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I 2011-2013\"/>
    </mc:Choice>
  </mc:AlternateContent>
  <xr:revisionPtr revIDLastSave="0" documentId="8_{D320569D-2A6D-42DC-B278-7CED99E78958}"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<sst xmlns="http://schemas.openxmlformats.org/spreadsheetml/2006/main" count="6870" uniqueCount="1749">
  <si>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</si>
  <si>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</si>
  <si>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</si>
  <si>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</si>
  <si>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</si>
  <si>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</si>
  <si>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</si>
  <si>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</si>
  <si>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</si>
  <si>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</si>
  <si>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</si>
  <si>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</si>
  <si>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</si>
  <si>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</si>
  <si>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</si>
  <si>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</si>
  <si>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</si>
  <si>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</si>
  <si>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</si>
  <si>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</si>
  <si>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</si>
  <si>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</si>
  <si>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</si>
  <si>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</si>
  <si>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</si>
  <si>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</si>
  <si>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</si>
  <si>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</si>
  <si>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</si>
  <si>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</si>
  <si>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</si>
  <si>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</si>
  <si>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</si>
  <si>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</si>
  <si>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</si>
  <si>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</si>
  <si>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</si>
  <si>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</si>
  <si>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</si>
  <si>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</si>
  <si>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</si>
  <si>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</si>
  <si>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</si>
  <si>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</si>
  <si>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</si>
  <si>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</si>
  <si>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</si>
  <si>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</si>
  <si>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</si>
  <si>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</si>
  <si>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</si>
  <si>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</si>
  <si>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</si>
  <si>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</si>
  <si>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</si>
  <si>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</si>
  <si>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</si>
  <si>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</si>
  <si>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</si>
  <si>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</si>
  <si>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</si>
  <si>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</si>
  <si>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</si>
  <si>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</si>
  <si>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</si>
  <si>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</si>
  <si>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</si>
  <si>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</si>
  <si>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</si>
  <si>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</si>
  <si>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</si>
  <si>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</si>
  <si>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</si>
  <si>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</si>
  <si>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</si>
  <si>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</si>
  <si>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</si>
  <si>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</si>
  <si>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</si>
  <si>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</si>
  <si>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</si>
  <si>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</si>
  <si>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</si>
  <si>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</si>
  <si>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</si>
  <si>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</si>
  <si>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</si>
  <si>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</si>
  <si>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</si>
  <si>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</si>
  <si>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</si>
  <si>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</si>
  <si>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</si>
  <si>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</si>
  <si>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</si>
  <si>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</si>
  <si>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</si>
  <si>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</si>
  <si>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</si>
  <si>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</si>
  <si>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</si>
  <si>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</si>
  <si>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</si>
  <si>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</si>
  <si>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</si>
  <si>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</si>
  <si>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</si>
  <si>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</si>
  <si>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</si>
  <si>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</si>
  <si>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</si>
  <si>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</si>
  <si>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</si>
  <si>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</si>
  <si>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</si>
  <si>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</si>
  <si>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</si>
  <si>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</si>
  <si>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</si>
  <si>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</si>
  <si>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</si>
  <si>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</si>
  <si>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</si>
  <si>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</si>
  <si>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</si>
  <si>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</si>
  <si>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</si>
  <si>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</si>
  <si>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</si>
  <si>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</si>
  <si>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</si>
  <si>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</si>
  <si>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</si>
  <si>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</si>
  <si>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</si>
  <si>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</si>
  <si>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</si>
  <si>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</si>
  <si>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</si>
  <si>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</si>
  <si>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</si>
  <si>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</si>
  <si>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</si>
  <si>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</si>
  <si>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</si>
  <si>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</si>
  <si>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</si>
  <si>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</si>
  <si>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</si>
  <si>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</si>
  <si>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</si>
  <si>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</si>
  <si>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</si>
  <si>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</si>
  <si>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</si>
  <si>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</si>
  <si>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</si>
  <si>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</si>
  <si>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</si>
  <si>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</si>
  <si>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</si>
  <si>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</si>
  <si>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</si>
  <si>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</si>
  <si>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</si>
  <si>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</si>
  <si>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</si>
  <si>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</si>
  <si>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</si>
  <si>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</si>
  <si>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</si>
  <si>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</si>
  <si>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</si>
  <si>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</si>
  <si>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</si>
  <si>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</si>
  <si>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</si>
  <si>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</si>
  <si>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</si>
  <si>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</si>
  <si>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</si>
  <si>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</si>
  <si>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</si>
  <si>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</si>
  <si>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</si>
  <si>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</si>
  <si>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</si>
  <si>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</si>
  <si>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</si>
  <si>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</si>
  <si>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</si>
  <si>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</si>
  <si>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</si>
  <si>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</si>
  <si>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</si>
  <si>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</si>
  <si>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</si>
  <si>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</si>
  <si>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</si>
  <si>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</si>
  <si>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</si>
  <si>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</si>
  <si>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</si>
  <si>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</si>
  <si>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</si>
  <si>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</si>
  <si>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</si>
  <si>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</si>
  <si>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</si>
  <si>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</si>
  <si>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</si>
  <si>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</si>
  <si>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</si>
  <si>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</si>
  <si>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</si>
  <si>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</si>
  <si>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</si>
  <si>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</si>
  <si>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</si>
  <si>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</si>
  <si>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</si>
  <si>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</si>
  <si>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</si>
  <si>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</si>
  <si>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</si>
  <si>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</si>
  <si>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</si>
  <si>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</si>
  <si>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</si>
  <si>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</si>
  <si>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</si>
  <si>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</si>
  <si>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</si>
  <si>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</si>
  <si>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</si>
  <si>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</si>
  <si>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</si>
  <si>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</si>
  <si>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</si>
  <si>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</si>
  <si>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</si>
  <si>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</si>
  <si>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</si>
  <si>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</si>
  <si>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</si>
  <si>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</si>
  <si>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</si>
  <si>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</si>
  <si>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</si>
  <si>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</si>
  <si>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</si>
  <si>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</si>
  <si>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</si>
  <si>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</si>
  <si>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</si>
  <si>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</si>
  <si>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</si>
  <si>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</si>
  <si>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</si>
  <si>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</si>
  <si>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</si>
  <si>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</si>
  <si>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</si>
  <si>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</si>
  <si>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</si>
  <si>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</si>
  <si>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</si>
  <si>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</si>
  <si>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</si>
  <si>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</si>
  <si>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</si>
  <si>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</si>
  <si>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</si>
  <si>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</si>
  <si>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</si>
  <si>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</si>
  <si>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</si>
  <si>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</si>
  <si>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</si>
  <si>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</si>
  <si>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</si>
  <si>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</si>
  <si>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</si>
  <si>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</si>
  <si>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</si>
  <si>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</si>
  <si>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</si>
  <si>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</si>
  <si>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</si>
  <si>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</si>
  <si>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</si>
  <si>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</si>
  <si>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</si>
  <si>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</si>
  <si>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</si>
  <si>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</si>
  <si>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</si>
  <si>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</si>
  <si>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</si>
  <si>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</si>
  <si>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</si>
  <si>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</si>
  <si>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</si>
  <si>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</si>
  <si>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</si>
  <si>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</si>
  <si>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</si>
  <si>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</si>
  <si>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</si>
  <si>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</si>
  <si>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</si>
  <si>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</si>
  <si>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</si>
  <si>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</si>
  <si>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</si>
  <si>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</si>
  <si>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</si>
  <si>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</si>
  <si>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</si>
  <si>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</si>
  <si>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</si>
  <si>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</si>
  <si>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</si>
  <si>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</si>
  <si>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</si>
  <si>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</si>
  <si>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</si>
  <si>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</si>
  <si>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</si>
  <si>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</si>
  <si>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</si>
  <si>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</si>
  <si>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</si>
  <si>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</si>
  <si>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</si>
  <si>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</si>
  <si>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</si>
  <si>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</si>
  <si>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</si>
  <si>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</si>
  <si>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</si>
  <si>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</si>
  <si>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</si>
  <si>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</si>
  <si>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</si>
  <si>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</si>
  <si>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</si>
  <si>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</si>
  <si>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</si>
  <si>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</si>
  <si>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</si>
  <si>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</si>
  <si>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</si>
  <si>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</si>
  <si>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</si>
  <si>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</si>
  <si>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</si>
  <si>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</si>
  <si>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</si>
  <si>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</si>
  <si>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</si>
  <si>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</si>
  <si>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</si>
  <si>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</si>
  <si>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</si>
  <si>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</si>
  <si>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</si>
  <si>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</si>
  <si>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</si>
  <si>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</si>
  <si>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</si>
  <si>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</si>
  <si>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</si>
  <si>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</si>
  <si>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</si>
  <si>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</si>
  <si>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</si>
  <si>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</si>
  <si>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</si>
  <si>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</si>
  <si>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</si>
  <si>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</si>
  <si>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</si>
  <si>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</si>
  <si>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</si>
  <si>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</si>
  <si>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</si>
  <si>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</si>
  <si>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</si>
  <si>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</si>
  <si>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</si>
  <si>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</si>
  <si>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</si>
  <si>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</si>
  <si>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</si>
  <si>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</si>
  <si>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</si>
  <si>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</si>
  <si>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</si>
  <si>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</si>
  <si>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</si>
  <si>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</si>
  <si>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</si>
  <si>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</si>
  <si>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</si>
  <si>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</si>
  <si>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</si>
  <si>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</si>
  <si>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</si>
  <si>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</si>
  <si>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</si>
  <si>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</si>
  <si>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</si>
  <si>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</si>
  <si>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</si>
  <si>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</si>
  <si>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</si>
  <si>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</si>
  <si>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</si>
  <si>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</si>
  <si>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</si>
  <si>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</si>
  <si>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</si>
  <si>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</si>
  <si>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</si>
  <si>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</si>
  <si>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</si>
  <si>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</si>
  <si>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</si>
  <si>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</si>
  <si>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</si>
  <si>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</si>
  <si>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</si>
  <si>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</si>
  <si>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</si>
  <si>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</si>
  <si>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</si>
  <si>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</si>
  <si>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</si>
  <si>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</si>
  <si>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</si>
  <si>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</si>
  <si>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</si>
  <si>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</si>
  <si>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</si>
  <si>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</si>
  <si>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</si>
  <si>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</si>
  <si>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</si>
  <si>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</si>
  <si>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</si>
  <si>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</si>
  <si>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</si>
  <si>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</si>
  <si>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</si>
  <si>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</si>
  <si>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</si>
  <si>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</si>
  <si>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</si>
  <si>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</si>
  <si>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</si>
  <si>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</si>
  <si>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</si>
  <si>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</si>
  <si>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</si>
  <si>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</si>
  <si>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</si>
  <si>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</si>
  <si>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</si>
  <si>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</si>
  <si>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</si>
  <si>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</si>
  <si>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</si>
  <si>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</si>
  <si>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</si>
  <si>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</si>
  <si>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</si>
  <si>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</si>
  <si>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</si>
  <si>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</si>
  <si>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</si>
  <si>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</si>
  <si>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</si>
  <si>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</si>
  <si>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</si>
  <si>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</si>
  <si>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</si>
  <si>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</si>
  <si>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</si>
  <si>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</si>
  <si>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</si>
  <si>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</si>
  <si>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</si>
  <si>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</si>
  <si>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</si>
  <si>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</si>
  <si>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</si>
  <si>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</si>
  <si>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</si>
  <si>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</si>
  <si>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</si>
  <si>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</si>
  <si>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</si>
  <si>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</si>
  <si>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</si>
  <si>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</si>
  <si>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</si>
  <si>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</si>
  <si>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</si>
  <si>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</si>
  <si>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</si>
  <si>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</si>
  <si>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</si>
  <si>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</si>
  <si>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</si>
  <si>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</si>
  <si>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</si>
  <si>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</si>
  <si>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</si>
  <si>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</si>
  <si>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</si>
  <si>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</si>
  <si>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</si>
  <si>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</si>
  <si>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</si>
  <si>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</si>
  <si>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</si>
  <si>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</si>
  <si>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</si>
  <si>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</si>
  <si>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</si>
  <si>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</si>
  <si>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</si>
  <si>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</si>
  <si>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</si>
  <si>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</si>
  <si>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</si>
  <si>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</si>
  <si>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</si>
  <si>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</si>
  <si>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</si>
  <si>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</si>
  <si>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</si>
  <si>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</si>
  <si>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</si>
  <si>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</si>
  <si>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</si>
  <si>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</si>
  <si>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</si>
  <si>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</si>
  <si>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</si>
  <si>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</si>
  <si>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</si>
  <si>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</si>
  <si>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</si>
  <si>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</si>
  <si>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</si>
  <si>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</si>
  <si>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</si>
  <si>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</si>
  <si>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</si>
  <si>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</si>
  <si>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</si>
  <si>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</si>
  <si>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</si>
  <si>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</si>
  <si>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</si>
  <si>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</si>
  <si>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</si>
  <si>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</si>
  <si>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</si>
  <si>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</si>
  <si>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</si>
  <si>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</si>
  <si>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</si>
  <si>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</si>
  <si>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</si>
  <si>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</si>
  <si>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</si>
  <si>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</si>
  <si>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</si>
  <si>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</si>
  <si>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</si>
  <si>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</si>
  <si>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</si>
  <si>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</si>
  <si>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</si>
  <si>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</si>
  <si>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</si>
  <si>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</si>
  <si>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</si>
  <si>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</si>
  <si>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</si>
  <si>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</si>
  <si>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</si>
  <si>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</si>
  <si>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</si>
  <si>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</si>
  <si>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</si>
  <si>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</si>
  <si>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</si>
  <si>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</si>
  <si>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</si>
  <si>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</si>
  <si>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</si>
  <si>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</si>
  <si>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</si>
  <si>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</si>
  <si>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</si>
  <si>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</si>
  <si>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</si>
  <si>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</si>
  <si>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</si>
  <si>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</si>
  <si>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</si>
  <si>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</si>
  <si>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</si>
  <si>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</si>
  <si>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</si>
  <si>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</si>
  <si>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</si>
  <si>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</si>
  <si>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</si>
  <si>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</si>
  <si>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</si>
  <si>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</si>
  <si>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</si>
  <si>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</si>
  <si>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</si>
  <si>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</si>
  <si>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</si>
  <si>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</si>
  <si>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</si>
  <si>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</si>
  <si>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</si>
  <si>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</si>
  <si>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</si>
  <si>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</si>
  <si>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</si>
  <si>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</si>
  <si>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</si>
  <si>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</si>
  <si>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</si>
  <si>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</si>
  <si>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</si>
  <si>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</si>
  <si>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</si>
  <si>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</si>
  <si>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</si>
  <si>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</si>
  <si>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</si>
  <si>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</si>
  <si>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</si>
  <si>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</si>
  <si>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</si>
  <si>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</si>
  <si>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</si>
  <si>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</si>
  <si>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</si>
  <si>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</si>
  <si>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</si>
  <si>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</si>
  <si>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</si>
  <si>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</si>
  <si>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</si>
  <si>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</si>
  <si>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</si>
  <si>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</si>
  <si>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</si>
  <si>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</si>
  <si>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</si>
  <si>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</si>
  <si>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</si>
  <si>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</si>
  <si>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</si>
  <si>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</si>
  <si>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</si>
  <si>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</si>
  <si>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</si>
  <si>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</si>
  <si>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</si>
  <si>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</si>
  <si>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</si>
  <si>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</si>
  <si>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</si>
  <si>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</si>
  <si>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</si>
  <si>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</si>
  <si>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</si>
  <si>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</si>
  <si>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</si>
  <si>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</si>
  <si>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</si>
  <si>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</si>
  <si>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</si>
  <si>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</si>
  <si>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</si>
  <si>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</si>
  <si>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</si>
  <si>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</si>
  <si>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</si>
  <si>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</si>
  <si>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</si>
  <si>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</si>
  <si>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</si>
  <si>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</si>
  <si>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</si>
  <si>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</si>
  <si>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</si>
  <si>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</si>
  <si>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</si>
  <si>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</si>
  <si>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</si>
  <si>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</si>
  <si>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</si>
  <si>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</si>
  <si>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</si>
  <si>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</si>
  <si>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</si>
  <si>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</si>
  <si>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</si>
  <si>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</si>
  <si>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</si>
  <si>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</si>
  <si>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</si>
  <si>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</si>
  <si>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</si>
  <si>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</si>
  <si>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</si>
  <si>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</si>
  <si>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</si>
  <si>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</si>
  <si>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</si>
  <si>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</si>
  <si>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</si>
  <si>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</si>
  <si>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</si>
  <si>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</si>
  <si>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</si>
  <si>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</si>
  <si>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</si>
  <si>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</si>
  <si>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</si>
  <si>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</si>
  <si>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</si>
  <si>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</si>
  <si>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</si>
  <si>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</si>
  <si>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</si>
  <si>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</si>
  <si>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</si>
  <si>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</si>
  <si>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</si>
  <si>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</si>
  <si>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</si>
  <si>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</si>
  <si>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</si>
  <si>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</si>
  <si>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</si>
  <si>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</si>
  <si>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</si>
  <si>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</si>
  <si>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</si>
  <si>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</si>
  <si>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</si>
  <si>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</si>
  <si>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</si>
  <si>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</si>
  <si>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</si>
  <si>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</si>
  <si>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</si>
  <si>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</si>
  <si>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</si>
  <si>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</si>
  <si>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</si>
  <si>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</si>
  <si>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</si>
  <si>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</si>
  <si>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</si>
  <si>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</si>
  <si>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</si>
  <si>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</si>
  <si>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</si>
  <si>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</si>
  <si>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</si>
  <si>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</si>
  <si>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</si>
  <si>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</si>
  <si>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</si>
  <si>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</si>
  <si>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</si>
  <si>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</si>
  <si>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</si>
  <si>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</si>
  <si>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</si>
  <si>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</si>
  <si>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</si>
  <si>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</si>
  <si>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</si>
  <si>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</si>
  <si>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</si>
  <si>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</si>
  <si>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</si>
  <si>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</si>
  <si>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</si>
  <si>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</si>
  <si>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</si>
  <si>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</si>
  <si>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</si>
  <si>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</si>
  <si>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</si>
  <si>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</si>
  <si>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</si>
  <si>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</si>
  <si>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</si>
  <si>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</si>
  <si>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</si>
  <si>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</si>
  <si>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</si>
  <si>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</si>
  <si>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</si>
  <si>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</si>
  <si>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</si>
  <si>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</si>
  <si>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</si>
  <si>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</si>
  <si>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</si>
  <si>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</si>
  <si>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</si>
  <si>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</si>
  <si>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</si>
  <si>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</si>
  <si>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</si>
  <si>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</si>
  <si>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</si>
  <si>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</si>
  <si>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</si>
  <si>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</si>
  <si>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</si>
  <si>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</si>
  <si>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</si>
  <si>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</si>
  <si>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</si>
  <si>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</si>
  <si>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</si>
  <si>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</si>
  <si>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</si>
  <si>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</si>
  <si>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</si>
  <si>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</si>
  <si>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</si>
  <si>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</si>
  <si>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</si>
  <si>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</si>
  <si>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</si>
  <si>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</si>
  <si>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</si>
  <si>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</si>
  <si>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</si>
  <si>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</si>
  <si>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</si>
  <si>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</si>
  <si>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</si>
  <si>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</si>
  <si>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</si>
  <si>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</si>
  <si>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</si>
  <si>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</si>
  <si>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</si>
  <si>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</si>
  <si>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</si>
  <si>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</si>
  <si>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</si>
  <si>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</si>
  <si>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</si>
  <si>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</si>
  <si>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</si>
  <si>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</si>
  <si>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</si>
  <si>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</si>
  <si>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</si>
  <si>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</si>
  <si>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</si>
  <si>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</si>
  <si>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</si>
  <si>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</si>
  <si>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</si>
  <si>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</si>
  <si>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</si>
  <si>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</si>
  <si>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</si>
  <si>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</si>
  <si>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</si>
  <si>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</si>
  <si>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</si>
  <si>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</si>
  <si>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</si>
  <si>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</si>
  <si>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</si>
  <si>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</si>
  <si>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</si>
  <si>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</si>
  <si>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</si>
  <si>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</si>
  <si>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</si>
  <si>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</si>
  <si>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</si>
  <si>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</si>
  <si>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</si>
  <si>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</si>
  <si>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</si>
  <si>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</si>
  <si>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</si>
  <si>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</si>
  <si>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</si>
  <si>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</si>
  <si>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</si>
  <si>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</si>
  <si>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</si>
  <si>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</si>
  <si>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</si>
  <si>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</si>
  <si>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</si>
  <si>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</si>
  <si>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</si>
  <si>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</si>
  <si>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</si>
  <si>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</si>
  <si>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</si>
  <si>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</si>
  <si>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</si>
  <si>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</si>
  <si>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</si>
  <si>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</si>
  <si>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</si>
  <si>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</si>
  <si>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</si>
  <si>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</si>
  <si>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</si>
  <si>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</si>
  <si>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</si>
  <si>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</si>
  <si>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</si>
  <si>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</si>
  <si>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</si>
  <si>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</si>
  <si>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</si>
  <si>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</si>
  <si>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</si>
  <si>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</si>
  <si>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</si>
  <si>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</si>
  <si>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</si>
  <si>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</si>
  <si>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</si>
  <si>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</si>
  <si>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</si>
  <si>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</si>
  <si>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</si>
  <si>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</si>
  <si>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</si>
  <si>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</si>
  <si>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</si>
  <si>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</si>
  <si>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</si>
  <si>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</si>
  <si>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</si>
  <si>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</si>
  <si>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</si>
  <si>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</si>
  <si>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</si>
  <si>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</si>
  <si>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</si>
  <si>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</si>
  <si>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</si>
  <si>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</si>
  <si>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</si>
  <si>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</si>
  <si>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</si>
  <si>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</si>
  <si>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</si>
  <si>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</si>
  <si>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</si>
  <si>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</si>
  <si>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</si>
  <si>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</si>
  <si>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</si>
  <si>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</si>
  <si>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</si>
  <si>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</si>
  <si>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</si>
  <si>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</si>
  <si>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</si>
  <si>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</si>
  <si>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</si>
  <si>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</si>
  <si>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</si>
  <si>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</si>
  <si>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</si>
  <si>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</si>
  <si>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</si>
  <si>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</si>
  <si>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</si>
  <si>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</si>
  <si>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</si>
  <si>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</si>
  <si>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</si>
  <si>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</si>
  <si>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</si>
  <si>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</si>
  <si>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</si>
  <si>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</si>
  <si>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</si>
  <si>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</si>
  <si>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</si>
  <si>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</si>
  <si>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</si>
  <si>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</si>
  <si>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</si>
  <si>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</si>
  <si>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</si>
  <si>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</si>
  <si>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</si>
  <si>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</si>
  <si>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</si>
  <si>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</si>
  <si>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</si>
  <si>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</si>
  <si>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</si>
  <si>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</si>
  <si>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</si>
  <si>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</si>
  <si>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</si>
  <si>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</si>
  <si>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</si>
  <si>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</si>
  <si>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</si>
  <si>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</si>
  <si>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</si>
  <si>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</si>
  <si>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</si>
  <si>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</si>
  <si>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</si>
  <si>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</si>
  <si>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</si>
  <si>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</si>
  <si>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</si>
  <si>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</si>
  <si>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</si>
  <si>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</si>
  <si>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</si>
  <si>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</si>
  <si>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</si>
  <si>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</si>
  <si>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</si>
  <si>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</si>
  <si>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</si>
  <si>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</si>
  <si>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</si>
  <si>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</si>
  <si>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</si>
  <si>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</si>
  <si>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</si>
  <si>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</si>
  <si>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</si>
  <si>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</si>
  <si>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</si>
  <si>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</si>
  <si>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</si>
  <si>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</si>
  <si>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</si>
  <si>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</si>
  <si>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</si>
  <si>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</si>
  <si>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</si>
  <si>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</si>
  <si>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</si>
  <si>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</si>
  <si>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</si>
  <si>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</si>
  <si>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</si>
  <si>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</si>
  <si>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</si>
  <si>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</si>
  <si>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</si>
  <si>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</si>
  <si>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</si>
  <si>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</si>
  <si>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</si>
  <si>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</si>
  <si>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</si>
  <si>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</si>
  <si>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</si>
  <si>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</si>
  <si>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</si>
  <si>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</si>
  <si>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</si>
  <si>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</si>
  <si>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</si>
  <si>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</si>
  <si>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</si>
  <si>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</si>
  <si>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</si>
  <si>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</si>
  <si>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</si>
  <si>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</si>
  <si>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</si>
  <si>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</si>
  <si>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</si>
  <si>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</si>
  <si>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</si>
  <si>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</si>
  <si>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</si>
  <si>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</si>
  <si>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</si>
  <si>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</si>
  <si>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</si>
  <si>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</si>
  <si>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</si>
  <si>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</si>
  <si>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</si>
  <si>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</si>
  <si>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</si>
  <si>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</si>
  <si>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</si>
  <si>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</si>
  <si>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</si>
  <si>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</si>
  <si>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</si>
  <si>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</si>
  <si>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</si>
  <si>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</si>
  <si>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</si>
  <si>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</si>
  <si>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</si>
  <si>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</si>
  <si>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</si>
  <si>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</si>
  <si>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</si>
  <si>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</si>
  <si>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</si>
  <si>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</si>
  <si>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</si>
  <si>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</si>
  <si>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</si>
  <si>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</si>
  <si>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</si>
  <si>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</si>
  <si>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</si>
  <si>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</si>
  <si>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</si>
  <si>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</si>
  <si>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</si>
  <si>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</si>
  <si>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</si>
  <si>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</si>
  <si>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</si>
  <si>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</si>
  <si>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</si>
  <si>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</si>
  <si>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</si>
  <si>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</si>
  <si>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</si>
  <si>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</si>
  <si>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</si>
  <si>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</si>
  <si>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</si>
  <si>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</si>
  <si>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</si>
  <si>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</si>
  <si>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</si>
  <si>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</si>
  <si>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</si>
  <si>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</si>
  <si>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</si>
  <si>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</si>
  <si>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</si>
  <si>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</si>
  <si>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</si>
  <si>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</si>
  <si>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</si>
  <si>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</si>
  <si>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</si>
  <si>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</si>
  <si>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</si>
  <si>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</si>
  <si>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</si>
  <si>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</si>
  <si>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</si>
  <si>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</si>
  <si>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</si>
  <si>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</si>
  <si>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</si>
  <si>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</si>
  <si>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</si>
  <si>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</si>
  <si>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</si>
  <si>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</si>
  <si>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</si>
  <si>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</si>
  <si>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</si>
  <si>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</si>
  <si>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</si>
  <si>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</si>
  <si>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</si>
  <si>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</si>
  <si>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</si>
  <si>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</si>
  <si>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</si>
  <si>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</si>
  <si>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</si>
  <si>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</si>
  <si>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</si>
  <si>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</si>
  <si>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</si>
  <si>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</si>
  <si>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</si>
  <si>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</si>
  <si>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</si>
  <si>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</si>
  <si>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</si>
  <si>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</si>
  <si>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</si>
  <si>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</si>
  <si>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</si>
  <si>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</si>
  <si>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</si>
  <si>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</si>
  <si>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</si>
  <si>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</si>
  <si>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</si>
  <si>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</si>
  <si>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</si>
  <si>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</si>
  <si>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</si>
  <si>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</si>
  <si>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</si>
  <si>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</si>
  <si>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</si>
  <si>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</si>
  <si>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</si>
  <si>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</si>
  <si>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</si>
  <si>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</si>
  <si>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</si>
  <si>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</si>
  <si>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</si>
  <si>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</si>
  <si>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</si>
  <si>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</si>
  <si>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</si>
  <si>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</si>
  <si>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</si>
  <si>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</si>
  <si>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</si>
  <si>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</si>
  <si>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</si>
  <si>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</si>
  <si>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</si>
  <si>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</si>
  <si>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</si>
  <si>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</si>
  <si>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</si>
  <si>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</si>
  <si>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</si>
  <si>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</si>
  <si>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</si>
  <si>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</si>
  <si>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</si>
  <si>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</si>
  <si>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</si>
  <si>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</si>
  <si>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</si>
  <si>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</si>
  <si>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</si>
  <si>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</si>
  <si>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</si>
  <si>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</si>
  <si>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</si>
  <si>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</si>
  <si>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</si>
  <si>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</si>
  <si>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</si>
  <si>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</si>
  <si>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</si>
  <si>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</si>
  <si>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</si>
  <si>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</si>
  <si>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</si>
  <si>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</si>
  <si>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</si>
  <si>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</si>
  <si>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</si>
  <si>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</si>
  <si>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</si>
  <si>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</si>
  <si>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</si>
  <si>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</si>
  <si>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</si>
  <si>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</si>
  <si>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</si>
  <si>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</si>
  <si>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</si>
  <si>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</si>
  <si>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</si>
  <si>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</si>
  <si>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</si>
  <si>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</si>
  <si>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</si>
  <si>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</si>
  <si>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</si>
  <si>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</si>
  <si>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</si>
  <si>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</si>
  <si>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</si>
  <si>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</si>
  <si>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</si>
  <si>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</si>
  <si>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</si>
  <si>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</si>
  <si>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</si>
  <si>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</si>
  <si>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</si>
  <si>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</si>
  <si>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</si>
  <si>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</si>
  <si>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</si>
  <si>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</si>
  <si>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</si>
  <si>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</si>
  <si>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</si>
  <si>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</si>
  <si>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</si>
  <si>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</si>
  <si>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</si>
  <si>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</si>
  <si>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</si>
  <si>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</si>
  <si>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</si>
  <si>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</si>
  <si>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</si>
  <si>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</si>
  <si>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</si>
  <si>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</si>
  <si>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</si>
  <si>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</si>
  <si>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</si>
  <si>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</si>
  <si>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</si>
  <si>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</si>
  <si>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</si>
  <si>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</si>
  <si>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</si>
  <si>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</si>
  <si>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</si>
  <si>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</si>
  <si>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</si>
  <si>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</si>
  <si>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</si>
  <si>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</si>
  <si>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</si>
  <si>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</si>
  <si>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</si>
  <si>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</si>
  <si>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</si>
  <si>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</si>
  <si>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</si>
  <si>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</si>
  <si>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</si>
  <si>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</si>
  <si>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</si>
  <si>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</si>
  <si>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</si>
  <si>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</si>
  <si>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</si>
  <si>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</si>
  <si>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</si>
  <si>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</si>
  <si>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</si>
  <si>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</si>
  <si>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</si>
  <si>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</si>
  <si>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</si>
  <si>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</si>
  <si>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</si>
  <si>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</si>
  <si>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</si>
  <si>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</si>
  <si>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</si>
  <si>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</si>
  <si>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</si>
  <si>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</si>
  <si>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</si>
  <si>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</si>
  <si>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</si>
  <si>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</si>
  <si>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</si>
  <si>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</si>
  <si>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</si>
  <si>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</si>
  <si>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</si>
  <si>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</si>
  <si>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</si>
  <si>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</si>
  <si>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</si>
  <si>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</si>
  <si>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</si>
  <si>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</si>
  <si>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</si>
  <si>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</si>
  <si>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</si>
  <si>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</si>
  <si>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</si>
  <si>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</si>
  <si>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</si>
  <si>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</si>
  <si>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</si>
  <si>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</si>
  <si>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</si>
  <si>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</si>
  <si>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</si>
  <si>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</si>
  <si>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</si>
  <si>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</si>
  <si>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</si>
  <si>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</si>
  <si>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</si>
  <si>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</si>
  <si>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</si>
  <si>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</si>
  <si>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</si>
  <si>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</si>
  <si>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</si>
  <si>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</si>
  <si>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</si>
  <si>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</si>
  <si>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</si>
  <si>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</si>
  <si>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</si>
  <si>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</si>
  <si>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</si>
  <si>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</si>
  <si>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</si>
  <si>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</si>
  <si>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</si>
  <si>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</si>
  <si>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</si>
  <si>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</si>
  <si>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</si>
  <si>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</si>
  <si>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</si>
  <si>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</si>
  <si>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</si>
  <si>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</si>
  <si>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</si>
  <si>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</si>
  <si>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</si>
  <si>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</si>
  <si>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</si>
  <si>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</si>
  <si>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</si>
  <si>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</si>
  <si>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</si>
  <si>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</si>
  <si>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</si>
  <si>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</si>
  <si>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</si>
  <si>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</si>
  <si>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</si>
  <si>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</si>
  <si>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</si>
  <si>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</si>
  <si>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</si>
  <si>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</si>
  <si>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</si>
  <si>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</si>
  <si>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</si>
  <si>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</si>
  <si>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</si>
  <si>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</si>
  <si>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</si>
  <si>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</si>
  <si>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</si>
  <si>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</si>
  <si>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</si>
  <si>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</si>
  <si>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</si>
  <si>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</si>
  <si>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</si>
  <si>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</si>
  <si>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</si>
  <si>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</si>
  <si>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</si>
  <si>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</si>
  <si>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</si>
  <si>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</si>
  <si>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</si>
  <si>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</si>
  <si>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</si>
  <si>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</si>
  <si>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</si>
  <si>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</si>
  <si>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</si>
  <si>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</si>
  <si>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</si>
  <si>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</si>
  <si>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</si>
  <si>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</si>
  <si>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</si>
  <si>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</si>
  <si>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</si>
  <si>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</si>
  <si>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</si>
  <si>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</si>
  <si>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</si>
  <si>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</si>
  <si>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</si>
  <si>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</si>
  <si>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</si>
  <si>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</si>
  <si>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</si>
  <si>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</si>
  <si>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</si>
  <si>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</si>
  <si>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</si>
  <si>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</si>
  <si>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</si>
  <si>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</si>
  <si>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</si>
  <si>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</si>
  <si>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</si>
  <si>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</si>
  <si>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</si>
  <si>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</si>
  <si>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</si>
  <si>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</si>
  <si>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</si>
  <si>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</si>
  <si>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</si>
  <si>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</si>
  <si>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</si>
  <si>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</si>
  <si>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</si>
  <si>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</si>
  <si>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</si>
  <si>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</si>
  <si>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</si>
  <si>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</si>
  <si>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</si>
  <si>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</si>
  <si>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</si>
  <si>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</si>
  <si>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</si>
  <si>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</si>
  <si>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</si>
  <si>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</si>
  <si>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</si>
  <si>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</si>
  <si>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</si>
  <si>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</si>
  <si>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</si>
  <si>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</si>
  <si>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</si>
  <si>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</si>
  <si>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</si>
  <si>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</si>
  <si>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</si>
  <si>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</si>
  <si>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</si>
  <si>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</si>
  <si>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</si>
  <si>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</si>
  <si>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</si>
  <si>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</si>
  <si>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</si>
  <si>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</si>
  <si>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</si>
  <si>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</si>
  <si>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</si>
  <si>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</si>
  <si>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</si>
  <si>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</si>
  <si>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</si>
  <si>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</si>
  <si>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</si>
  <si>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</si>
  <si>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</si>
  <si>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</si>
  <si>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</si>
  <si>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</si>
  <si>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</si>
  <si>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</si>
  <si>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</si>
  <si>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</si>
  <si>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</si>
  <si>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</si>
  <si>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</si>
  <si>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</si>
  <si>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</si>
  <si>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</si>
  <si>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</si>
  <si>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</si>
  <si>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</si>
  <si>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</si>
  <si>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</si>
  <si>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</si>
  <si>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</si>
  <si>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</si>
  <si>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</si>
  <si>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</si>
  <si>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</si>
  <si>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</si>
  <si>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</si>
  <si>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</si>
  <si>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</si>
  <si>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</si>
  <si>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</si>
  <si>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</si>
  <si>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</si>
  <si>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</si>
  <si>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</si>
  <si>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</si>
  <si>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</si>
  <si>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</si>
  <si>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</si>
  <si>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</si>
  <si>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</si>
  <si>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</si>
  <si>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</si>
  <si>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</si>
  <si>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</si>
  <si>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</si>
  <si>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</si>
  <si>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</si>
  <si>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</si>
  <si>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</si>
  <si>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</si>
  <si>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</si>
  <si>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</si>
  <si>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</si>
  <si>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</si>
  <si>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</si>
  <si>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</si>
  <si>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</si>
  <si>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</si>
  <si>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</si>
  <si>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</si>
  <si>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</si>
  <si>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</si>
  <si>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</si>
  <si>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</si>
  <si>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</si>
  <si>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</si>
  <si>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</si>
  <si>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</si>
  <si>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</si>
  <si>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</si>
  <si>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</si>
  <si>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</si>
  <si>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</si>
  <si>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</si>
  <si>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</si>
  <si>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</si>
  <si>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</si>
  <si>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</si>
  <si>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</si>
  <si>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</si>
  <si>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</si>
  <si>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</si>
  <si>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</si>
  <si>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</si>
  <si>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</si>
  <si>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</si>
  <si>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</si>
  <si>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</si>
  <si>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</si>
  <si>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</si>
  <si>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</si>
  <si>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</si>
  <si>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</si>
  <si>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</si>
  <si>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</si>
  <si>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</si>
  <si>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</si>
  <si>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</si>
  <si>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</si>
  <si>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</si>
  <si>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</si>
  <si>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</si>
  <si>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</si>
  <si>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</si>
  <si>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</si>
  <si>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</si>
  <si>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</si>
  <si>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</si>
  <si>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</si>
  <si>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</si>
  <si>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</si>
  <si>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</si>
  <si>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</si>
  <si>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</si>
  <si>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</si>
  <si>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</si>
  <si>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</si>
  <si>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</si>
  <si>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</si>
  <si>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</si>
  <si>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</si>
  <si>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</si>
  <si>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</si>
  <si>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</si>
  <si>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</si>
  <si>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</si>
  <si>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</si>
  <si>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</si>
  <si>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</si>
  <si>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</si>
  <si>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</si>
  <si>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</si>
  <si>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</si>
  <si>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</si>
  <si>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</si>
  <si>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</si>
  <si>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</si>
  <si>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</si>
  <si>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</si>
  <si>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</si>
  <si>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</si>
  <si>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</si>
  <si>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</si>
  <si>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</si>
  <si>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</si>
  <si>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</si>
  <si>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</si>
  <si>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</si>
  <si>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</si>
  <si>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</si>
  <si>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</si>
  <si>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</si>
  <si>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</si>
  <si>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</si>
  <si>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</si>
  <si>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</si>
  <si>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</si>
  <si>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</si>
  <si>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</si>
  <si>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WI</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</si>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</sst>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2302</v>
      </c>
      <c r="D6" s="5" t="str">
        <f>IF($B6="N/A","N/A",IF(C6&lt;0,"No","Yes"))</f>
        <v>N/A</v>
      </c>
      <c r="E6" s="22">
        <v>7724</v>
      </c>
      <c r="F6" s="5" t="str">
        <f>IF($B6="N/A","N/A",IF(E6&lt;0,"No","Yes"))</f>
        <v>N/A</v>
      </c>
      <c r="G6" s="22">
        <v>6559</v>
      </c>
      <c r="H6" s="5" t="str">
        <f>IF($B6="N/A","N/A",IF(G6&lt;0,"No","Yes"))</f>
        <v>N/A</v>
      </c>
      <c r="I6" s="6">
        <v>235.5</v>
      </c>
      <c r="J6" s="6">
        <v>-15.1</v>
      </c>
      <c r="K6" s="91" t="str">
        <f t="shared" ref="K6:K11" si="0">IF(J6="Div by 0", "N/A", IF(J6="N/A","N/A", IF(J6&gt;30, "No", IF(J6&lt;-30, "No", "Yes"))))</f>
        <v>Yes</v>
      </c>
    </row>
    <row r="7" spans="1:11" x14ac:dyDescent="0.25">
      <c r="A7" s="111" t="s">
        <v>443</v>
      </c>
      <c r="B7" s="60" t="s">
        <v>213</v>
      </c>
      <c r="C7" s="5">
        <v>9.2528236316000001</v>
      </c>
      <c r="D7" s="5" t="str">
        <f t="shared" ref="D7:D11" si="1">IF($B7="N/A","N/A",IF(C7&lt;0,"No","Yes"))</f>
        <v>N/A</v>
      </c>
      <c r="E7" s="5">
        <v>5.9036768514000002</v>
      </c>
      <c r="F7" s="5" t="str">
        <f t="shared" ref="F7:F11" si="2">IF($B7="N/A","N/A",IF(E7&lt;0,"No","Yes"))</f>
        <v>N/A</v>
      </c>
      <c r="G7" s="5">
        <v>5.7173349595999996</v>
      </c>
      <c r="H7" s="5" t="str">
        <f t="shared" ref="H7:H11" si="3">IF($B7="N/A","N/A",IF(G7&lt;0,"No","Yes"))</f>
        <v>N/A</v>
      </c>
      <c r="I7" s="6">
        <v>-36.200000000000003</v>
      </c>
      <c r="J7" s="6">
        <v>-3.16</v>
      </c>
      <c r="K7" s="91" t="str">
        <f t="shared" si="0"/>
        <v>Yes</v>
      </c>
    </row>
    <row r="8" spans="1:11" x14ac:dyDescent="0.25">
      <c r="A8" s="111" t="s">
        <v>444</v>
      </c>
      <c r="B8" s="60" t="s">
        <v>213</v>
      </c>
      <c r="C8" s="5">
        <v>14.16159861</v>
      </c>
      <c r="D8" s="5" t="str">
        <f t="shared" si="1"/>
        <v>N/A</v>
      </c>
      <c r="E8" s="5">
        <v>19.627136198999999</v>
      </c>
      <c r="F8" s="5" t="str">
        <f t="shared" si="2"/>
        <v>N/A</v>
      </c>
      <c r="G8" s="5">
        <v>33.373989936999997</v>
      </c>
      <c r="H8" s="5" t="str">
        <f t="shared" si="3"/>
        <v>N/A</v>
      </c>
      <c r="I8" s="6">
        <v>38.590000000000003</v>
      </c>
      <c r="J8" s="6">
        <v>70.040000000000006</v>
      </c>
      <c r="K8" s="91" t="str">
        <f t="shared" si="0"/>
        <v>No</v>
      </c>
    </row>
    <row r="9" spans="1:11" x14ac:dyDescent="0.25">
      <c r="A9" s="111" t="s">
        <v>445</v>
      </c>
      <c r="B9" s="60" t="s">
        <v>213</v>
      </c>
      <c r="C9" s="5">
        <v>68.505647263</v>
      </c>
      <c r="D9" s="5" t="str">
        <f t="shared" si="1"/>
        <v>N/A</v>
      </c>
      <c r="E9" s="5">
        <v>52.783531848999999</v>
      </c>
      <c r="F9" s="5" t="str">
        <f t="shared" si="2"/>
        <v>N/A</v>
      </c>
      <c r="G9" s="5">
        <v>36.301265436999998</v>
      </c>
      <c r="H9" s="5" t="str">
        <f t="shared" si="3"/>
        <v>N/A</v>
      </c>
      <c r="I9" s="6">
        <v>-23</v>
      </c>
      <c r="J9" s="6">
        <v>-31.2</v>
      </c>
      <c r="K9" s="91" t="str">
        <f t="shared" si="0"/>
        <v>No</v>
      </c>
    </row>
    <row r="10" spans="1:11" x14ac:dyDescent="0.25">
      <c r="A10" s="111" t="s">
        <v>446</v>
      </c>
      <c r="B10" s="60" t="s">
        <v>213</v>
      </c>
      <c r="C10" s="5">
        <v>4.2137271936999996</v>
      </c>
      <c r="D10" s="5" t="str">
        <f t="shared" si="1"/>
        <v>N/A</v>
      </c>
      <c r="E10" s="5">
        <v>19.640082859</v>
      </c>
      <c r="F10" s="5" t="str">
        <f t="shared" si="2"/>
        <v>N/A</v>
      </c>
      <c r="G10" s="5">
        <v>21.695380393000001</v>
      </c>
      <c r="H10" s="5" t="str">
        <f t="shared" si="3"/>
        <v>N/A</v>
      </c>
      <c r="I10" s="6">
        <v>366.1</v>
      </c>
      <c r="J10" s="6">
        <v>10.46</v>
      </c>
      <c r="K10" s="91" t="str">
        <f t="shared" si="0"/>
        <v>Yes</v>
      </c>
    </row>
    <row r="11" spans="1:11" x14ac:dyDescent="0.25">
      <c r="A11" s="111" t="s">
        <v>204</v>
      </c>
      <c r="B11" s="60" t="s">
        <v>213</v>
      </c>
      <c r="C11" s="5">
        <v>0</v>
      </c>
      <c r="D11" s="5" t="str">
        <f t="shared" si="1"/>
        <v>N/A</v>
      </c>
      <c r="E11" s="5">
        <v>44.277576385000003</v>
      </c>
      <c r="F11" s="5" t="str">
        <f t="shared" si="2"/>
        <v>N/A</v>
      </c>
      <c r="G11" s="5">
        <v>47.004116480999997</v>
      </c>
      <c r="H11" s="5" t="str">
        <f t="shared" si="3"/>
        <v>N/A</v>
      </c>
      <c r="I11" s="6" t="s">
        <v>1747</v>
      </c>
      <c r="J11" s="6">
        <v>6.1580000000000004</v>
      </c>
      <c r="K11" s="91" t="str">
        <f t="shared" si="0"/>
        <v>Yes</v>
      </c>
    </row>
    <row r="12" spans="1:11" x14ac:dyDescent="0.25">
      <c r="A12" s="111" t="s">
        <v>652</v>
      </c>
      <c r="B12" s="60" t="s">
        <v>213</v>
      </c>
      <c r="C12" s="5">
        <v>18.418766290000001</v>
      </c>
      <c r="D12" s="5" t="str">
        <f t="shared" ref="D12:D23" si="4">IF($B12="N/A","N/A",IF(C12&lt;0,"No","Yes"))</f>
        <v>N/A</v>
      </c>
      <c r="E12" s="5">
        <v>24.469186950000001</v>
      </c>
      <c r="F12" s="5" t="str">
        <f t="shared" ref="F12:F23" si="5">IF($B12="N/A","N/A",IF(E12&lt;0,"No","Yes"))</f>
        <v>N/A</v>
      </c>
      <c r="G12" s="5">
        <v>41.134319255999998</v>
      </c>
      <c r="H12" s="5" t="str">
        <f t="shared" ref="H12:H23" si="6">IF($B12="N/A","N/A",IF(G12&lt;0,"No","Yes"))</f>
        <v>N/A</v>
      </c>
      <c r="I12" s="6">
        <v>32.85</v>
      </c>
      <c r="J12" s="6">
        <v>68.11</v>
      </c>
      <c r="K12" s="91" t="str">
        <f t="shared" ref="K12:K23" si="7">IF(J12="Div by 0", "N/A", IF(J12="N/A","N/A", IF(J12&gt;30, "No", IF(J12&lt;-30, "No", "Yes"))))</f>
        <v>No</v>
      </c>
    </row>
    <row r="13" spans="1:11" x14ac:dyDescent="0.25">
      <c r="A13" s="111" t="s">
        <v>651</v>
      </c>
      <c r="B13" s="60" t="s">
        <v>213</v>
      </c>
      <c r="C13" s="5">
        <v>49.292452830000002</v>
      </c>
      <c r="D13" s="5" t="str">
        <f t="shared" si="4"/>
        <v>N/A</v>
      </c>
      <c r="E13" s="5">
        <v>20.582010581999999</v>
      </c>
      <c r="F13" s="5" t="str">
        <f t="shared" si="5"/>
        <v>N/A</v>
      </c>
      <c r="G13" s="5">
        <v>23.906597479999999</v>
      </c>
      <c r="H13" s="5" t="str">
        <f t="shared" si="6"/>
        <v>N/A</v>
      </c>
      <c r="I13" s="6">
        <v>-58.2</v>
      </c>
      <c r="J13" s="6">
        <v>16.149999999999999</v>
      </c>
      <c r="K13" s="91" t="str">
        <f t="shared" si="7"/>
        <v>Yes</v>
      </c>
    </row>
    <row r="14" spans="1:11" x14ac:dyDescent="0.25">
      <c r="A14" s="111" t="s">
        <v>852</v>
      </c>
      <c r="B14" s="60" t="s">
        <v>213</v>
      </c>
      <c r="C14" s="6">
        <v>16.583732056999999</v>
      </c>
      <c r="D14" s="5" t="str">
        <f t="shared" si="4"/>
        <v>N/A</v>
      </c>
      <c r="E14" s="6">
        <v>14.218508997000001</v>
      </c>
      <c r="F14" s="5" t="str">
        <f t="shared" si="5"/>
        <v>N/A</v>
      </c>
      <c r="G14" s="6">
        <v>15.429457363999999</v>
      </c>
      <c r="H14" s="5" t="str">
        <f t="shared" si="6"/>
        <v>N/A</v>
      </c>
      <c r="I14" s="6">
        <v>-14.3</v>
      </c>
      <c r="J14" s="6">
        <v>8.5169999999999995</v>
      </c>
      <c r="K14" s="91" t="str">
        <f t="shared" si="7"/>
        <v>Yes</v>
      </c>
    </row>
    <row r="15" spans="1:11" x14ac:dyDescent="0.25">
      <c r="A15" s="111" t="s">
        <v>653</v>
      </c>
      <c r="B15" s="60" t="s">
        <v>213</v>
      </c>
      <c r="C15" s="5">
        <v>0</v>
      </c>
      <c r="D15" s="5" t="str">
        <f t="shared" si="4"/>
        <v>N/A</v>
      </c>
      <c r="E15" s="5">
        <v>0</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0.52128583839999998</v>
      </c>
      <c r="D18" s="5" t="str">
        <f t="shared" si="4"/>
        <v>N/A</v>
      </c>
      <c r="E18" s="5">
        <v>0.15535991709999999</v>
      </c>
      <c r="F18" s="5" t="str">
        <f t="shared" si="5"/>
        <v>N/A</v>
      </c>
      <c r="G18" s="5">
        <v>0.1067235859</v>
      </c>
      <c r="H18" s="5" t="str">
        <f t="shared" si="6"/>
        <v>N/A</v>
      </c>
      <c r="I18" s="6">
        <v>-70.2</v>
      </c>
      <c r="J18" s="6">
        <v>-31.3</v>
      </c>
      <c r="K18" s="91" t="str">
        <f t="shared" si="7"/>
        <v>No</v>
      </c>
    </row>
    <row r="19" spans="1:11" x14ac:dyDescent="0.25">
      <c r="A19" s="111" t="s">
        <v>205</v>
      </c>
      <c r="B19" s="60" t="s">
        <v>213</v>
      </c>
      <c r="C19" s="5">
        <v>100</v>
      </c>
      <c r="D19" s="5" t="str">
        <f t="shared" si="4"/>
        <v>N/A</v>
      </c>
      <c r="E19" s="5">
        <v>83.333333332999999</v>
      </c>
      <c r="F19" s="5" t="str">
        <f t="shared" si="5"/>
        <v>N/A</v>
      </c>
      <c r="G19" s="5">
        <v>28.571428570999998</v>
      </c>
      <c r="H19" s="5" t="str">
        <f t="shared" si="6"/>
        <v>N/A</v>
      </c>
      <c r="I19" s="6">
        <v>-16.7</v>
      </c>
      <c r="J19" s="6">
        <v>-65.7</v>
      </c>
      <c r="K19" s="91" t="str">
        <f t="shared" si="7"/>
        <v>No</v>
      </c>
    </row>
    <row r="20" spans="1:11" x14ac:dyDescent="0.25">
      <c r="A20" s="111" t="s">
        <v>854</v>
      </c>
      <c r="B20" s="60" t="s">
        <v>213</v>
      </c>
      <c r="C20" s="6">
        <v>17.25</v>
      </c>
      <c r="D20" s="5" t="str">
        <f t="shared" si="4"/>
        <v>N/A</v>
      </c>
      <c r="E20" s="6">
        <v>16.600000000000001</v>
      </c>
      <c r="F20" s="5" t="str">
        <f t="shared" si="5"/>
        <v>N/A</v>
      </c>
      <c r="G20" s="6">
        <v>6.5</v>
      </c>
      <c r="H20" s="5" t="str">
        <f t="shared" si="6"/>
        <v>N/A</v>
      </c>
      <c r="I20" s="6">
        <v>-3.77</v>
      </c>
      <c r="J20" s="6">
        <v>-60.8</v>
      </c>
      <c r="K20" s="91" t="str">
        <f t="shared" si="7"/>
        <v>No</v>
      </c>
    </row>
    <row r="21" spans="1:11" x14ac:dyDescent="0.25">
      <c r="A21" s="111" t="s">
        <v>655</v>
      </c>
      <c r="B21" s="60" t="s">
        <v>213</v>
      </c>
      <c r="C21" s="5">
        <v>81.059947871000006</v>
      </c>
      <c r="D21" s="5" t="str">
        <f t="shared" si="4"/>
        <v>N/A</v>
      </c>
      <c r="E21" s="5">
        <v>24.546866907999998</v>
      </c>
      <c r="F21" s="5" t="str">
        <f t="shared" si="5"/>
        <v>N/A</v>
      </c>
      <c r="G21" s="5">
        <v>11.907302942999999</v>
      </c>
      <c r="H21" s="5" t="str">
        <f t="shared" si="6"/>
        <v>N/A</v>
      </c>
      <c r="I21" s="6">
        <v>-69.7</v>
      </c>
      <c r="J21" s="6">
        <v>-51.5</v>
      </c>
      <c r="K21" s="91" t="str">
        <f t="shared" si="7"/>
        <v>No</v>
      </c>
    </row>
    <row r="22" spans="1:11" x14ac:dyDescent="0.25">
      <c r="A22" s="111" t="s">
        <v>1697</v>
      </c>
      <c r="B22" s="60" t="s">
        <v>213</v>
      </c>
      <c r="C22" s="5">
        <v>98.499464094000004</v>
      </c>
      <c r="D22" s="5" t="str">
        <f t="shared" si="4"/>
        <v>N/A</v>
      </c>
      <c r="E22" s="5">
        <v>96.518987342000003</v>
      </c>
      <c r="F22" s="5" t="str">
        <f t="shared" si="5"/>
        <v>N/A</v>
      </c>
      <c r="G22" s="5">
        <v>98.591549295999997</v>
      </c>
      <c r="H22" s="5" t="str">
        <f t="shared" si="6"/>
        <v>N/A</v>
      </c>
      <c r="I22" s="6">
        <v>-2.0099999999999998</v>
      </c>
      <c r="J22" s="6">
        <v>2.1469999999999998</v>
      </c>
      <c r="K22" s="91" t="str">
        <f t="shared" si="7"/>
        <v>Yes</v>
      </c>
    </row>
    <row r="23" spans="1:11" x14ac:dyDescent="0.25">
      <c r="A23" s="111" t="s">
        <v>855</v>
      </c>
      <c r="B23" s="60" t="s">
        <v>213</v>
      </c>
      <c r="C23" s="6">
        <v>5.7056583242999999</v>
      </c>
      <c r="D23" s="5" t="str">
        <f t="shared" si="4"/>
        <v>N/A</v>
      </c>
      <c r="E23" s="6">
        <v>5.6398907103999996</v>
      </c>
      <c r="F23" s="5" t="str">
        <f t="shared" si="5"/>
        <v>N/A</v>
      </c>
      <c r="G23" s="6">
        <v>5.5077922077999997</v>
      </c>
      <c r="H23" s="5" t="str">
        <f t="shared" si="6"/>
        <v>N/A</v>
      </c>
      <c r="I23" s="6">
        <v>-1.1499999999999999</v>
      </c>
      <c r="J23" s="6">
        <v>-2.34</v>
      </c>
      <c r="K23" s="91" t="str">
        <f t="shared" si="7"/>
        <v>Yes</v>
      </c>
    </row>
    <row r="24" spans="1:11" x14ac:dyDescent="0.25">
      <c r="A24" s="111" t="s">
        <v>15</v>
      </c>
      <c r="B24" s="60" t="s">
        <v>213</v>
      </c>
      <c r="C24" s="5">
        <v>0.39096437880000001</v>
      </c>
      <c r="D24" s="5" t="str">
        <f>IF($B24="N/A","N/A",IF(C24&lt;0,"No","Yes"))</f>
        <v>N/A</v>
      </c>
      <c r="E24" s="5">
        <v>3.8839979300000001E-2</v>
      </c>
      <c r="F24" s="5" t="str">
        <f>IF($B24="N/A","N/A",IF(E24&lt;0,"No","Yes"))</f>
        <v>N/A</v>
      </c>
      <c r="G24" s="5">
        <v>0</v>
      </c>
      <c r="H24" s="5" t="str">
        <f>IF($B24="N/A","N/A",IF(G24&lt;0,"No","Yes"))</f>
        <v>N/A</v>
      </c>
      <c r="I24" s="6">
        <v>-90.1</v>
      </c>
      <c r="J24" s="6">
        <v>-100</v>
      </c>
      <c r="K24" s="91" t="str">
        <f t="shared" ref="K24:K30" si="8">IF(J24="Div by 0", "N/A", IF(J24="N/A","N/A", IF(J24&gt;30, "No", IF(J24&lt;-30, "No", "Yes"))))</f>
        <v>No</v>
      </c>
    </row>
    <row r="25" spans="1:11" x14ac:dyDescent="0.25">
      <c r="A25" s="111" t="s">
        <v>159</v>
      </c>
      <c r="B25" s="60" t="s">
        <v>213</v>
      </c>
      <c r="C25" s="5">
        <v>100</v>
      </c>
      <c r="D25" s="5" t="str">
        <f>IF($B25="N/A","N/A",IF(C25&lt;0,"No","Yes"))</f>
        <v>N/A</v>
      </c>
      <c r="E25" s="5">
        <v>49.171413774999998</v>
      </c>
      <c r="F25" s="5" t="str">
        <f>IF($B25="N/A","N/A",IF(E25&lt;0,"No","Yes"))</f>
        <v>N/A</v>
      </c>
      <c r="G25" s="5">
        <v>54.779692025999999</v>
      </c>
      <c r="H25" s="5" t="str">
        <f>IF($B25="N/A","N/A",IF(G25&lt;0,"No","Yes"))</f>
        <v>N/A</v>
      </c>
      <c r="I25" s="6">
        <v>-50.8</v>
      </c>
      <c r="J25" s="6">
        <v>11.41</v>
      </c>
      <c r="K25" s="91" t="str">
        <f t="shared" si="8"/>
        <v>Yes</v>
      </c>
    </row>
    <row r="26" spans="1:11" x14ac:dyDescent="0.25">
      <c r="A26" s="111" t="s">
        <v>32</v>
      </c>
      <c r="B26" s="60" t="s">
        <v>213</v>
      </c>
      <c r="C26" s="5">
        <v>100</v>
      </c>
      <c r="D26" s="5" t="str">
        <f>IF($B26="N/A","N/A",IF(C26&lt;0,"No","Yes"))</f>
        <v>N/A</v>
      </c>
      <c r="E26" s="5">
        <v>100</v>
      </c>
      <c r="F26" s="5" t="str">
        <f>IF($B26="N/A","N/A",IF(E26&lt;0,"No","Yes"))</f>
        <v>N/A</v>
      </c>
      <c r="G26" s="5">
        <v>100</v>
      </c>
      <c r="H26" s="5" t="str">
        <f>IF($B26="N/A","N/A",IF(G26&lt;0,"No","Yes"))</f>
        <v>N/A</v>
      </c>
      <c r="I26" s="6">
        <v>0</v>
      </c>
      <c r="J26" s="6">
        <v>0</v>
      </c>
      <c r="K26" s="91" t="str">
        <f t="shared" si="8"/>
        <v>Yes</v>
      </c>
    </row>
    <row r="27" spans="1:11" x14ac:dyDescent="0.25">
      <c r="A27" s="111" t="s">
        <v>160</v>
      </c>
      <c r="B27" s="60" t="s">
        <v>213</v>
      </c>
      <c r="C27" s="5">
        <v>99.087749783000007</v>
      </c>
      <c r="D27" s="5" t="str">
        <f t="shared" ref="D27:D30" si="9">IF($B27="N/A","N/A",IF(C27&lt;0,"No","Yes"))</f>
        <v>N/A</v>
      </c>
      <c r="E27" s="5">
        <v>48.886587259999999</v>
      </c>
      <c r="F27" s="5" t="str">
        <f t="shared" ref="F27:F30" si="10">IF($B27="N/A","N/A",IF(E27&lt;0,"No","Yes"))</f>
        <v>N/A</v>
      </c>
      <c r="G27" s="5">
        <v>54.688214666999997</v>
      </c>
      <c r="H27" s="5" t="str">
        <f t="shared" ref="H27:H30" si="11">IF($B27="N/A","N/A",IF(G27&lt;0,"No","Yes"))</f>
        <v>N/A</v>
      </c>
      <c r="I27" s="6">
        <v>-50.7</v>
      </c>
      <c r="J27" s="6">
        <v>11.87</v>
      </c>
      <c r="K27" s="91" t="str">
        <f t="shared" si="8"/>
        <v>Yes</v>
      </c>
    </row>
    <row r="28" spans="1:11" x14ac:dyDescent="0.25">
      <c r="A28" s="89" t="s">
        <v>372</v>
      </c>
      <c r="B28" s="60" t="s">
        <v>213</v>
      </c>
      <c r="C28" s="5">
        <v>79.148566463999998</v>
      </c>
      <c r="D28" s="5" t="str">
        <f t="shared" si="9"/>
        <v>N/A</v>
      </c>
      <c r="E28" s="5">
        <v>28.443811496999999</v>
      </c>
      <c r="F28" s="5" t="str">
        <f t="shared" si="10"/>
        <v>N/A</v>
      </c>
      <c r="G28" s="5">
        <v>21.283732275999999</v>
      </c>
      <c r="H28" s="5" t="str">
        <f t="shared" si="11"/>
        <v>N/A</v>
      </c>
      <c r="I28" s="6">
        <v>-64.099999999999994</v>
      </c>
      <c r="J28" s="6">
        <v>-25.2</v>
      </c>
      <c r="K28" s="91" t="str">
        <f t="shared" si="8"/>
        <v>Yes</v>
      </c>
    </row>
    <row r="29" spans="1:11" x14ac:dyDescent="0.25">
      <c r="A29" s="89" t="s">
        <v>374</v>
      </c>
      <c r="B29" s="60" t="s">
        <v>213</v>
      </c>
      <c r="C29" s="5">
        <v>13.900955691</v>
      </c>
      <c r="D29" s="5" t="str">
        <f t="shared" si="9"/>
        <v>N/A</v>
      </c>
      <c r="E29" s="5">
        <v>16.727084412</v>
      </c>
      <c r="F29" s="5" t="str">
        <f t="shared" si="10"/>
        <v>N/A</v>
      </c>
      <c r="G29" s="5">
        <v>29.623418204</v>
      </c>
      <c r="H29" s="5" t="str">
        <f t="shared" si="11"/>
        <v>N/A</v>
      </c>
      <c r="I29" s="6">
        <v>20.329999999999998</v>
      </c>
      <c r="J29" s="6">
        <v>77.099999999999994</v>
      </c>
      <c r="K29" s="91" t="str">
        <f t="shared" si="8"/>
        <v>No</v>
      </c>
    </row>
    <row r="30" spans="1:11" x14ac:dyDescent="0.25">
      <c r="A30" s="106" t="s">
        <v>375</v>
      </c>
      <c r="B30" s="113" t="s">
        <v>213</v>
      </c>
      <c r="C30" s="100">
        <v>0.47784535189999999</v>
      </c>
      <c r="D30" s="100" t="str">
        <f t="shared" si="9"/>
        <v>N/A</v>
      </c>
      <c r="E30" s="100">
        <v>0.40134645260000001</v>
      </c>
      <c r="F30" s="100" t="str">
        <f t="shared" si="10"/>
        <v>N/A</v>
      </c>
      <c r="G30" s="100">
        <v>0.1677084921</v>
      </c>
      <c r="H30" s="100" t="str">
        <f t="shared" si="11"/>
        <v>N/A</v>
      </c>
      <c r="I30" s="101">
        <v>-16</v>
      </c>
      <c r="J30" s="101">
        <v>-58.2</v>
      </c>
      <c r="K30" s="102" t="str">
        <f t="shared" si="8"/>
        <v>No</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43238582</v>
      </c>
      <c r="D7" s="18" t="str">
        <f>IF($B7="N/A","N/A",IF(C7&gt;15,"No",IF(C7&lt;-15,"No","Yes")))</f>
        <v>N/A</v>
      </c>
      <c r="E7" s="17">
        <v>51783978</v>
      </c>
      <c r="F7" s="18" t="str">
        <f>IF($B7="N/A","N/A",IF(E7&gt;15,"No",IF(E7&lt;-15,"No","Yes")))</f>
        <v>N/A</v>
      </c>
      <c r="G7" s="17">
        <v>54270743</v>
      </c>
      <c r="H7" s="18" t="str">
        <f>IF($B7="N/A","N/A",IF(G7&gt;15,"No",IF(G7&lt;-15,"No","Yes")))</f>
        <v>N/A</v>
      </c>
      <c r="I7" s="19">
        <v>19.760000000000002</v>
      </c>
      <c r="J7" s="19">
        <v>4.8019999999999996</v>
      </c>
      <c r="K7" s="92" t="str">
        <f t="shared" ref="K7:K54" si="0">IF(J7="Div by 0", "N/A", IF(J7="N/A","N/A", IF(J7&gt;30, "No", IF(J7&lt;-30, "No", "Yes"))))</f>
        <v>Yes</v>
      </c>
    </row>
    <row r="8" spans="1:11" x14ac:dyDescent="0.25">
      <c r="A8" s="110" t="s">
        <v>362</v>
      </c>
      <c r="B8" s="16" t="s">
        <v>213</v>
      </c>
      <c r="C8" s="86">
        <v>36.407463593999999</v>
      </c>
      <c r="D8" s="18" t="str">
        <f>IF($B8="N/A","N/A",IF(C8&gt;15,"No",IF(C8&lt;-15,"No","Yes")))</f>
        <v>N/A</v>
      </c>
      <c r="E8" s="20">
        <v>31.58463222</v>
      </c>
      <c r="F8" s="18" t="str">
        <f>IF($B8="N/A","N/A",IF(E8&gt;15,"No",IF(E8&lt;-15,"No","Yes")))</f>
        <v>N/A</v>
      </c>
      <c r="G8" s="20">
        <v>34.875588491999999</v>
      </c>
      <c r="H8" s="18" t="str">
        <f>IF($B8="N/A","N/A",IF(G8&gt;15,"No",IF(G8&lt;-15,"No","Yes")))</f>
        <v>N/A</v>
      </c>
      <c r="I8" s="19">
        <v>-13.2</v>
      </c>
      <c r="J8" s="19">
        <v>10.42</v>
      </c>
      <c r="K8" s="92" t="str">
        <f t="shared" si="0"/>
        <v>Yes</v>
      </c>
    </row>
    <row r="9" spans="1:11" x14ac:dyDescent="0.25">
      <c r="A9" s="110" t="s">
        <v>119</v>
      </c>
      <c r="B9" s="21" t="s">
        <v>213</v>
      </c>
      <c r="C9" s="53">
        <v>39.979361488000002</v>
      </c>
      <c r="D9" s="5" t="str">
        <f>IF($B9="N/A","N/A",IF(C9&gt;15,"No",IF(C9&lt;-15,"No","Yes")))</f>
        <v>N/A</v>
      </c>
      <c r="E9" s="5">
        <v>35.123485492</v>
      </c>
      <c r="F9" s="5" t="str">
        <f>IF($B9="N/A","N/A",IF(E9&gt;15,"No",IF(E9&lt;-15,"No","Yes")))</f>
        <v>N/A</v>
      </c>
      <c r="G9" s="5">
        <v>29.186994915</v>
      </c>
      <c r="H9" s="5" t="str">
        <f>IF($B9="N/A","N/A",IF(G9&gt;15,"No",IF(G9&lt;-15,"No","Yes")))</f>
        <v>N/A</v>
      </c>
      <c r="I9" s="6">
        <v>-12.1</v>
      </c>
      <c r="J9" s="6">
        <v>-16.899999999999999</v>
      </c>
      <c r="K9" s="91" t="str">
        <f t="shared" si="0"/>
        <v>Yes</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23.613174918999999</v>
      </c>
      <c r="D11" s="5" t="str">
        <f>IF($B11="N/A","N/A",IF(C11&gt;15,"No",IF(C11&lt;-15,"No","Yes")))</f>
        <v>N/A</v>
      </c>
      <c r="E11" s="5">
        <v>33.291882287999996</v>
      </c>
      <c r="F11" s="5" t="str">
        <f>IF($B11="N/A","N/A",IF(E11&gt;15,"No",IF(E11&lt;-15,"No","Yes")))</f>
        <v>N/A</v>
      </c>
      <c r="G11" s="5">
        <v>35.937416593000002</v>
      </c>
      <c r="H11" s="5" t="str">
        <f>IF($B11="N/A","N/A",IF(G11&gt;15,"No",IF(G11&lt;-15,"No","Yes")))</f>
        <v>N/A</v>
      </c>
      <c r="I11" s="6">
        <v>40.99</v>
      </c>
      <c r="J11" s="6">
        <v>7.9459999999999997</v>
      </c>
      <c r="K11" s="91" t="str">
        <f t="shared" si="0"/>
        <v>Yes</v>
      </c>
    </row>
    <row r="12" spans="1:11" x14ac:dyDescent="0.25">
      <c r="A12" s="110" t="s">
        <v>857</v>
      </c>
      <c r="B12" s="55" t="s">
        <v>214</v>
      </c>
      <c r="C12" s="53">
        <v>98.213041554</v>
      </c>
      <c r="D12" s="5" t="str">
        <f>IF(OR($B12="N/A",$C12="N/A"),"N/A",IF(C12&gt;100,"No",IF(C12&lt;95,"No","Yes")))</f>
        <v>Yes</v>
      </c>
      <c r="E12" s="53">
        <v>94.379019733000007</v>
      </c>
      <c r="F12" s="5" t="str">
        <f>IF(OR($B12="N/A",$E12="N/A"),"N/A",IF(E12&gt;100,"No",IF(E12&lt;95,"No","Yes")))</f>
        <v>No</v>
      </c>
      <c r="G12" s="53">
        <v>98.358742309999997</v>
      </c>
      <c r="H12" s="5" t="str">
        <f>IF($B12="N/A","N/A",IF(G12&gt;100,"No",IF(G12&lt;95,"No","Yes")))</f>
        <v>Yes</v>
      </c>
      <c r="I12" s="56">
        <v>-3.9</v>
      </c>
      <c r="J12" s="56">
        <v>4.2169999999999996</v>
      </c>
      <c r="K12" s="91" t="str">
        <f t="shared" si="0"/>
        <v>Yes</v>
      </c>
    </row>
    <row r="13" spans="1:11" x14ac:dyDescent="0.25">
      <c r="A13" s="110" t="s">
        <v>347</v>
      </c>
      <c r="B13" s="55" t="s">
        <v>213</v>
      </c>
      <c r="C13" s="53">
        <v>96.614521943</v>
      </c>
      <c r="D13" s="5" t="str">
        <f>IF($B13="N/A","N/A",IF(C13&gt;100,"No",IF(C13&lt;95,"No","Yes")))</f>
        <v>N/A</v>
      </c>
      <c r="E13" s="53">
        <v>96.373309828999993</v>
      </c>
      <c r="F13" s="5" t="str">
        <f>IF($B13="N/A","N/A",IF(E13&gt;100,"No",IF(E13&lt;95,"No","Yes")))</f>
        <v>N/A</v>
      </c>
      <c r="G13" s="53">
        <v>70.174941266000005</v>
      </c>
      <c r="H13" s="5" t="str">
        <f>IF($B13="N/A","N/A",IF(G13&gt;100,"No",IF(G13&lt;95,"No","Yes")))</f>
        <v>N/A</v>
      </c>
      <c r="I13" s="56">
        <v>-0.25</v>
      </c>
      <c r="J13" s="56">
        <v>-27.2</v>
      </c>
      <c r="K13" s="91" t="str">
        <f t="shared" si="0"/>
        <v>Yes</v>
      </c>
    </row>
    <row r="14" spans="1:11" x14ac:dyDescent="0.25">
      <c r="A14" s="110" t="s">
        <v>348</v>
      </c>
      <c r="B14" s="55" t="s">
        <v>213</v>
      </c>
      <c r="C14" s="53">
        <v>63.712948857999997</v>
      </c>
      <c r="D14" s="5" t="str">
        <f t="shared" ref="D14" si="1">IF($B14="N/A","N/A",IF(C14&lt;0,"No","Yes"))</f>
        <v>N/A</v>
      </c>
      <c r="E14" s="53">
        <v>62.987039695999997</v>
      </c>
      <c r="F14" s="5" t="str">
        <f t="shared" ref="F14" si="2">IF($B14="N/A","N/A",IF(E14&lt;0,"No","Yes"))</f>
        <v>N/A</v>
      </c>
      <c r="G14" s="53">
        <v>40.629524203999999</v>
      </c>
      <c r="H14" s="5" t="str">
        <f t="shared" ref="H14" si="3">IF($B14="N/A","N/A",IF(G14&lt;0,"No","Yes"))</f>
        <v>N/A</v>
      </c>
      <c r="I14" s="56">
        <v>-1.1399999999999999</v>
      </c>
      <c r="J14" s="56">
        <v>-35.5</v>
      </c>
      <c r="K14" s="91" t="str">
        <f t="shared" si="0"/>
        <v>No</v>
      </c>
    </row>
    <row r="15" spans="1:11" x14ac:dyDescent="0.25">
      <c r="A15" s="110" t="s">
        <v>858</v>
      </c>
      <c r="B15" s="55" t="s">
        <v>214</v>
      </c>
      <c r="C15" s="53">
        <v>99.365195233999998</v>
      </c>
      <c r="D15" s="5" t="str">
        <f>IF(OR($B15="N/A",$C15="N/A"),"N/A",IF(C15&gt;100,"No",IF(C15&lt;95,"No","Yes")))</f>
        <v>Yes</v>
      </c>
      <c r="E15" s="53">
        <v>99.348462142000002</v>
      </c>
      <c r="F15" s="5" t="str">
        <f>IF(OR($B15="N/A",$E15="N/A"),"N/A",IF(E15&gt;100,"No",IF(E15&lt;95,"No","Yes")))</f>
        <v>Yes</v>
      </c>
      <c r="G15" s="53">
        <v>99.999988494999997</v>
      </c>
      <c r="H15" s="5" t="str">
        <f>IF($B15="N/A","N/A",IF(G15&gt;100,"No",IF(G15&lt;95,"No","Yes")))</f>
        <v>Yes</v>
      </c>
      <c r="I15" s="56">
        <v>-1.7000000000000001E-2</v>
      </c>
      <c r="J15" s="56">
        <v>0.65580000000000005</v>
      </c>
      <c r="K15" s="91" t="str">
        <f t="shared" si="0"/>
        <v>Yes</v>
      </c>
    </row>
    <row r="16" spans="1:11" x14ac:dyDescent="0.25">
      <c r="A16" s="110" t="s">
        <v>331</v>
      </c>
      <c r="B16" s="21" t="s">
        <v>213</v>
      </c>
      <c r="C16" s="43">
        <v>15742071</v>
      </c>
      <c r="D16" s="5" t="str">
        <f>IF($B16="N/A","N/A",IF(C16&gt;15,"No",IF(C16&lt;-15,"No","Yes")))</f>
        <v>N/A</v>
      </c>
      <c r="E16" s="22">
        <v>16355779</v>
      </c>
      <c r="F16" s="5" t="str">
        <f>IF($B16="N/A","N/A",IF(E16&gt;15,"No",IF(E16&lt;-15,"No","Yes")))</f>
        <v>N/A</v>
      </c>
      <c r="G16" s="22">
        <v>18927241</v>
      </c>
      <c r="H16" s="5" t="str">
        <f>IF($B16="N/A","N/A",IF(G16&gt;15,"No",IF(G16&lt;-15,"No","Yes")))</f>
        <v>N/A</v>
      </c>
      <c r="I16" s="6">
        <v>3.899</v>
      </c>
      <c r="J16" s="6">
        <v>15.72</v>
      </c>
      <c r="K16" s="91" t="str">
        <f t="shared" si="0"/>
        <v>Yes</v>
      </c>
    </row>
    <row r="17" spans="1:11" x14ac:dyDescent="0.25">
      <c r="A17" s="110" t="s">
        <v>440</v>
      </c>
      <c r="B17" s="21" t="s">
        <v>215</v>
      </c>
      <c r="C17" s="53">
        <v>12.194939281</v>
      </c>
      <c r="D17" s="5" t="str">
        <f>IF($B17="N/A","N/A",IF(C17&gt;20,"No",IF(C17&lt;5,"No","Yes")))</f>
        <v>Yes</v>
      </c>
      <c r="E17" s="5">
        <v>11.438507454</v>
      </c>
      <c r="F17" s="5" t="str">
        <f>IF($B17="N/A","N/A",IF(E17&gt;20,"No",IF(E17&lt;5,"No","Yes")))</f>
        <v>Yes</v>
      </c>
      <c r="G17" s="5">
        <v>15.413614694</v>
      </c>
      <c r="H17" s="5" t="str">
        <f>IF($B17="N/A","N/A",IF(G17&gt;20,"No",IF(G17&lt;5,"No","Yes")))</f>
        <v>Yes</v>
      </c>
      <c r="I17" s="6">
        <v>-6.2</v>
      </c>
      <c r="J17" s="6">
        <v>34.75</v>
      </c>
      <c r="K17" s="91" t="str">
        <f t="shared" si="0"/>
        <v>No</v>
      </c>
    </row>
    <row r="18" spans="1:11" x14ac:dyDescent="0.25">
      <c r="A18" s="110" t="s">
        <v>441</v>
      </c>
      <c r="B18" s="16" t="s">
        <v>213</v>
      </c>
      <c r="C18" s="53">
        <v>87.805060718999997</v>
      </c>
      <c r="D18" s="5" t="str">
        <f>IF($B18="N/A","N/A",IF(C18&gt;15,"No",IF(C18&lt;-15,"No","Yes")))</f>
        <v>N/A</v>
      </c>
      <c r="E18" s="5">
        <v>88.561492545999997</v>
      </c>
      <c r="F18" s="5" t="str">
        <f>IF($B18="N/A","N/A",IF(E18&gt;15,"No",IF(E18&lt;-15,"No","Yes")))</f>
        <v>N/A</v>
      </c>
      <c r="G18" s="5">
        <v>84.586385305999997</v>
      </c>
      <c r="H18" s="5" t="str">
        <f>IF($B18="N/A","N/A",IF(G18&gt;15,"No",IF(G18&lt;-15,"No","Yes")))</f>
        <v>N/A</v>
      </c>
      <c r="I18" s="6">
        <v>0.86150000000000004</v>
      </c>
      <c r="J18" s="6">
        <v>-4.49</v>
      </c>
      <c r="K18" s="91" t="str">
        <f t="shared" si="0"/>
        <v>Yes</v>
      </c>
    </row>
    <row r="19" spans="1:11" x14ac:dyDescent="0.25">
      <c r="A19" s="110" t="s">
        <v>442</v>
      </c>
      <c r="B19" s="21" t="s">
        <v>216</v>
      </c>
      <c r="C19" s="53">
        <v>3.9098985133999999</v>
      </c>
      <c r="D19" s="5" t="str">
        <f>IF($B19="N/A","N/A",IF(C19&gt;1,"Yes","No"))</f>
        <v>Yes</v>
      </c>
      <c r="E19" s="5">
        <v>3.4014888559999998</v>
      </c>
      <c r="F19" s="5" t="str">
        <f>IF($B19="N/A","N/A",IF(E19&gt;1,"Yes","No"))</f>
        <v>Yes</v>
      </c>
      <c r="G19" s="5">
        <v>12.896940447</v>
      </c>
      <c r="H19" s="5" t="str">
        <f>IF($B19="N/A","N/A",IF(G19&gt;1,"Yes","No"))</f>
        <v>Yes</v>
      </c>
      <c r="I19" s="6">
        <v>-13</v>
      </c>
      <c r="J19" s="6">
        <v>279.2</v>
      </c>
      <c r="K19" s="91" t="str">
        <f t="shared" si="0"/>
        <v>No</v>
      </c>
    </row>
    <row r="20" spans="1:11" x14ac:dyDescent="0.25">
      <c r="A20" s="110" t="s">
        <v>859</v>
      </c>
      <c r="B20" s="21" t="s">
        <v>213</v>
      </c>
      <c r="C20" s="46">
        <v>89.450668481999998</v>
      </c>
      <c r="D20" s="5" t="str">
        <f>IF($B20="N/A","N/A",IF(C20&gt;15,"No",IF(C20&lt;-15,"No","Yes")))</f>
        <v>N/A</v>
      </c>
      <c r="E20" s="23">
        <v>91.716427005</v>
      </c>
      <c r="F20" s="5" t="str">
        <f>IF($B20="N/A","N/A",IF(E20&gt;15,"No",IF(E20&lt;-15,"No","Yes")))</f>
        <v>N/A</v>
      </c>
      <c r="G20" s="23">
        <v>70.983985071999996</v>
      </c>
      <c r="H20" s="5" t="str">
        <f>IF($B20="N/A","N/A",IF(G20&gt;15,"No",IF(G20&lt;-15,"No","Yes")))</f>
        <v>N/A</v>
      </c>
      <c r="I20" s="6">
        <v>2.5329999999999999</v>
      </c>
      <c r="J20" s="6">
        <v>-22.6</v>
      </c>
      <c r="K20" s="91" t="str">
        <f t="shared" si="0"/>
        <v>Yes</v>
      </c>
    </row>
    <row r="21" spans="1:11" x14ac:dyDescent="0.25">
      <c r="A21" s="110" t="s">
        <v>34</v>
      </c>
      <c r="B21" s="21" t="s">
        <v>213</v>
      </c>
      <c r="C21" s="57">
        <v>21.84835485</v>
      </c>
      <c r="D21" s="5" t="str">
        <f>IF($B21="N/A","N/A",IF(C21&gt;15,"No",IF(C21&lt;-15,"No","Yes")))</f>
        <v>N/A</v>
      </c>
      <c r="E21" s="58">
        <v>24.800250865999999</v>
      </c>
      <c r="F21" s="5" t="str">
        <f>IF($B21="N/A","N/A",IF(E21&gt;15,"No",IF(E21&lt;-15,"No","Yes")))</f>
        <v>N/A</v>
      </c>
      <c r="G21" s="58">
        <v>48.661797960999998</v>
      </c>
      <c r="H21" s="5" t="str">
        <f>IF($B21="N/A","N/A",IF(G21&gt;15,"No",IF(G21&lt;-15,"No","Yes")))</f>
        <v>N/A</v>
      </c>
      <c r="I21" s="6">
        <v>13.51</v>
      </c>
      <c r="J21" s="6">
        <v>96.21</v>
      </c>
      <c r="K21" s="91" t="str">
        <f t="shared" si="0"/>
        <v>No</v>
      </c>
    </row>
    <row r="22" spans="1:11" x14ac:dyDescent="0.25">
      <c r="A22" s="110" t="s">
        <v>1698</v>
      </c>
      <c r="B22" s="21" t="s">
        <v>213</v>
      </c>
      <c r="C22" s="57">
        <v>17.493404090999999</v>
      </c>
      <c r="D22" s="5" t="str">
        <f>IF($B22="N/A","N/A",IF(C22&gt;15,"No",IF(C22&lt;-15,"No","Yes")))</f>
        <v>N/A</v>
      </c>
      <c r="E22" s="58">
        <v>26.515518085</v>
      </c>
      <c r="F22" s="5" t="str">
        <f>IF($B22="N/A","N/A",IF(E22&gt;15,"No",IF(E22&lt;-15,"No","Yes")))</f>
        <v>N/A</v>
      </c>
      <c r="G22" s="58">
        <v>2.087942924</v>
      </c>
      <c r="H22" s="5" t="str">
        <f>IF($B22="N/A","N/A",IF(G22&gt;15,"No",IF(G22&lt;-15,"No","Yes")))</f>
        <v>N/A</v>
      </c>
      <c r="I22" s="6">
        <v>51.57</v>
      </c>
      <c r="J22" s="6">
        <v>-92.1</v>
      </c>
      <c r="K22" s="91" t="str">
        <f t="shared" si="0"/>
        <v>No</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v>141.78470153999999</v>
      </c>
      <c r="D24" s="5" t="str">
        <f>IF($B24="N/A","N/A",IF(C24&gt;300,"No",IF(C24&lt;75,"No","Yes")))</f>
        <v>Yes</v>
      </c>
      <c r="E24" s="23">
        <v>131.60498634000001</v>
      </c>
      <c r="F24" s="5" t="str">
        <f>IF($B24="N/A","N/A",IF(E24&gt;300,"No",IF(E24&lt;75,"No","Yes")))</f>
        <v>Yes</v>
      </c>
      <c r="G24" s="23">
        <v>70.152880706000005</v>
      </c>
      <c r="H24" s="5" t="str">
        <f>IF($B24="N/A","N/A",IF(G24&gt;300,"No",IF(G24&lt;75,"No","Yes")))</f>
        <v>No</v>
      </c>
      <c r="I24" s="6">
        <v>-7.18</v>
      </c>
      <c r="J24" s="6">
        <v>-46.7</v>
      </c>
      <c r="K24" s="91" t="str">
        <f t="shared" si="0"/>
        <v>No</v>
      </c>
    </row>
    <row r="25" spans="1:11" x14ac:dyDescent="0.25">
      <c r="A25" s="110" t="s">
        <v>861</v>
      </c>
      <c r="B25" s="21" t="s">
        <v>244</v>
      </c>
      <c r="C25" s="46">
        <v>223.84010554</v>
      </c>
      <c r="D25" s="5" t="str">
        <f>IF($B25="N/A","N/A",IF(C25&gt;250,"No",IF(C25&lt;20,"No","Yes")))</f>
        <v>Yes</v>
      </c>
      <c r="E25" s="23">
        <v>163.02518383</v>
      </c>
      <c r="F25" s="5" t="str">
        <f>IF($B25="N/A","N/A",IF(E25&gt;250,"No",IF(E25&lt;20,"No","Yes")))</f>
        <v>Yes</v>
      </c>
      <c r="G25" s="23">
        <v>1662.5994963000001</v>
      </c>
      <c r="H25" s="5" t="str">
        <f>IF($B25="N/A","N/A",IF(G25&gt;250,"No",IF(G25&lt;20,"No","Yes")))</f>
        <v>No</v>
      </c>
      <c r="I25" s="6">
        <v>-27.2</v>
      </c>
      <c r="J25" s="6">
        <v>919.8</v>
      </c>
      <c r="K25" s="91" t="str">
        <f t="shared" si="0"/>
        <v>No</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17312</v>
      </c>
      <c r="D27" s="21" t="s">
        <v>213</v>
      </c>
      <c r="E27" s="22">
        <v>67470</v>
      </c>
      <c r="F27" s="21" t="s">
        <v>213</v>
      </c>
      <c r="G27" s="22">
        <v>1161722</v>
      </c>
      <c r="H27" s="5" t="str">
        <f>IF($B27="N/A","N/A",IF(G27&gt;15,"No",IF(G27&lt;-15,"No","Yes")))</f>
        <v>N/A</v>
      </c>
      <c r="I27" s="6">
        <v>289.7</v>
      </c>
      <c r="J27" s="6">
        <v>1622</v>
      </c>
      <c r="K27" s="91" t="str">
        <f t="shared" si="0"/>
        <v>No</v>
      </c>
    </row>
    <row r="28" spans="1:11" x14ac:dyDescent="0.25">
      <c r="A28" s="110" t="s">
        <v>346</v>
      </c>
      <c r="B28" s="21" t="s">
        <v>213</v>
      </c>
      <c r="C28" s="44">
        <v>4.0038315800000002E-2</v>
      </c>
      <c r="D28" s="21" t="s">
        <v>213</v>
      </c>
      <c r="E28" s="4">
        <v>0.13029126499999999</v>
      </c>
      <c r="F28" s="21" t="s">
        <v>213</v>
      </c>
      <c r="G28" s="4">
        <v>2.1406045611</v>
      </c>
      <c r="H28" s="5" t="str">
        <f>IF($B28="N/A","N/A",IF(G28&gt;15,"No",IF(G28&lt;-15,"No","Yes")))</f>
        <v>N/A</v>
      </c>
      <c r="I28" s="6">
        <v>225.4</v>
      </c>
      <c r="J28" s="6">
        <v>1543</v>
      </c>
      <c r="K28" s="91" t="str">
        <f t="shared" si="0"/>
        <v>No</v>
      </c>
    </row>
    <row r="29" spans="1:11" ht="25" x14ac:dyDescent="0.25">
      <c r="A29" s="110" t="s">
        <v>838</v>
      </c>
      <c r="B29" s="21" t="s">
        <v>213</v>
      </c>
      <c r="C29" s="23">
        <v>180.73550139</v>
      </c>
      <c r="D29" s="21" t="s">
        <v>213</v>
      </c>
      <c r="E29" s="23">
        <v>66.192856083999999</v>
      </c>
      <c r="F29" s="21" t="s">
        <v>213</v>
      </c>
      <c r="G29" s="23">
        <v>58.484580647999998</v>
      </c>
      <c r="H29" s="21" t="s">
        <v>213</v>
      </c>
      <c r="I29" s="6">
        <v>-63.4</v>
      </c>
      <c r="J29" s="6">
        <v>-11.6</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5670101</v>
      </c>
      <c r="D31" s="5" t="str">
        <f t="shared" ref="D31:F50" si="4">IF($B31="N/A","N/A",IF(C31&lt;0,"No","Yes"))</f>
        <v>N/A</v>
      </c>
      <c r="E31" s="43">
        <v>8331803</v>
      </c>
      <c r="F31" s="5" t="str">
        <f t="shared" si="4"/>
        <v>N/A</v>
      </c>
      <c r="G31" s="43">
        <v>18701091</v>
      </c>
      <c r="H31" s="5" t="str">
        <f t="shared" ref="H31:H50" si="5">IF($B31="N/A","N/A",IF(G31&lt;0,"No","Yes"))</f>
        <v>N/A</v>
      </c>
      <c r="I31" s="6">
        <v>46.94</v>
      </c>
      <c r="J31" s="6">
        <v>124.5</v>
      </c>
      <c r="K31" s="91" t="str">
        <f t="shared" si="0"/>
        <v>No</v>
      </c>
    </row>
    <row r="32" spans="1:11" x14ac:dyDescent="0.25">
      <c r="A32" s="114" t="s">
        <v>656</v>
      </c>
      <c r="B32" s="59" t="s">
        <v>213</v>
      </c>
      <c r="C32" s="44">
        <v>99.330488117000002</v>
      </c>
      <c r="D32" s="5" t="str">
        <f t="shared" si="4"/>
        <v>N/A</v>
      </c>
      <c r="E32" s="44">
        <v>87.514083085999999</v>
      </c>
      <c r="F32" s="5" t="str">
        <f t="shared" si="4"/>
        <v>N/A</v>
      </c>
      <c r="G32" s="44">
        <v>39.339314481999999</v>
      </c>
      <c r="H32" s="5" t="str">
        <f t="shared" si="5"/>
        <v>N/A</v>
      </c>
      <c r="I32" s="6">
        <v>-11.9</v>
      </c>
      <c r="J32" s="6">
        <v>-55</v>
      </c>
      <c r="K32" s="91" t="str">
        <f t="shared" si="0"/>
        <v>No</v>
      </c>
    </row>
    <row r="33" spans="1:11" x14ac:dyDescent="0.25">
      <c r="A33" s="114" t="s">
        <v>657</v>
      </c>
      <c r="B33" s="59" t="s">
        <v>213</v>
      </c>
      <c r="C33" s="44">
        <v>8.5183667999999997E-3</v>
      </c>
      <c r="D33" s="5" t="str">
        <f t="shared" si="4"/>
        <v>N/A</v>
      </c>
      <c r="E33" s="44">
        <v>9.2117156394999995</v>
      </c>
      <c r="F33" s="5" t="str">
        <f t="shared" si="4"/>
        <v>N/A</v>
      </c>
      <c r="G33" s="44">
        <v>53.780728621999998</v>
      </c>
      <c r="H33" s="5" t="str">
        <f t="shared" si="5"/>
        <v>N/A</v>
      </c>
      <c r="I33" s="6">
        <v>108000</v>
      </c>
      <c r="J33" s="6">
        <v>483.8</v>
      </c>
      <c r="K33" s="91" t="str">
        <f t="shared" si="0"/>
        <v>No</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0.66099351669999995</v>
      </c>
      <c r="D35" s="5" t="str">
        <f t="shared" si="4"/>
        <v>N/A</v>
      </c>
      <c r="E35" s="44">
        <v>3.2742012743000002</v>
      </c>
      <c r="F35" s="5" t="str">
        <f t="shared" si="4"/>
        <v>N/A</v>
      </c>
      <c r="G35" s="44">
        <v>6.8799568966000004</v>
      </c>
      <c r="H35" s="5" t="str">
        <f t="shared" si="5"/>
        <v>N/A</v>
      </c>
      <c r="I35" s="6">
        <v>395.3</v>
      </c>
      <c r="J35" s="6">
        <v>110.1</v>
      </c>
      <c r="K35" s="91" t="str">
        <f t="shared" si="0"/>
        <v>No</v>
      </c>
    </row>
    <row r="36" spans="1:11" x14ac:dyDescent="0.25">
      <c r="A36" s="114" t="s">
        <v>349</v>
      </c>
      <c r="B36" s="59" t="s">
        <v>213</v>
      </c>
      <c r="C36" s="43">
        <v>4539901</v>
      </c>
      <c r="D36" s="5" t="str">
        <f t="shared" si="4"/>
        <v>N/A</v>
      </c>
      <c r="E36" s="43">
        <v>8908058</v>
      </c>
      <c r="F36" s="5" t="str">
        <f t="shared" si="4"/>
        <v>N/A</v>
      </c>
      <c r="G36" s="43">
        <v>802412</v>
      </c>
      <c r="H36" s="5" t="str">
        <f t="shared" si="5"/>
        <v>N/A</v>
      </c>
      <c r="I36" s="6">
        <v>96.22</v>
      </c>
      <c r="J36" s="6">
        <v>-91</v>
      </c>
      <c r="K36" s="91" t="str">
        <f t="shared" si="0"/>
        <v>No</v>
      </c>
    </row>
    <row r="37" spans="1:11" x14ac:dyDescent="0.25">
      <c r="A37" s="114" t="s">
        <v>660</v>
      </c>
      <c r="B37" s="59" t="s">
        <v>213</v>
      </c>
      <c r="C37" s="44">
        <v>0</v>
      </c>
      <c r="D37" s="5" t="str">
        <f t="shared" si="4"/>
        <v>N/A</v>
      </c>
      <c r="E37" s="44">
        <v>0</v>
      </c>
      <c r="F37" s="5" t="str">
        <f t="shared" si="4"/>
        <v>N/A</v>
      </c>
      <c r="G37" s="44">
        <v>0</v>
      </c>
      <c r="H37" s="5" t="str">
        <f t="shared" si="5"/>
        <v>N/A</v>
      </c>
      <c r="I37" s="6" t="s">
        <v>1747</v>
      </c>
      <c r="J37" s="6" t="s">
        <v>1747</v>
      </c>
      <c r="K37" s="91" t="str">
        <f t="shared" si="0"/>
        <v>N/A</v>
      </c>
    </row>
    <row r="38" spans="1:11" x14ac:dyDescent="0.25">
      <c r="A38" s="114" t="s">
        <v>661</v>
      </c>
      <c r="B38" s="59" t="s">
        <v>213</v>
      </c>
      <c r="C38" s="44">
        <v>0.19161210779999999</v>
      </c>
      <c r="D38" s="5" t="str">
        <f t="shared" si="4"/>
        <v>N/A</v>
      </c>
      <c r="E38" s="44">
        <v>0.1233489948</v>
      </c>
      <c r="F38" s="5" t="str">
        <f t="shared" si="4"/>
        <v>N/A</v>
      </c>
      <c r="G38" s="44">
        <v>1.6404291062</v>
      </c>
      <c r="H38" s="5" t="str">
        <f t="shared" si="5"/>
        <v>N/A</v>
      </c>
      <c r="I38" s="6">
        <v>-35.6</v>
      </c>
      <c r="J38" s="6">
        <v>1230</v>
      </c>
      <c r="K38" s="91" t="str">
        <f t="shared" si="0"/>
        <v>No</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6.6766433893999997</v>
      </c>
      <c r="D40" s="5" t="str">
        <f t="shared" si="4"/>
        <v>N/A</v>
      </c>
      <c r="E40" s="44">
        <v>4.6873291574999998</v>
      </c>
      <c r="F40" s="5" t="str">
        <f t="shared" si="4"/>
        <v>N/A</v>
      </c>
      <c r="G40" s="44">
        <v>49.701649527000001</v>
      </c>
      <c r="H40" s="5" t="str">
        <f t="shared" si="5"/>
        <v>N/A</v>
      </c>
      <c r="I40" s="6">
        <v>-29.8</v>
      </c>
      <c r="J40" s="6">
        <v>960.3</v>
      </c>
      <c r="K40" s="91" t="str">
        <f t="shared" si="0"/>
        <v>No</v>
      </c>
    </row>
    <row r="41" spans="1:11" x14ac:dyDescent="0.25">
      <c r="A41" s="114" t="s">
        <v>664</v>
      </c>
      <c r="B41" s="59" t="s">
        <v>213</v>
      </c>
      <c r="C41" s="44">
        <v>89.238906310999994</v>
      </c>
      <c r="D41" s="5" t="str">
        <f t="shared" si="4"/>
        <v>N/A</v>
      </c>
      <c r="E41" s="44">
        <v>91.565512932000004</v>
      </c>
      <c r="F41" s="5" t="str">
        <f t="shared" si="4"/>
        <v>N/A</v>
      </c>
      <c r="G41" s="44">
        <v>47.933480555999999</v>
      </c>
      <c r="H41" s="5" t="str">
        <f t="shared" si="5"/>
        <v>N/A</v>
      </c>
      <c r="I41" s="6">
        <v>2.6070000000000002</v>
      </c>
      <c r="J41" s="6">
        <v>-47.7</v>
      </c>
      <c r="K41" s="91" t="str">
        <f t="shared" si="0"/>
        <v>No</v>
      </c>
    </row>
    <row r="42" spans="1:11" x14ac:dyDescent="0.25">
      <c r="A42" s="114" t="s">
        <v>665</v>
      </c>
      <c r="B42" s="59" t="s">
        <v>213</v>
      </c>
      <c r="C42" s="44">
        <v>96.107161808000001</v>
      </c>
      <c r="D42" s="5" t="str">
        <f t="shared" si="4"/>
        <v>N/A</v>
      </c>
      <c r="E42" s="44">
        <v>96.376191085000002</v>
      </c>
      <c r="F42" s="5" t="str">
        <f t="shared" si="4"/>
        <v>N/A</v>
      </c>
      <c r="G42" s="44">
        <v>99.275559189000006</v>
      </c>
      <c r="H42" s="5" t="str">
        <f t="shared" si="5"/>
        <v>N/A</v>
      </c>
      <c r="I42" s="6">
        <v>0.27989999999999998</v>
      </c>
      <c r="J42" s="6">
        <v>3.008</v>
      </c>
      <c r="K42" s="91" t="str">
        <f t="shared" si="0"/>
        <v>Yes</v>
      </c>
    </row>
    <row r="43" spans="1:11" x14ac:dyDescent="0.25">
      <c r="A43" s="114" t="s">
        <v>666</v>
      </c>
      <c r="B43" s="59" t="s">
        <v>213</v>
      </c>
      <c r="C43" s="44">
        <v>0</v>
      </c>
      <c r="D43" s="5" t="str">
        <f t="shared" si="4"/>
        <v>N/A</v>
      </c>
      <c r="E43" s="44">
        <v>0</v>
      </c>
      <c r="F43" s="5" t="str">
        <f t="shared" si="4"/>
        <v>N/A</v>
      </c>
      <c r="G43" s="44">
        <v>0</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v>0</v>
      </c>
      <c r="H44" s="5" t="str">
        <f t="shared" si="5"/>
        <v>N/A</v>
      </c>
      <c r="I44" s="6" t="s">
        <v>1747</v>
      </c>
      <c r="J44" s="6" t="s">
        <v>1747</v>
      </c>
      <c r="K44" s="91" t="str">
        <f t="shared" si="0"/>
        <v>N/A</v>
      </c>
    </row>
    <row r="45" spans="1:11" x14ac:dyDescent="0.25">
      <c r="A45" s="114" t="s">
        <v>668</v>
      </c>
      <c r="B45" s="59" t="s">
        <v>213</v>
      </c>
      <c r="C45" s="44">
        <v>3.8928381918000001</v>
      </c>
      <c r="D45" s="5" t="str">
        <f t="shared" si="4"/>
        <v>N/A</v>
      </c>
      <c r="E45" s="44">
        <v>3.6238089155000002</v>
      </c>
      <c r="F45" s="5" t="str">
        <f t="shared" si="4"/>
        <v>N/A</v>
      </c>
      <c r="G45" s="44">
        <v>0.72444081100000002</v>
      </c>
      <c r="H45" s="5" t="str">
        <f t="shared" si="5"/>
        <v>N/A</v>
      </c>
      <c r="I45" s="6">
        <v>-6.91</v>
      </c>
      <c r="J45" s="6">
        <v>-80</v>
      </c>
      <c r="K45" s="91" t="str">
        <f t="shared" si="0"/>
        <v>No</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17286509</v>
      </c>
      <c r="D51" s="21" t="s">
        <v>213</v>
      </c>
      <c r="E51" s="22">
        <v>18188338</v>
      </c>
      <c r="F51" s="21" t="s">
        <v>213</v>
      </c>
      <c r="G51" s="22">
        <v>15839999</v>
      </c>
      <c r="H51" s="21" t="s">
        <v>213</v>
      </c>
      <c r="I51" s="6">
        <v>5.2169999999999996</v>
      </c>
      <c r="J51" s="6">
        <v>-12.9</v>
      </c>
      <c r="K51" s="91" t="str">
        <f t="shared" si="0"/>
        <v>Yes</v>
      </c>
    </row>
    <row r="52" spans="1:11" x14ac:dyDescent="0.25">
      <c r="A52" s="114" t="s">
        <v>352</v>
      </c>
      <c r="B52" s="21" t="s">
        <v>213</v>
      </c>
      <c r="C52" s="44">
        <v>67.136077040999993</v>
      </c>
      <c r="D52" s="5" t="str">
        <f t="shared" ref="D52:D54" si="6">IF($B52="N/A","N/A",IF(C52&gt;15,"No",IF(C52&lt;-15,"No","Yes")))</f>
        <v>N/A</v>
      </c>
      <c r="E52" s="4">
        <v>60.266364084999999</v>
      </c>
      <c r="F52" s="5" t="str">
        <f t="shared" ref="F52:F54" si="7">IF($B52="N/A","N/A",IF(E52&gt;15,"No",IF(E52&lt;-15,"No","Yes")))</f>
        <v>N/A</v>
      </c>
      <c r="G52" s="4">
        <v>72.992921275</v>
      </c>
      <c r="H52" s="5" t="str">
        <f t="shared" ref="H52:H54" si="8">IF($B52="N/A","N/A",IF(G52&gt;15,"No",IF(G52&lt;-15,"No","Yes")))</f>
        <v>N/A</v>
      </c>
      <c r="I52" s="6">
        <v>-10.199999999999999</v>
      </c>
      <c r="J52" s="6">
        <v>21.12</v>
      </c>
      <c r="K52" s="91" t="str">
        <f t="shared" si="0"/>
        <v>Yes</v>
      </c>
    </row>
    <row r="53" spans="1:11" x14ac:dyDescent="0.25">
      <c r="A53" s="114" t="s">
        <v>353</v>
      </c>
      <c r="B53" s="21" t="s">
        <v>213</v>
      </c>
      <c r="C53" s="44">
        <v>12.169709917</v>
      </c>
      <c r="D53" s="5" t="str">
        <f t="shared" si="6"/>
        <v>N/A</v>
      </c>
      <c r="E53" s="4">
        <v>22.610020772999999</v>
      </c>
      <c r="F53" s="5" t="str">
        <f t="shared" si="7"/>
        <v>N/A</v>
      </c>
      <c r="G53" s="4">
        <v>16.305846988999999</v>
      </c>
      <c r="H53" s="5" t="str">
        <f t="shared" si="8"/>
        <v>N/A</v>
      </c>
      <c r="I53" s="6">
        <v>85.79</v>
      </c>
      <c r="J53" s="6">
        <v>-27.9</v>
      </c>
      <c r="K53" s="91" t="str">
        <f t="shared" si="0"/>
        <v>Yes</v>
      </c>
    </row>
    <row r="54" spans="1:11" x14ac:dyDescent="0.25">
      <c r="A54" s="115" t="s">
        <v>354</v>
      </c>
      <c r="B54" s="99" t="s">
        <v>213</v>
      </c>
      <c r="C54" s="116">
        <v>20.693883305</v>
      </c>
      <c r="D54" s="100" t="str">
        <f t="shared" si="6"/>
        <v>N/A</v>
      </c>
      <c r="E54" s="104">
        <v>17.123373229999999</v>
      </c>
      <c r="F54" s="100" t="str">
        <f t="shared" si="7"/>
        <v>N/A</v>
      </c>
      <c r="G54" s="104">
        <v>10.701231736</v>
      </c>
      <c r="H54" s="100" t="str">
        <f t="shared" si="8"/>
        <v>N/A</v>
      </c>
      <c r="I54" s="101">
        <v>-17.3</v>
      </c>
      <c r="J54" s="101">
        <v>-37.5</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13822335</v>
      </c>
      <c r="D6" s="5" t="str">
        <f>IF($B6="N/A","N/A",IF(C6&gt;15,"No",IF(C6&lt;-15,"No","Yes")))</f>
        <v>N/A</v>
      </c>
      <c r="E6" s="22">
        <v>14484922</v>
      </c>
      <c r="F6" s="5" t="str">
        <f>IF($B6="N/A","N/A",IF(E6&gt;15,"No",IF(E6&lt;-15,"No","Yes")))</f>
        <v>N/A</v>
      </c>
      <c r="G6" s="22">
        <v>16009869</v>
      </c>
      <c r="H6" s="5" t="str">
        <f>IF($B6="N/A","N/A",IF(G6&gt;15,"No",IF(G6&lt;-15,"No","Yes")))</f>
        <v>N/A</v>
      </c>
      <c r="I6" s="6">
        <v>4.7939999999999996</v>
      </c>
      <c r="J6" s="6">
        <v>10.53</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2.4652057701999999</v>
      </c>
      <c r="D9" s="5" t="str">
        <f t="shared" ref="D9:D15" si="1">IF($B9="N/A","N/A",IF(C9&gt;15,"No",IF(C9&lt;-15,"No","Yes")))</f>
        <v>N/A</v>
      </c>
      <c r="E9" s="4">
        <v>2.5447703481000001</v>
      </c>
      <c r="F9" s="5" t="str">
        <f t="shared" ref="F9:F15" si="2">IF($B9="N/A","N/A",IF(E9&gt;15,"No",IF(E9&lt;-15,"No","Yes")))</f>
        <v>N/A</v>
      </c>
      <c r="G9" s="4">
        <v>1.2145196191000001</v>
      </c>
      <c r="H9" s="5" t="str">
        <f t="shared" ref="H9:H15" si="3">IF($B9="N/A","N/A",IF(G9&gt;15,"No",IF(G9&lt;-15,"No","Yes")))</f>
        <v>N/A</v>
      </c>
      <c r="I9" s="6">
        <v>3.2280000000000002</v>
      </c>
      <c r="J9" s="6">
        <v>-52.3</v>
      </c>
      <c r="K9" s="91" t="str">
        <f t="shared" si="0"/>
        <v>No</v>
      </c>
    </row>
    <row r="10" spans="1:11" x14ac:dyDescent="0.25">
      <c r="A10" s="110" t="s">
        <v>36</v>
      </c>
      <c r="B10" s="21" t="s">
        <v>213</v>
      </c>
      <c r="C10" s="44">
        <v>7.6034195200000002E-2</v>
      </c>
      <c r="D10" s="5" t="str">
        <f t="shared" si="1"/>
        <v>N/A</v>
      </c>
      <c r="E10" s="4">
        <v>0.11146696389999999</v>
      </c>
      <c r="F10" s="5" t="str">
        <f t="shared" si="2"/>
        <v>N/A</v>
      </c>
      <c r="G10" s="4">
        <v>8.1367602799999994E-2</v>
      </c>
      <c r="H10" s="5" t="str">
        <f t="shared" si="3"/>
        <v>N/A</v>
      </c>
      <c r="I10" s="6">
        <v>46.6</v>
      </c>
      <c r="J10" s="6">
        <v>-27</v>
      </c>
      <c r="K10" s="91" t="str">
        <f t="shared" si="0"/>
        <v>Yes</v>
      </c>
    </row>
    <row r="11" spans="1:11" x14ac:dyDescent="0.25">
      <c r="A11" s="110" t="s">
        <v>37</v>
      </c>
      <c r="B11" s="21" t="s">
        <v>213</v>
      </c>
      <c r="C11" s="44">
        <v>0.4364429896</v>
      </c>
      <c r="D11" s="5" t="str">
        <f t="shared" si="1"/>
        <v>N/A</v>
      </c>
      <c r="E11" s="4">
        <v>0</v>
      </c>
      <c r="F11" s="5" t="str">
        <f t="shared" si="2"/>
        <v>N/A</v>
      </c>
      <c r="G11" s="4">
        <v>3.3545667018000001</v>
      </c>
      <c r="H11" s="5" t="str">
        <f t="shared" si="3"/>
        <v>N/A</v>
      </c>
      <c r="I11" s="6">
        <v>-100</v>
      </c>
      <c r="J11" s="6" t="s">
        <v>1747</v>
      </c>
      <c r="K11" s="91" t="str">
        <f t="shared" si="0"/>
        <v>N/A</v>
      </c>
    </row>
    <row r="12" spans="1:11" x14ac:dyDescent="0.25">
      <c r="A12" s="110" t="s">
        <v>38</v>
      </c>
      <c r="B12" s="21" t="s">
        <v>213</v>
      </c>
      <c r="C12" s="44">
        <v>2.5273813503000002</v>
      </c>
      <c r="D12" s="5" t="str">
        <f t="shared" si="1"/>
        <v>N/A</v>
      </c>
      <c r="E12" s="4">
        <v>2.6094629265</v>
      </c>
      <c r="F12" s="5" t="str">
        <f t="shared" si="2"/>
        <v>N/A</v>
      </c>
      <c r="G12" s="4">
        <v>1.2585632423999999</v>
      </c>
      <c r="H12" s="5" t="str">
        <f t="shared" si="3"/>
        <v>N/A</v>
      </c>
      <c r="I12" s="6">
        <v>3.2480000000000002</v>
      </c>
      <c r="J12" s="6">
        <v>-51.8</v>
      </c>
      <c r="K12" s="91" t="str">
        <f t="shared" si="0"/>
        <v>No</v>
      </c>
    </row>
    <row r="13" spans="1:11" x14ac:dyDescent="0.25">
      <c r="A13" s="110" t="s">
        <v>863</v>
      </c>
      <c r="B13" s="21" t="s">
        <v>213</v>
      </c>
      <c r="C13" s="44">
        <v>99.926550195999994</v>
      </c>
      <c r="D13" s="5" t="str">
        <f t="shared" si="1"/>
        <v>N/A</v>
      </c>
      <c r="E13" s="4">
        <v>99.932909164999998</v>
      </c>
      <c r="F13" s="5" t="str">
        <f t="shared" si="2"/>
        <v>N/A</v>
      </c>
      <c r="G13" s="4" t="s">
        <v>1747</v>
      </c>
      <c r="H13" s="5" t="str">
        <f t="shared" si="3"/>
        <v>N/A</v>
      </c>
      <c r="I13" s="6">
        <v>6.4000000000000003E-3</v>
      </c>
      <c r="J13" s="6" t="s">
        <v>1747</v>
      </c>
      <c r="K13" s="91" t="str">
        <f t="shared" si="0"/>
        <v>N/A</v>
      </c>
    </row>
    <row r="14" spans="1:11" x14ac:dyDescent="0.25">
      <c r="A14" s="110" t="s">
        <v>864</v>
      </c>
      <c r="B14" s="21" t="s">
        <v>213</v>
      </c>
      <c r="C14" s="44">
        <v>74.538252498999995</v>
      </c>
      <c r="D14" s="5" t="str">
        <f t="shared" si="1"/>
        <v>N/A</v>
      </c>
      <c r="E14" s="4">
        <v>87.459486119999994</v>
      </c>
      <c r="F14" s="5" t="str">
        <f t="shared" si="2"/>
        <v>N/A</v>
      </c>
      <c r="G14" s="4">
        <v>8.6099388229000002</v>
      </c>
      <c r="H14" s="5" t="str">
        <f t="shared" si="3"/>
        <v>N/A</v>
      </c>
      <c r="I14" s="6">
        <v>17.34</v>
      </c>
      <c r="J14" s="6">
        <v>-90.2</v>
      </c>
      <c r="K14" s="91" t="str">
        <f t="shared" si="0"/>
        <v>No</v>
      </c>
    </row>
    <row r="15" spans="1:11" x14ac:dyDescent="0.25">
      <c r="A15" s="110" t="s">
        <v>161</v>
      </c>
      <c r="B15" s="21" t="s">
        <v>213</v>
      </c>
      <c r="C15" s="44">
        <v>51.944703988000001</v>
      </c>
      <c r="D15" s="5" t="str">
        <f t="shared" si="1"/>
        <v>N/A</v>
      </c>
      <c r="E15" s="4">
        <v>49.814241318999997</v>
      </c>
      <c r="F15" s="5" t="str">
        <f t="shared" si="2"/>
        <v>N/A</v>
      </c>
      <c r="G15" s="4">
        <v>48.777988127</v>
      </c>
      <c r="H15" s="5" t="str">
        <f t="shared" si="3"/>
        <v>N/A</v>
      </c>
      <c r="I15" s="6">
        <v>-4.0999999999999996</v>
      </c>
      <c r="J15" s="6">
        <v>-2.08</v>
      </c>
      <c r="K15" s="91" t="str">
        <f t="shared" si="0"/>
        <v>Yes</v>
      </c>
    </row>
    <row r="16" spans="1:11" x14ac:dyDescent="0.25">
      <c r="A16" s="110" t="s">
        <v>162</v>
      </c>
      <c r="B16" s="21" t="s">
        <v>246</v>
      </c>
      <c r="C16" s="44">
        <v>94.690376119999996</v>
      </c>
      <c r="D16" s="5" t="str">
        <f>IF($B16="N/A","N/A",IF(C16&gt;95,"Yes","No"))</f>
        <v>No</v>
      </c>
      <c r="E16" s="4">
        <v>94.899751617999996</v>
      </c>
      <c r="F16" s="5" t="str">
        <f>IF($B16="N/A","N/A",IF(E16&gt;95,"Yes","No"))</f>
        <v>No</v>
      </c>
      <c r="G16" s="4">
        <v>93.302674744000001</v>
      </c>
      <c r="H16" s="5" t="str">
        <f>IF($B16="N/A","N/A",IF(G16&gt;95,"Yes","No"))</f>
        <v>No</v>
      </c>
      <c r="I16" s="6">
        <v>0.22109999999999999</v>
      </c>
      <c r="J16" s="6">
        <v>-1.68</v>
      </c>
      <c r="K16" s="91" t="str">
        <f t="shared" ref="K16:K26" si="4">IF(J16="Div by 0", "N/A", IF(J16="N/A","N/A", IF(J16&gt;30, "No", IF(J16&lt;-30, "No", "Yes"))))</f>
        <v>Yes</v>
      </c>
    </row>
    <row r="17" spans="1:11" x14ac:dyDescent="0.25">
      <c r="A17" s="110" t="s">
        <v>865</v>
      </c>
      <c r="B17" s="29" t="s">
        <v>247</v>
      </c>
      <c r="C17" s="44">
        <v>45.471072724000003</v>
      </c>
      <c r="D17" s="5" t="str">
        <f>IF($B17="N/A","N/A",IF(C17&gt;90,"No",IF(C17&lt;50,"No","Yes")))</f>
        <v>No</v>
      </c>
      <c r="E17" s="4">
        <v>45.710622397999998</v>
      </c>
      <c r="F17" s="5" t="str">
        <f>IF($B17="N/A","N/A",IF(E17&gt;90,"No",IF(E17&lt;50,"No","Yes")))</f>
        <v>No</v>
      </c>
      <c r="G17" s="4">
        <v>43.615909662</v>
      </c>
      <c r="H17" s="5" t="str">
        <f>IF($B17="N/A","N/A",IF(G17&gt;90,"No",IF(G17&lt;50,"No","Yes")))</f>
        <v>No</v>
      </c>
      <c r="I17" s="6">
        <v>0.52680000000000005</v>
      </c>
      <c r="J17" s="6">
        <v>-4.58</v>
      </c>
      <c r="K17" s="91" t="str">
        <f t="shared" si="4"/>
        <v>Yes</v>
      </c>
    </row>
    <row r="18" spans="1:11" x14ac:dyDescent="0.25">
      <c r="A18" s="110" t="s">
        <v>866</v>
      </c>
      <c r="B18" s="29" t="s">
        <v>224</v>
      </c>
      <c r="C18" s="44">
        <v>8.3875698281000002</v>
      </c>
      <c r="D18" s="5" t="str">
        <f t="shared" ref="D18:D23" si="5">IF($B18="N/A","N/A",IF(C18&gt;5,"No",IF(C18&lt;=0,"No","Yes")))</f>
        <v>No</v>
      </c>
      <c r="E18" s="4">
        <v>7.2335080575999999</v>
      </c>
      <c r="F18" s="5" t="str">
        <f t="shared" ref="F18:F23" si="6">IF($B18="N/A","N/A",IF(E18&gt;5,"No",IF(E18&lt;=0,"No","Yes")))</f>
        <v>No</v>
      </c>
      <c r="G18" s="4">
        <v>6.4672046972999997</v>
      </c>
      <c r="H18" s="5" t="str">
        <f t="shared" ref="H18:H23" si="7">IF($B18="N/A","N/A",IF(G18&gt;5,"No",IF(G18&lt;=0,"No","Yes")))</f>
        <v>No</v>
      </c>
      <c r="I18" s="6">
        <v>-13.8</v>
      </c>
      <c r="J18" s="6">
        <v>-10.6</v>
      </c>
      <c r="K18" s="91" t="str">
        <f t="shared" si="4"/>
        <v>Yes</v>
      </c>
    </row>
    <row r="19" spans="1:11" x14ac:dyDescent="0.25">
      <c r="A19" s="110" t="s">
        <v>867</v>
      </c>
      <c r="B19" s="29" t="s">
        <v>224</v>
      </c>
      <c r="C19" s="44">
        <v>3.3544332415999998</v>
      </c>
      <c r="D19" s="5" t="str">
        <f t="shared" si="5"/>
        <v>Yes</v>
      </c>
      <c r="E19" s="4">
        <v>3.3717199168</v>
      </c>
      <c r="F19" s="5" t="str">
        <f t="shared" si="6"/>
        <v>Yes</v>
      </c>
      <c r="G19" s="4">
        <v>3.8403562202999999</v>
      </c>
      <c r="H19" s="5" t="str">
        <f t="shared" si="7"/>
        <v>Yes</v>
      </c>
      <c r="I19" s="6">
        <v>0.51529999999999998</v>
      </c>
      <c r="J19" s="6">
        <v>13.9</v>
      </c>
      <c r="K19" s="91" t="str">
        <f t="shared" si="4"/>
        <v>Yes</v>
      </c>
    </row>
    <row r="20" spans="1:11" x14ac:dyDescent="0.25">
      <c r="A20" s="110" t="s">
        <v>868</v>
      </c>
      <c r="B20" s="29" t="s">
        <v>224</v>
      </c>
      <c r="C20" s="44">
        <v>0.53595864950000005</v>
      </c>
      <c r="D20" s="5" t="str">
        <f t="shared" si="5"/>
        <v>Yes</v>
      </c>
      <c r="E20" s="4">
        <v>0.47543921880000001</v>
      </c>
      <c r="F20" s="5" t="str">
        <f t="shared" si="6"/>
        <v>Yes</v>
      </c>
      <c r="G20" s="4">
        <v>0.41851060740000001</v>
      </c>
      <c r="H20" s="5" t="str">
        <f t="shared" si="7"/>
        <v>Yes</v>
      </c>
      <c r="I20" s="6">
        <v>-11.3</v>
      </c>
      <c r="J20" s="6">
        <v>-12</v>
      </c>
      <c r="K20" s="91" t="str">
        <f t="shared" si="4"/>
        <v>Yes</v>
      </c>
    </row>
    <row r="21" spans="1:11" x14ac:dyDescent="0.25">
      <c r="A21" s="110" t="s">
        <v>869</v>
      </c>
      <c r="B21" s="21" t="s">
        <v>213</v>
      </c>
      <c r="C21" s="44">
        <v>7.3641682099999994E-2</v>
      </c>
      <c r="D21" s="5" t="str">
        <f t="shared" si="5"/>
        <v>N/A</v>
      </c>
      <c r="E21" s="4">
        <v>6.7042128399999998E-2</v>
      </c>
      <c r="F21" s="5" t="str">
        <f t="shared" si="6"/>
        <v>N/A</v>
      </c>
      <c r="G21" s="4">
        <v>5.4260281600000002E-2</v>
      </c>
      <c r="H21" s="5" t="str">
        <f t="shared" si="7"/>
        <v>N/A</v>
      </c>
      <c r="I21" s="6">
        <v>-8.9600000000000009</v>
      </c>
      <c r="J21" s="6">
        <v>-19.100000000000001</v>
      </c>
      <c r="K21" s="91" t="str">
        <f t="shared" si="4"/>
        <v>Yes</v>
      </c>
    </row>
    <row r="22" spans="1:11" x14ac:dyDescent="0.25">
      <c r="A22" s="110" t="s">
        <v>1716</v>
      </c>
      <c r="B22" s="21" t="s">
        <v>213</v>
      </c>
      <c r="C22" s="44">
        <v>4.7748807000000002E-3</v>
      </c>
      <c r="D22" s="5" t="str">
        <f t="shared" si="5"/>
        <v>N/A</v>
      </c>
      <c r="E22" s="4">
        <v>2.6027064999999999E-3</v>
      </c>
      <c r="F22" s="5" t="str">
        <f t="shared" si="6"/>
        <v>N/A</v>
      </c>
      <c r="G22" s="4">
        <v>4.1162111000000003E-3</v>
      </c>
      <c r="H22" s="5" t="str">
        <f t="shared" si="7"/>
        <v>N/A</v>
      </c>
      <c r="I22" s="6">
        <v>-45.5</v>
      </c>
      <c r="J22" s="6">
        <v>58.15</v>
      </c>
      <c r="K22" s="91" t="str">
        <f t="shared" si="4"/>
        <v>No</v>
      </c>
    </row>
    <row r="23" spans="1:11" x14ac:dyDescent="0.25">
      <c r="A23" s="110" t="s">
        <v>870</v>
      </c>
      <c r="B23" s="21" t="s">
        <v>213</v>
      </c>
      <c r="C23" s="44">
        <v>6.0771209999999998E-4</v>
      </c>
      <c r="D23" s="5" t="str">
        <f t="shared" si="5"/>
        <v>N/A</v>
      </c>
      <c r="E23" s="4">
        <v>4.3493500000000001E-4</v>
      </c>
      <c r="F23" s="5" t="str">
        <f t="shared" si="6"/>
        <v>N/A</v>
      </c>
      <c r="G23" s="4">
        <v>4.5596880000000001E-4</v>
      </c>
      <c r="H23" s="5" t="str">
        <f t="shared" si="7"/>
        <v>N/A</v>
      </c>
      <c r="I23" s="6">
        <v>-28.4</v>
      </c>
      <c r="J23" s="6">
        <v>4.8360000000000003</v>
      </c>
      <c r="K23" s="91" t="str">
        <f t="shared" si="4"/>
        <v>Yes</v>
      </c>
    </row>
    <row r="24" spans="1:11" x14ac:dyDescent="0.25">
      <c r="A24" s="110" t="s">
        <v>871</v>
      </c>
      <c r="B24" s="21" t="s">
        <v>232</v>
      </c>
      <c r="C24" s="44">
        <v>1.7229578071</v>
      </c>
      <c r="D24" s="5" t="str">
        <f>IF($B24="N/A","N/A",IF(C24&gt;10,"No",IF(C24&lt;1,"No","Yes")))</f>
        <v>Yes</v>
      </c>
      <c r="E24" s="4">
        <v>1.9374905849999999</v>
      </c>
      <c r="F24" s="5" t="str">
        <f>IF($B24="N/A","N/A",IF(E24&gt;10,"No",IF(E24&lt;1,"No","Yes")))</f>
        <v>Yes</v>
      </c>
      <c r="G24" s="4">
        <v>2.0016528555000002</v>
      </c>
      <c r="H24" s="5" t="str">
        <f>IF($B24="N/A","N/A",IF(G24&gt;10,"No",IF(G24&lt;1,"No","Yes")))</f>
        <v>Yes</v>
      </c>
      <c r="I24" s="6">
        <v>12.45</v>
      </c>
      <c r="J24" s="6">
        <v>3.3119999999999998</v>
      </c>
      <c r="K24" s="91" t="str">
        <f t="shared" si="4"/>
        <v>Yes</v>
      </c>
    </row>
    <row r="25" spans="1:11" x14ac:dyDescent="0.25">
      <c r="A25" s="110" t="s">
        <v>872</v>
      </c>
      <c r="B25" s="47" t="s">
        <v>239</v>
      </c>
      <c r="C25" s="44">
        <v>8.0547606464000001</v>
      </c>
      <c r="D25" s="5" t="str">
        <f>IF($B25="N/A","N/A",IF(C25&gt;10,"No",IF(C25&lt;=0,"No","Yes")))</f>
        <v>Yes</v>
      </c>
      <c r="E25" s="4">
        <v>8.0274025639000008</v>
      </c>
      <c r="F25" s="5" t="str">
        <f>IF($B25="N/A","N/A",IF(E25&gt;10,"No",IF(E25&lt;=0,"No","Yes")))</f>
        <v>Yes</v>
      </c>
      <c r="G25" s="4">
        <v>10.807358885999999</v>
      </c>
      <c r="H25" s="5" t="str">
        <f>IF($B25="N/A","N/A",IF(G25&gt;10,"No",IF(G25&lt;=0,"No","Yes")))</f>
        <v>No</v>
      </c>
      <c r="I25" s="6">
        <v>-0.34</v>
      </c>
      <c r="J25" s="6">
        <v>34.630000000000003</v>
      </c>
      <c r="K25" s="91" t="str">
        <f t="shared" si="4"/>
        <v>No</v>
      </c>
    </row>
    <row r="26" spans="1:11" x14ac:dyDescent="0.25">
      <c r="A26" s="110" t="s">
        <v>873</v>
      </c>
      <c r="B26" s="29" t="s">
        <v>248</v>
      </c>
      <c r="C26" s="44">
        <v>5.3096238805000002</v>
      </c>
      <c r="D26" s="5" t="str">
        <f>IF($B26="N/A","N/A",IF(C26&gt;=5,"No",IF(C26&lt;0,"No","Yes")))</f>
        <v>No</v>
      </c>
      <c r="E26" s="4">
        <v>5.1002483824000002</v>
      </c>
      <c r="F26" s="5" t="str">
        <f>IF($B26="N/A","N/A",IF(E26&gt;=5,"No",IF(E26&lt;0,"No","Yes")))</f>
        <v>No</v>
      </c>
      <c r="G26" s="4">
        <v>6.6973252561000001</v>
      </c>
      <c r="H26" s="5" t="str">
        <f>IF($B26="N/A","N/A",IF(G26&gt;=5,"No",IF(G26&lt;0,"No","Yes")))</f>
        <v>No</v>
      </c>
      <c r="I26" s="6">
        <v>-3.94</v>
      </c>
      <c r="J26" s="6">
        <v>31.31</v>
      </c>
      <c r="K26" s="91" t="str">
        <f t="shared" si="4"/>
        <v>No</v>
      </c>
    </row>
    <row r="27" spans="1:11" x14ac:dyDescent="0.25">
      <c r="A27" s="110" t="s">
        <v>14</v>
      </c>
      <c r="B27" s="29" t="s">
        <v>249</v>
      </c>
      <c r="C27" s="44">
        <v>0.36888846930000002</v>
      </c>
      <c r="D27" s="5" t="str">
        <f>IF($B27="N/A","N/A",IF(C27&gt;15,"No",IF(C27&lt;=0,"No","Yes")))</f>
        <v>Yes</v>
      </c>
      <c r="E27" s="4">
        <v>0.28501361619999999</v>
      </c>
      <c r="F27" s="5" t="str">
        <f>IF($B27="N/A","N/A",IF(E27&gt;15,"No",IF(E27&lt;=0,"No","Yes")))</f>
        <v>Yes</v>
      </c>
      <c r="G27" s="4">
        <v>0.1998829597</v>
      </c>
      <c r="H27" s="5" t="str">
        <f>IF($B27="N/A","N/A",IF(G27&gt;15,"No",IF(G27&lt;=0,"No","Yes")))</f>
        <v>Yes</v>
      </c>
      <c r="I27" s="6">
        <v>-22.7</v>
      </c>
      <c r="J27" s="6">
        <v>-29.9</v>
      </c>
      <c r="K27" s="91" t="str">
        <f>IF(J27="Div by 0", "N/A", IF(J27="N/A","N/A", IF(J27&gt;30, "No", IF(J27&lt;-30, "No", "Yes"))))</f>
        <v>Yes</v>
      </c>
    </row>
    <row r="28" spans="1:11" x14ac:dyDescent="0.25">
      <c r="A28" s="110" t="s">
        <v>874</v>
      </c>
      <c r="B28" s="21" t="s">
        <v>213</v>
      </c>
      <c r="C28" s="46">
        <v>65.066622213000002</v>
      </c>
      <c r="D28" s="5" t="str">
        <f>IF($B28="N/A","N/A",IF(C28&gt;15,"No",IF(C28&lt;-15,"No","Yes")))</f>
        <v>N/A</v>
      </c>
      <c r="E28" s="23">
        <v>61.29452088</v>
      </c>
      <c r="F28" s="5" t="str">
        <f>IF($B28="N/A","N/A",IF(E28&gt;15,"No",IF(E28&lt;-15,"No","Yes")))</f>
        <v>N/A</v>
      </c>
      <c r="G28" s="23">
        <v>62.158995031000003</v>
      </c>
      <c r="H28" s="5" t="str">
        <f>IF($B28="N/A","N/A",IF(G28&gt;15,"No",IF(G28&lt;-15,"No","Yes")))</f>
        <v>N/A</v>
      </c>
      <c r="I28" s="6">
        <v>-5.8</v>
      </c>
      <c r="J28" s="6">
        <v>1.41</v>
      </c>
      <c r="K28" s="91" t="str">
        <f>IF(J28="Div by 0", "N/A", IF(J28="N/A","N/A", IF(J28&gt;30, "No", IF(J28&lt;-30, "No", "Yes"))))</f>
        <v>Yes</v>
      </c>
    </row>
    <row r="29" spans="1:11" x14ac:dyDescent="0.25">
      <c r="A29" s="110" t="s">
        <v>376</v>
      </c>
      <c r="B29" s="21" t="s">
        <v>250</v>
      </c>
      <c r="C29" s="44">
        <v>5.5225546190000001</v>
      </c>
      <c r="D29" s="5" t="str">
        <f>IF($B29="N/A","N/A",IF(C29&gt;35,"No",IF(C29&lt;10,"No","Yes")))</f>
        <v>No</v>
      </c>
      <c r="E29" s="4">
        <v>5.8702421732000003</v>
      </c>
      <c r="F29" s="5" t="str">
        <f>IF($B29="N/A","N/A",IF(E29&gt;35,"No",IF(E29&lt;10,"No","Yes")))</f>
        <v>No</v>
      </c>
      <c r="G29" s="4">
        <v>6.1015052653000001</v>
      </c>
      <c r="H29" s="5" t="str">
        <f>IF($B29="N/A","N/A",IF(G29&gt;35,"No",IF(G29&lt;10,"No","Yes")))</f>
        <v>No</v>
      </c>
      <c r="I29" s="6">
        <v>6.2960000000000003</v>
      </c>
      <c r="J29" s="6">
        <v>3.94</v>
      </c>
      <c r="K29" s="91" t="str">
        <f t="shared" ref="K29:K54" si="8">IF(J29="Div by 0", "N/A", IF(J29="N/A","N/A", IF(J29&gt;30, "No", IF(J29&lt;-30, "No", "Yes"))))</f>
        <v>Yes</v>
      </c>
    </row>
    <row r="30" spans="1:11" x14ac:dyDescent="0.25">
      <c r="A30" s="110" t="s">
        <v>377</v>
      </c>
      <c r="B30" s="21" t="s">
        <v>251</v>
      </c>
      <c r="C30" s="44">
        <v>11.255920219</v>
      </c>
      <c r="D30" s="5" t="str">
        <f>IF($B30="N/A","N/A",IF(C30&gt;20,"No",IF(C30&lt;2,"No","Yes")))</f>
        <v>Yes</v>
      </c>
      <c r="E30" s="4">
        <v>11.388207682000001</v>
      </c>
      <c r="F30" s="5" t="str">
        <f>IF($B30="N/A","N/A",IF(E30&gt;20,"No",IF(E30&lt;2,"No","Yes")))</f>
        <v>Yes</v>
      </c>
      <c r="G30" s="4">
        <v>10.234381056</v>
      </c>
      <c r="H30" s="5" t="str">
        <f>IF($B30="N/A","N/A",IF(G30&gt;20,"No",IF(G30&lt;2,"No","Yes")))</f>
        <v>Yes</v>
      </c>
      <c r="I30" s="6">
        <v>1.175</v>
      </c>
      <c r="J30" s="6">
        <v>-10.1</v>
      </c>
      <c r="K30" s="91" t="str">
        <f t="shared" si="8"/>
        <v>Yes</v>
      </c>
    </row>
    <row r="31" spans="1:11" x14ac:dyDescent="0.25">
      <c r="A31" s="110" t="s">
        <v>378</v>
      </c>
      <c r="B31" s="21" t="s">
        <v>252</v>
      </c>
      <c r="C31" s="44">
        <v>5.9101374695000004</v>
      </c>
      <c r="D31" s="5" t="str">
        <f>IF($B31="N/A","N/A",IF(C31&gt;8,"No",IF(C31&lt;0.5,"No","Yes")))</f>
        <v>Yes</v>
      </c>
      <c r="E31" s="4">
        <v>6.0421657776000002</v>
      </c>
      <c r="F31" s="5" t="str">
        <f>IF($B31="N/A","N/A",IF(E31&gt;8,"No",IF(E31&lt;0.5,"No","Yes")))</f>
        <v>Yes</v>
      </c>
      <c r="G31" s="4">
        <v>5.3419800000000004</v>
      </c>
      <c r="H31" s="5" t="str">
        <f>IF($B31="N/A","N/A",IF(G31&gt;8,"No",IF(G31&lt;0.5,"No","Yes")))</f>
        <v>Yes</v>
      </c>
      <c r="I31" s="6">
        <v>2.234</v>
      </c>
      <c r="J31" s="6">
        <v>-11.6</v>
      </c>
      <c r="K31" s="91" t="str">
        <f t="shared" si="8"/>
        <v>Yes</v>
      </c>
    </row>
    <row r="32" spans="1:11" x14ac:dyDescent="0.25">
      <c r="A32" s="110" t="s">
        <v>379</v>
      </c>
      <c r="B32" s="21" t="s">
        <v>253</v>
      </c>
      <c r="C32" s="44">
        <v>2.5024498393000001</v>
      </c>
      <c r="D32" s="5" t="str">
        <f>IF($B32="N/A","N/A",IF(C32&gt;25,"No",IF(C32&lt;3,"No","Yes")))</f>
        <v>No</v>
      </c>
      <c r="E32" s="4">
        <v>2.5888920906999999</v>
      </c>
      <c r="F32" s="5" t="str">
        <f>IF($B32="N/A","N/A",IF(E32&gt;25,"No",IF(E32&lt;3,"No","Yes")))</f>
        <v>No</v>
      </c>
      <c r="G32" s="4">
        <v>3.9840800696000001</v>
      </c>
      <c r="H32" s="5" t="str">
        <f>IF($B32="N/A","N/A",IF(G32&gt;25,"No",IF(G32&lt;3,"No","Yes")))</f>
        <v>Yes</v>
      </c>
      <c r="I32" s="6">
        <v>3.4540000000000002</v>
      </c>
      <c r="J32" s="6">
        <v>53.89</v>
      </c>
      <c r="K32" s="91" t="str">
        <f t="shared" si="8"/>
        <v>No</v>
      </c>
    </row>
    <row r="33" spans="1:11" x14ac:dyDescent="0.25">
      <c r="A33" s="110" t="s">
        <v>380</v>
      </c>
      <c r="B33" s="21" t="s">
        <v>254</v>
      </c>
      <c r="C33" s="44">
        <v>10.980395136</v>
      </c>
      <c r="D33" s="5" t="str">
        <f>IF($B33="N/A","N/A",IF(C33&gt;25,"No",IF(C33&lt;2,"No","Yes")))</f>
        <v>Yes</v>
      </c>
      <c r="E33" s="4">
        <v>10.787631442</v>
      </c>
      <c r="F33" s="5" t="str">
        <f>IF($B33="N/A","N/A",IF(E33&gt;25,"No",IF(E33&lt;2,"No","Yes")))</f>
        <v>Yes</v>
      </c>
      <c r="G33" s="4">
        <v>12.586442775</v>
      </c>
      <c r="H33" s="5" t="str">
        <f>IF($B33="N/A","N/A",IF(G33&gt;25,"No",IF(G33&lt;2,"No","Yes")))</f>
        <v>Yes</v>
      </c>
      <c r="I33" s="6">
        <v>-1.76</v>
      </c>
      <c r="J33" s="6">
        <v>16.670000000000002</v>
      </c>
      <c r="K33" s="91" t="str">
        <f t="shared" si="8"/>
        <v>Yes</v>
      </c>
    </row>
    <row r="34" spans="1:11" x14ac:dyDescent="0.25">
      <c r="A34" s="110" t="s">
        <v>381</v>
      </c>
      <c r="B34" s="21" t="s">
        <v>255</v>
      </c>
      <c r="C34" s="44">
        <v>3.9783437499999998E-2</v>
      </c>
      <c r="D34" s="5" t="str">
        <f>IF($B34="N/A","N/A",IF(C34&gt;25,"No",IF(C34&lt;=0,"No","Yes")))</f>
        <v>Yes</v>
      </c>
      <c r="E34" s="4">
        <v>8.4915890000000001E-4</v>
      </c>
      <c r="F34" s="5" t="str">
        <f>IF($B34="N/A","N/A",IF(E34&gt;25,"No",IF(E34&lt;=0,"No","Yes")))</f>
        <v>Yes</v>
      </c>
      <c r="G34" s="4">
        <v>0.13629718020000001</v>
      </c>
      <c r="H34" s="5" t="str">
        <f>IF($B34="N/A","N/A",IF(G34&gt;25,"No",IF(G34&lt;=0,"No","Yes")))</f>
        <v>Yes</v>
      </c>
      <c r="I34" s="6">
        <v>-97.9</v>
      </c>
      <c r="J34" s="6">
        <v>15951</v>
      </c>
      <c r="K34" s="91" t="str">
        <f t="shared" si="8"/>
        <v>No</v>
      </c>
    </row>
    <row r="35" spans="1:11" x14ac:dyDescent="0.25">
      <c r="A35" s="110" t="s">
        <v>382</v>
      </c>
      <c r="B35" s="21" t="s">
        <v>256</v>
      </c>
      <c r="C35" s="44">
        <v>13.33852059</v>
      </c>
      <c r="D35" s="5" t="str">
        <f>IF($B35="N/A","N/A",IF(C35&gt;20,"No",IF(C35&lt;4,"No","Yes")))</f>
        <v>Yes</v>
      </c>
      <c r="E35" s="4">
        <v>13.776794932</v>
      </c>
      <c r="F35" s="5" t="str">
        <f>IF($B35="N/A","N/A",IF(E35&gt;20,"No",IF(E35&lt;4,"No","Yes")))</f>
        <v>Yes</v>
      </c>
      <c r="G35" s="4">
        <v>15.052715297000001</v>
      </c>
      <c r="H35" s="5" t="str">
        <f>IF($B35="N/A","N/A",IF(G35&gt;20,"No",IF(G35&lt;4,"No","Yes")))</f>
        <v>Yes</v>
      </c>
      <c r="I35" s="6">
        <v>3.286</v>
      </c>
      <c r="J35" s="6">
        <v>9.2609999999999992</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1.2492300000000001E-5</v>
      </c>
      <c r="H36" s="5" t="str">
        <f>IF($B36="N/A","N/A",IF(G36&gt;=3,"No",IF(G36&lt;0,"No","Yes")))</f>
        <v>Yes</v>
      </c>
      <c r="I36" s="6" t="s">
        <v>1747</v>
      </c>
      <c r="J36" s="6" t="s">
        <v>1747</v>
      </c>
      <c r="K36" s="91" t="str">
        <f t="shared" si="8"/>
        <v>N/A</v>
      </c>
    </row>
    <row r="37" spans="1:11" x14ac:dyDescent="0.25">
      <c r="A37" s="110" t="s">
        <v>384</v>
      </c>
      <c r="B37" s="21" t="s">
        <v>258</v>
      </c>
      <c r="C37" s="44">
        <v>20.810384063000001</v>
      </c>
      <c r="D37" s="5" t="str">
        <f>IF($B37="N/A","N/A",IF(C37&gt;=25,"No",IF(C37&lt;0,"No","Yes")))</f>
        <v>Yes</v>
      </c>
      <c r="E37" s="4">
        <v>21.66249152</v>
      </c>
      <c r="F37" s="5" t="str">
        <f>IF($B37="N/A","N/A",IF(E37&gt;=25,"No",IF(E37&lt;0,"No","Yes")))</f>
        <v>Yes</v>
      </c>
      <c r="G37" s="4">
        <v>12.154927689000001</v>
      </c>
      <c r="H37" s="5" t="str">
        <f>IF($B37="N/A","N/A",IF(G37&gt;=25,"No",IF(G37&lt;0,"No","Yes")))</f>
        <v>Yes</v>
      </c>
      <c r="I37" s="6">
        <v>4.0949999999999998</v>
      </c>
      <c r="J37" s="6">
        <v>-43.9</v>
      </c>
      <c r="K37" s="91" t="str">
        <f t="shared" si="8"/>
        <v>No</v>
      </c>
    </row>
    <row r="38" spans="1:11" x14ac:dyDescent="0.25">
      <c r="A38" s="110" t="s">
        <v>385</v>
      </c>
      <c r="B38" s="21" t="s">
        <v>221</v>
      </c>
      <c r="C38" s="44">
        <v>5.9014992764</v>
      </c>
      <c r="D38" s="5" t="str">
        <f>IF($B38="N/A","N/A",IF(C38&gt;3,"Yes","No"))</f>
        <v>Yes</v>
      </c>
      <c r="E38" s="4">
        <v>5.9745713507999998</v>
      </c>
      <c r="F38" s="5" t="str">
        <f>IF($B38="N/A","N/A",IF(E38&gt;3,"Yes","No"))</f>
        <v>Yes</v>
      </c>
      <c r="G38" s="4">
        <v>5.3471767945000002</v>
      </c>
      <c r="H38" s="5" t="str">
        <f>IF($B38="N/A","N/A",IF(G38&gt;3,"Yes","No"))</f>
        <v>Yes</v>
      </c>
      <c r="I38" s="6">
        <v>1.238</v>
      </c>
      <c r="J38" s="6">
        <v>-10.5</v>
      </c>
      <c r="K38" s="91" t="str">
        <f t="shared" si="8"/>
        <v>Yes</v>
      </c>
    </row>
    <row r="39" spans="1:11" x14ac:dyDescent="0.25">
      <c r="A39" s="110" t="s">
        <v>386</v>
      </c>
      <c r="B39" s="21" t="s">
        <v>220</v>
      </c>
      <c r="C39" s="44">
        <v>3.3368747031999999</v>
      </c>
      <c r="D39" s="5" t="str">
        <f>IF($B39="N/A","N/A",IF(C39&gt;1,"Yes","No"))</f>
        <v>Yes</v>
      </c>
      <c r="E39" s="4">
        <v>1.6018173932999999</v>
      </c>
      <c r="F39" s="5" t="str">
        <f>IF($B39="N/A","N/A",IF(E39&gt;1,"Yes","No"))</f>
        <v>Yes</v>
      </c>
      <c r="G39" s="4">
        <v>4.7624999304999998</v>
      </c>
      <c r="H39" s="5" t="str">
        <f>IF($B39="N/A","N/A",IF(G39&gt;1,"Yes","No"))</f>
        <v>Yes</v>
      </c>
      <c r="I39" s="6">
        <v>-52</v>
      </c>
      <c r="J39" s="6">
        <v>197.3</v>
      </c>
      <c r="K39" s="91" t="str">
        <f t="shared" si="8"/>
        <v>No</v>
      </c>
    </row>
    <row r="40" spans="1:11" x14ac:dyDescent="0.25">
      <c r="A40" s="110" t="s">
        <v>387</v>
      </c>
      <c r="B40" s="21" t="s">
        <v>213</v>
      </c>
      <c r="C40" s="44">
        <v>9.2748438999999995E-3</v>
      </c>
      <c r="D40" s="5" t="str">
        <f>IF($B40="N/A","N/A",IF(C40&gt;15,"No",IF(C40&lt;-15,"No","Yes")))</f>
        <v>N/A</v>
      </c>
      <c r="E40" s="4">
        <v>9.7204527999999995E-3</v>
      </c>
      <c r="F40" s="5" t="str">
        <f>IF($B40="N/A","N/A",IF(E40&gt;15,"No",IF(E40&lt;-15,"No","Yes")))</f>
        <v>N/A</v>
      </c>
      <c r="G40" s="4">
        <v>1.0287404599999999E-2</v>
      </c>
      <c r="H40" s="5" t="str">
        <f>IF($B40="N/A","N/A",IF(G40&gt;15,"No",IF(G40&lt;-15,"No","Yes")))</f>
        <v>N/A</v>
      </c>
      <c r="I40" s="6">
        <v>4.8040000000000003</v>
      </c>
      <c r="J40" s="6">
        <v>5.8330000000000002</v>
      </c>
      <c r="K40" s="91" t="str">
        <f t="shared" si="8"/>
        <v>Yes</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0.2922733388</v>
      </c>
      <c r="D42" s="5" t="str">
        <f>IF($B42="N/A","N/A",IF(C42&gt;0,"Yes","No"))</f>
        <v>Yes</v>
      </c>
      <c r="E42" s="4">
        <v>0</v>
      </c>
      <c r="F42" s="5" t="str">
        <f>IF($B42="N/A","N/A",IF(E42&gt;0,"Yes","No"))</f>
        <v>No</v>
      </c>
      <c r="G42" s="4">
        <v>1.8442936666</v>
      </c>
      <c r="H42" s="5" t="str">
        <f>IF($B42="N/A","N/A",IF(G42&gt;0,"Yes","No"))</f>
        <v>Yes</v>
      </c>
      <c r="I42" s="6">
        <v>-100</v>
      </c>
      <c r="J42" s="6" t="s">
        <v>1747</v>
      </c>
      <c r="K42" s="91" t="str">
        <f t="shared" si="8"/>
        <v>N/A</v>
      </c>
    </row>
    <row r="43" spans="1:11" x14ac:dyDescent="0.25">
      <c r="A43" s="110" t="s">
        <v>390</v>
      </c>
      <c r="B43" s="21" t="s">
        <v>259</v>
      </c>
      <c r="C43" s="44">
        <v>0.98965912779999998</v>
      </c>
      <c r="D43" s="5" t="str">
        <f>IF($B43="N/A","N/A",IF(C43&gt;0,"Yes","No"))</f>
        <v>Yes</v>
      </c>
      <c r="E43" s="4">
        <v>0.96517606379999998</v>
      </c>
      <c r="F43" s="5" t="str">
        <f>IF($B43="N/A","N/A",IF(E43&gt;0,"Yes","No"))</f>
        <v>Yes</v>
      </c>
      <c r="G43" s="4">
        <v>0.69526490190000001</v>
      </c>
      <c r="H43" s="5" t="str">
        <f>IF($B43="N/A","N/A",IF(G43&gt;0,"Yes","No"))</f>
        <v>Yes</v>
      </c>
      <c r="I43" s="6">
        <v>-2.4700000000000002</v>
      </c>
      <c r="J43" s="6">
        <v>-28</v>
      </c>
      <c r="K43" s="91" t="str">
        <f t="shared" si="8"/>
        <v>Yes</v>
      </c>
    </row>
    <row r="44" spans="1:11" x14ac:dyDescent="0.25">
      <c r="A44" s="110" t="s">
        <v>391</v>
      </c>
      <c r="B44" s="21" t="s">
        <v>259</v>
      </c>
      <c r="C44" s="44">
        <v>0.56864487799999996</v>
      </c>
      <c r="D44" s="5" t="str">
        <f>IF($B44="N/A","N/A",IF(C44&gt;0,"Yes","No"))</f>
        <v>Yes</v>
      </c>
      <c r="E44" s="4">
        <v>0.96507250779999998</v>
      </c>
      <c r="F44" s="5" t="str">
        <f>IF($B44="N/A","N/A",IF(E44&gt;0,"Yes","No"))</f>
        <v>Yes</v>
      </c>
      <c r="G44" s="4">
        <v>0.91056335310000003</v>
      </c>
      <c r="H44" s="5" t="str">
        <f>IF($B44="N/A","N/A",IF(G44&gt;0,"Yes","No"))</f>
        <v>Yes</v>
      </c>
      <c r="I44" s="6">
        <v>69.709999999999994</v>
      </c>
      <c r="J44" s="6">
        <v>-5.65</v>
      </c>
      <c r="K44" s="91" t="str">
        <f t="shared" si="8"/>
        <v>Yes</v>
      </c>
    </row>
    <row r="45" spans="1:11" x14ac:dyDescent="0.25">
      <c r="A45" s="110" t="s">
        <v>392</v>
      </c>
      <c r="B45" s="21" t="s">
        <v>220</v>
      </c>
      <c r="C45" s="44">
        <v>1.8509752513</v>
      </c>
      <c r="D45" s="5" t="str">
        <f>IF($B45="N/A","N/A",IF(C45&gt;1,"Yes","No"))</f>
        <v>Yes</v>
      </c>
      <c r="E45" s="4">
        <v>1.4160587125999999</v>
      </c>
      <c r="F45" s="5" t="str">
        <f>IF($B45="N/A","N/A",IF(E45&gt;1,"Yes","No"))</f>
        <v>Yes</v>
      </c>
      <c r="G45" s="4">
        <v>1.4479756205000001</v>
      </c>
      <c r="H45" s="5" t="str">
        <f>IF($B45="N/A","N/A",IF(G45&gt;1,"Yes","No"))</f>
        <v>Yes</v>
      </c>
      <c r="I45" s="6">
        <v>-23.5</v>
      </c>
      <c r="J45" s="6">
        <v>2.254</v>
      </c>
      <c r="K45" s="91" t="str">
        <f t="shared" si="8"/>
        <v>Yes</v>
      </c>
    </row>
    <row r="46" spans="1:11" x14ac:dyDescent="0.25">
      <c r="A46" s="110" t="s">
        <v>393</v>
      </c>
      <c r="B46" s="21" t="s">
        <v>259</v>
      </c>
      <c r="C46" s="44">
        <v>0.6082546835</v>
      </c>
      <c r="D46" s="5" t="str">
        <f>IF($B46="N/A","N/A",IF(C46&gt;0,"Yes","No"))</f>
        <v>Yes</v>
      </c>
      <c r="E46" s="4">
        <v>0.53263662720000005</v>
      </c>
      <c r="F46" s="5" t="str">
        <f>IF($B46="N/A","N/A",IF(E46&gt;0,"Yes","No"))</f>
        <v>Yes</v>
      </c>
      <c r="G46" s="4">
        <v>0.52927978360000005</v>
      </c>
      <c r="H46" s="5" t="str">
        <f>IF($B46="N/A","N/A",IF(G46&gt;0,"Yes","No"))</f>
        <v>Yes</v>
      </c>
      <c r="I46" s="6">
        <v>-12.4</v>
      </c>
      <c r="J46" s="6">
        <v>-0.63</v>
      </c>
      <c r="K46" s="91" t="str">
        <f t="shared" si="8"/>
        <v>Yes</v>
      </c>
    </row>
    <row r="47" spans="1:11" x14ac:dyDescent="0.25">
      <c r="A47" s="110" t="s">
        <v>394</v>
      </c>
      <c r="B47" s="21" t="s">
        <v>213</v>
      </c>
      <c r="C47" s="44">
        <v>1.3818215E-3</v>
      </c>
      <c r="D47" s="5" t="str">
        <f>IF($B47="N/A","N/A",IF(C47&gt;15,"No",IF(C47&lt;-15,"No","Yes")))</f>
        <v>N/A</v>
      </c>
      <c r="E47" s="4">
        <v>1.7880661999999999E-3</v>
      </c>
      <c r="F47" s="5" t="str">
        <f>IF($B47="N/A","N/A",IF(E47&gt;15,"No",IF(E47&lt;-15,"No","Yes")))</f>
        <v>N/A</v>
      </c>
      <c r="G47" s="4">
        <v>4.622149E-4</v>
      </c>
      <c r="H47" s="5" t="str">
        <f>IF($B47="N/A","N/A",IF(G47&gt;15,"No",IF(G47&lt;-15,"No","Yes")))</f>
        <v>N/A</v>
      </c>
      <c r="I47" s="6">
        <v>29.4</v>
      </c>
      <c r="J47" s="6">
        <v>-74.2</v>
      </c>
      <c r="K47" s="91" t="str">
        <f t="shared" si="8"/>
        <v>No</v>
      </c>
    </row>
    <row r="48" spans="1:11" x14ac:dyDescent="0.25">
      <c r="A48" s="110" t="s">
        <v>395</v>
      </c>
      <c r="B48" s="21" t="s">
        <v>213</v>
      </c>
      <c r="C48" s="44">
        <v>0.20672339370000001</v>
      </c>
      <c r="D48" s="5" t="str">
        <f>IF($B48="N/A","N/A",IF(C48&gt;15,"No",IF(C48&lt;-15,"No","Yes")))</f>
        <v>N/A</v>
      </c>
      <c r="E48" s="4">
        <v>0.21853759380000001</v>
      </c>
      <c r="F48" s="5" t="str">
        <f>IF($B48="N/A","N/A",IF(E48&gt;15,"No",IF(E48&lt;-15,"No","Yes")))</f>
        <v>N/A</v>
      </c>
      <c r="G48" s="4">
        <v>0.20016403629999999</v>
      </c>
      <c r="H48" s="5" t="str">
        <f>IF($B48="N/A","N/A",IF(G48&gt;15,"No",IF(G48&lt;-15,"No","Yes")))</f>
        <v>N/A</v>
      </c>
      <c r="I48" s="6">
        <v>5.7149999999999999</v>
      </c>
      <c r="J48" s="6">
        <v>-8.41</v>
      </c>
      <c r="K48" s="91" t="str">
        <f t="shared" si="8"/>
        <v>Yes</v>
      </c>
    </row>
    <row r="49" spans="1:11" x14ac:dyDescent="0.25">
      <c r="A49" s="110" t="s">
        <v>396</v>
      </c>
      <c r="B49" s="21" t="s">
        <v>213</v>
      </c>
      <c r="C49" s="44">
        <v>7.1500220500000003E-2</v>
      </c>
      <c r="D49" s="5" t="str">
        <f>IF($B49="N/A","N/A",IF(C49&gt;15,"No",IF(C49&lt;-15,"No","Yes")))</f>
        <v>N/A</v>
      </c>
      <c r="E49" s="4">
        <v>5.8716229199999997E-2</v>
      </c>
      <c r="F49" s="5" t="str">
        <f>IF($B49="N/A","N/A",IF(E49&gt;15,"No",IF(E49&lt;-15,"No","Yes")))</f>
        <v>N/A</v>
      </c>
      <c r="G49" s="4">
        <v>8.1993175599999996E-2</v>
      </c>
      <c r="H49" s="5" t="str">
        <f>IF($B49="N/A","N/A",IF(G49&gt;15,"No",IF(G49&lt;-15,"No","Yes")))</f>
        <v>N/A</v>
      </c>
      <c r="I49" s="6">
        <v>-17.899999999999999</v>
      </c>
      <c r="J49" s="6">
        <v>39.64</v>
      </c>
      <c r="K49" s="91" t="str">
        <f t="shared" si="8"/>
        <v>No</v>
      </c>
    </row>
    <row r="50" spans="1:11" x14ac:dyDescent="0.25">
      <c r="A50" s="110" t="s">
        <v>397</v>
      </c>
      <c r="B50" s="21" t="s">
        <v>213</v>
      </c>
      <c r="C50" s="44">
        <v>0</v>
      </c>
      <c r="D50" s="5" t="str">
        <f>IF($B50="N/A","N/A",IF(C50&gt;15,"No",IF(C50&lt;-15,"No","Yes")))</f>
        <v>N/A</v>
      </c>
      <c r="E50" s="4">
        <v>0</v>
      </c>
      <c r="F50" s="5" t="str">
        <f>IF($B50="N/A","N/A",IF(E50&gt;15,"No",IF(E50&lt;-15,"No","Yes")))</f>
        <v>N/A</v>
      </c>
      <c r="G50" s="4">
        <v>4.0488213864000002</v>
      </c>
      <c r="H50" s="5" t="str">
        <f>IF($B50="N/A","N/A",IF(G50&gt;15,"No",IF(G50&lt;-15,"No","Yes")))</f>
        <v>N/A</v>
      </c>
      <c r="I50" s="6" t="s">
        <v>1747</v>
      </c>
      <c r="J50" s="6" t="s">
        <v>1747</v>
      </c>
      <c r="K50" s="91" t="str">
        <f t="shared" si="8"/>
        <v>N/A</v>
      </c>
    </row>
    <row r="51" spans="1:11" x14ac:dyDescent="0.25">
      <c r="A51" s="110" t="s">
        <v>398</v>
      </c>
      <c r="B51" s="21" t="s">
        <v>213</v>
      </c>
      <c r="C51" s="44">
        <v>0.26231458000000002</v>
      </c>
      <c r="D51" s="5" t="str">
        <f>IF($B51="N/A","N/A",IF(C51&gt;15,"No",IF(C51&lt;-15,"No","Yes")))</f>
        <v>N/A</v>
      </c>
      <c r="E51" s="4">
        <v>0.30155495490000001</v>
      </c>
      <c r="F51" s="5" t="str">
        <f>IF($B51="N/A","N/A",IF(E51&gt;15,"No",IF(E51&lt;-15,"No","Yes")))</f>
        <v>N/A</v>
      </c>
      <c r="G51" s="4">
        <v>0.1591768177</v>
      </c>
      <c r="H51" s="5" t="str">
        <f>IF($B51="N/A","N/A",IF(G51&gt;15,"No",IF(G51&lt;-15,"No","Yes")))</f>
        <v>N/A</v>
      </c>
      <c r="I51" s="6">
        <v>14.96</v>
      </c>
      <c r="J51" s="6">
        <v>-47.2</v>
      </c>
      <c r="K51" s="91" t="str">
        <f t="shared" si="8"/>
        <v>No</v>
      </c>
    </row>
    <row r="52" spans="1:11" x14ac:dyDescent="0.25">
      <c r="A52" s="110" t="s">
        <v>399</v>
      </c>
      <c r="B52" s="21" t="s">
        <v>220</v>
      </c>
      <c r="C52" s="44">
        <v>15.481884935</v>
      </c>
      <c r="D52" s="5" t="str">
        <f>IF($B52="N/A","N/A",IF(C52&gt;1,"Yes","No"))</f>
        <v>Yes</v>
      </c>
      <c r="E52" s="4">
        <v>15.779339371000001</v>
      </c>
      <c r="F52" s="5" t="str">
        <f>IF($B52="N/A","N/A",IF(E52&gt;1,"Yes","No"))</f>
        <v>Yes</v>
      </c>
      <c r="G52" s="4">
        <v>14.313771086999999</v>
      </c>
      <c r="H52" s="5" t="str">
        <f>IF($B52="N/A","N/A",IF(G52&gt;1,"Yes","No"))</f>
        <v>Yes</v>
      </c>
      <c r="I52" s="6">
        <v>1.921</v>
      </c>
      <c r="J52" s="6">
        <v>-9.2899999999999991</v>
      </c>
      <c r="K52" s="91" t="str">
        <f t="shared" si="8"/>
        <v>Yes</v>
      </c>
    </row>
    <row r="53" spans="1:11" x14ac:dyDescent="0.25">
      <c r="A53" s="110" t="s">
        <v>400</v>
      </c>
      <c r="B53" s="21" t="s">
        <v>259</v>
      </c>
      <c r="C53" s="44">
        <v>5.7059823799999999E-2</v>
      </c>
      <c r="D53" s="5" t="str">
        <f>IF($B53="N/A","N/A",IF(C53&gt;0,"Yes","No"))</f>
        <v>Yes</v>
      </c>
      <c r="E53" s="4">
        <v>5.6417286900000002E-2</v>
      </c>
      <c r="F53" s="5" t="str">
        <f>IF($B53="N/A","N/A",IF(E53&gt;0,"Yes","No"))</f>
        <v>Yes</v>
      </c>
      <c r="G53" s="4">
        <v>0</v>
      </c>
      <c r="H53" s="5" t="str">
        <f>IF($B53="N/A","N/A",IF(G53&gt;0,"Yes","No"))</f>
        <v>No</v>
      </c>
      <c r="I53" s="6">
        <v>-1.1299999999999999</v>
      </c>
      <c r="J53" s="6">
        <v>-100</v>
      </c>
      <c r="K53" s="91" t="str">
        <f t="shared" si="8"/>
        <v>No</v>
      </c>
    </row>
    <row r="54" spans="1:11" x14ac:dyDescent="0.25">
      <c r="A54" s="110" t="s">
        <v>401</v>
      </c>
      <c r="B54" s="21" t="s">
        <v>260</v>
      </c>
      <c r="C54" s="44">
        <v>1.5337495E-3</v>
      </c>
      <c r="D54" s="5" t="str">
        <f>IF($B54="N/A","N/A",IF(C54&gt;=1,"No",IF(C54&lt;0,"No","Yes")))</f>
        <v>Yes</v>
      </c>
      <c r="E54" s="4">
        <v>1.3186126E-3</v>
      </c>
      <c r="F54" s="5" t="str">
        <f>IF($B54="N/A","N/A",IF(E54&gt;=1,"No",IF(E54&lt;0,"No","Yes")))</f>
        <v>Yes</v>
      </c>
      <c r="G54" s="4">
        <v>5.45788351E-2</v>
      </c>
      <c r="H54" s="5" t="str">
        <f>IF($B54="N/A","N/A",IF(G54&gt;=1,"No",IF(G54&lt;0,"No","Yes")))</f>
        <v>Yes</v>
      </c>
      <c r="I54" s="6">
        <v>-14</v>
      </c>
      <c r="J54" s="6">
        <v>4039</v>
      </c>
      <c r="K54" s="91" t="str">
        <f t="shared" si="8"/>
        <v>No</v>
      </c>
    </row>
    <row r="55" spans="1:11" x14ac:dyDescent="0.25">
      <c r="A55" s="110" t="s">
        <v>875</v>
      </c>
      <c r="B55" s="21" t="s">
        <v>213</v>
      </c>
      <c r="C55" s="46">
        <v>67.590637110000003</v>
      </c>
      <c r="D55" s="5" t="str">
        <f>IF($B55="N/A","N/A",IF(C55&gt;15,"No",IF(C55&lt;-15,"No","Yes")))</f>
        <v>N/A</v>
      </c>
      <c r="E55" s="23">
        <v>68.376833923999996</v>
      </c>
      <c r="F55" s="5" t="str">
        <f>IF($B55="N/A","N/A",IF(E55&gt;15,"No",IF(E55&lt;-15,"No","Yes")))</f>
        <v>N/A</v>
      </c>
      <c r="G55" s="23">
        <v>56.111805224999998</v>
      </c>
      <c r="H55" s="5" t="str">
        <f>IF($B55="N/A","N/A",IF(G55&gt;15,"No",IF(G55&lt;-15,"No","Yes")))</f>
        <v>N/A</v>
      </c>
      <c r="I55" s="6">
        <v>1.163</v>
      </c>
      <c r="J55" s="6">
        <v>-17.899999999999999</v>
      </c>
      <c r="K55" s="91" t="str">
        <f t="shared" ref="K55:K74" si="9">IF(J55="Div by 0", "N/A", IF(J55="N/A","N/A", IF(J55&gt;30, "No", IF(J55&lt;-30, "No", "Yes"))))</f>
        <v>Yes</v>
      </c>
    </row>
    <row r="56" spans="1:11" x14ac:dyDescent="0.25">
      <c r="A56" s="110" t="s">
        <v>876</v>
      </c>
      <c r="B56" s="21" t="s">
        <v>261</v>
      </c>
      <c r="C56" s="46">
        <v>73.533004692000006</v>
      </c>
      <c r="D56" s="5" t="str">
        <f>IF($B56="N/A","N/A",IF(C56&gt;90,"No",IF(C56&lt;20,"No","Yes")))</f>
        <v>Yes</v>
      </c>
      <c r="E56" s="23">
        <v>75.038883923</v>
      </c>
      <c r="F56" s="5" t="str">
        <f>IF($B56="N/A","N/A",IF(E56&gt;90,"No",IF(E56&lt;20,"No","Yes")))</f>
        <v>Yes</v>
      </c>
      <c r="G56" s="23">
        <v>79.749753030999997</v>
      </c>
      <c r="H56" s="5" t="str">
        <f>IF($B56="N/A","N/A",IF(G56&gt;90,"No",IF(G56&lt;20,"No","Yes")))</f>
        <v>Yes</v>
      </c>
      <c r="I56" s="6">
        <v>2.048</v>
      </c>
      <c r="J56" s="6">
        <v>6.2779999999999996</v>
      </c>
      <c r="K56" s="91" t="str">
        <f t="shared" si="9"/>
        <v>Yes</v>
      </c>
    </row>
    <row r="57" spans="1:11" x14ac:dyDescent="0.25">
      <c r="A57" s="110" t="s">
        <v>877</v>
      </c>
      <c r="B57" s="21" t="s">
        <v>262</v>
      </c>
      <c r="C57" s="46">
        <v>36.381500946999999</v>
      </c>
      <c r="D57" s="5" t="str">
        <f>IF($B57="N/A","N/A",IF(C57&gt;60,"No",IF(C57&lt;10,"No","Yes")))</f>
        <v>Yes</v>
      </c>
      <c r="E57" s="23">
        <v>35.815550449</v>
      </c>
      <c r="F57" s="5" t="str">
        <f>IF($B57="N/A","N/A",IF(E57&gt;60,"No",IF(E57&lt;10,"No","Yes")))</f>
        <v>Yes</v>
      </c>
      <c r="G57" s="23">
        <v>35.351025413000002</v>
      </c>
      <c r="H57" s="5" t="str">
        <f>IF($B57="N/A","N/A",IF(G57&gt;60,"No",IF(G57&lt;10,"No","Yes")))</f>
        <v>Yes</v>
      </c>
      <c r="I57" s="6">
        <v>-1.56</v>
      </c>
      <c r="J57" s="6">
        <v>-1.3</v>
      </c>
      <c r="K57" s="91" t="str">
        <f t="shared" si="9"/>
        <v>Yes</v>
      </c>
    </row>
    <row r="58" spans="1:11" ht="25" x14ac:dyDescent="0.25">
      <c r="A58" s="110" t="s">
        <v>878</v>
      </c>
      <c r="B58" s="21" t="s">
        <v>263</v>
      </c>
      <c r="C58" s="46">
        <v>23.355152713999999</v>
      </c>
      <c r="D58" s="5" t="str">
        <f>IF($B58="N/A","N/A",IF(C58&gt;100,"No",IF(C58&lt;10,"No","Yes")))</f>
        <v>Yes</v>
      </c>
      <c r="E58" s="23">
        <v>23.928965051999999</v>
      </c>
      <c r="F58" s="5" t="str">
        <f>IF($B58="N/A","N/A",IF(E58&gt;100,"No",IF(E58&lt;10,"No","Yes")))</f>
        <v>Yes</v>
      </c>
      <c r="G58" s="23">
        <v>23.720352321</v>
      </c>
      <c r="H58" s="5" t="str">
        <f>IF($B58="N/A","N/A",IF(G58&gt;100,"No",IF(G58&lt;10,"No","Yes")))</f>
        <v>Yes</v>
      </c>
      <c r="I58" s="6">
        <v>2.4569999999999999</v>
      </c>
      <c r="J58" s="6">
        <v>-0.872</v>
      </c>
      <c r="K58" s="91" t="str">
        <f t="shared" si="9"/>
        <v>Yes</v>
      </c>
    </row>
    <row r="59" spans="1:11" x14ac:dyDescent="0.25">
      <c r="A59" s="110" t="s">
        <v>879</v>
      </c>
      <c r="B59" s="21" t="s">
        <v>264</v>
      </c>
      <c r="C59" s="46">
        <v>317.73899167000002</v>
      </c>
      <c r="D59" s="5" t="str">
        <f>IF($B59="N/A","N/A",IF(C59&gt;100,"No",IF(C59&lt;20,"No","Yes")))</f>
        <v>No</v>
      </c>
      <c r="E59" s="23">
        <v>332.38889704000002</v>
      </c>
      <c r="F59" s="5" t="str">
        <f>IF($B59="N/A","N/A",IF(E59&gt;100,"No",IF(E59&lt;20,"No","Yes")))</f>
        <v>No</v>
      </c>
      <c r="G59" s="23">
        <v>203.35939081999999</v>
      </c>
      <c r="H59" s="5" t="str">
        <f>IF($B59="N/A","N/A",IF(G59&gt;100,"No",IF(G59&lt;20,"No","Yes")))</f>
        <v>No</v>
      </c>
      <c r="I59" s="6">
        <v>4.6109999999999998</v>
      </c>
      <c r="J59" s="6">
        <v>-38.799999999999997</v>
      </c>
      <c r="K59" s="91" t="str">
        <f t="shared" si="9"/>
        <v>No</v>
      </c>
    </row>
    <row r="60" spans="1:11" x14ac:dyDescent="0.25">
      <c r="A60" s="110" t="s">
        <v>880</v>
      </c>
      <c r="B60" s="21" t="s">
        <v>264</v>
      </c>
      <c r="C60" s="46">
        <v>65.635451758000002</v>
      </c>
      <c r="D60" s="5" t="str">
        <f>IF($B60="N/A","N/A",IF(C60&gt;100,"No",IF(C60&lt;20,"No","Yes")))</f>
        <v>Yes</v>
      </c>
      <c r="E60" s="23">
        <v>65.046247231999999</v>
      </c>
      <c r="F60" s="5" t="str">
        <f>IF($B60="N/A","N/A",IF(E60&gt;100,"No",IF(E60&lt;20,"No","Yes")))</f>
        <v>Yes</v>
      </c>
      <c r="G60" s="23">
        <v>74.706706406999999</v>
      </c>
      <c r="H60" s="5" t="str">
        <f>IF($B60="N/A","N/A",IF(G60&gt;100,"No",IF(G60&lt;20,"No","Yes")))</f>
        <v>Yes</v>
      </c>
      <c r="I60" s="6">
        <v>-0.89800000000000002</v>
      </c>
      <c r="J60" s="6">
        <v>14.85</v>
      </c>
      <c r="K60" s="91" t="str">
        <f t="shared" si="9"/>
        <v>Yes</v>
      </c>
    </row>
    <row r="61" spans="1:11" x14ac:dyDescent="0.25">
      <c r="A61" s="110" t="s">
        <v>881</v>
      </c>
      <c r="B61" s="21" t="s">
        <v>213</v>
      </c>
      <c r="C61" s="46">
        <v>111.48172395</v>
      </c>
      <c r="D61" s="5" t="str">
        <f>IF($B61="N/A","N/A",IF(C61&gt;15,"No",IF(C61&lt;-15,"No","Yes")))</f>
        <v>N/A</v>
      </c>
      <c r="E61" s="23">
        <v>15.764227642</v>
      </c>
      <c r="F61" s="5" t="str">
        <f>IF($B61="N/A","N/A",IF(E61&gt;15,"No",IF(E61&lt;-15,"No","Yes")))</f>
        <v>N/A</v>
      </c>
      <c r="G61" s="23">
        <v>88.221346409000006</v>
      </c>
      <c r="H61" s="5" t="str">
        <f>IF($B61="N/A","N/A",IF(G61&gt;15,"No",IF(G61&lt;-15,"No","Yes")))</f>
        <v>N/A</v>
      </c>
      <c r="I61" s="6">
        <v>-85.9</v>
      </c>
      <c r="J61" s="6">
        <v>459.6</v>
      </c>
      <c r="K61" s="91" t="str">
        <f t="shared" si="9"/>
        <v>No</v>
      </c>
    </row>
    <row r="62" spans="1:11" x14ac:dyDescent="0.25">
      <c r="A62" s="110" t="s">
        <v>882</v>
      </c>
      <c r="B62" s="21" t="s">
        <v>265</v>
      </c>
      <c r="C62" s="46">
        <v>57.99540271</v>
      </c>
      <c r="D62" s="5" t="str">
        <f>IF($B62="N/A","N/A",IF(C62&gt;60,"No",IF(C62&lt;10,"No","Yes")))</f>
        <v>Yes</v>
      </c>
      <c r="E62" s="23">
        <v>60.398641884</v>
      </c>
      <c r="F62" s="5" t="str">
        <f>IF($B62="N/A","N/A",IF(E62&gt;60,"No",IF(E62&lt;10,"No","Yes")))</f>
        <v>No</v>
      </c>
      <c r="G62" s="23">
        <v>49.035630228000002</v>
      </c>
      <c r="H62" s="5" t="str">
        <f>IF($B62="N/A","N/A",IF(G62&gt;60,"No",IF(G62&lt;10,"No","Yes")))</f>
        <v>Yes</v>
      </c>
      <c r="I62" s="6">
        <v>4.1440000000000001</v>
      </c>
      <c r="J62" s="6">
        <v>-18.8</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v>149</v>
      </c>
      <c r="H63" s="5" t="str">
        <f>IF($B63="N/A","N/A",IF(G63&gt;60,"No",IF(G63&lt;10,"No","Yes")))</f>
        <v>No</v>
      </c>
      <c r="I63" s="6" t="s">
        <v>1747</v>
      </c>
      <c r="J63" s="6" t="s">
        <v>1747</v>
      </c>
      <c r="K63" s="91" t="str">
        <f t="shared" si="9"/>
        <v>N/A</v>
      </c>
    </row>
    <row r="64" spans="1:11" x14ac:dyDescent="0.25">
      <c r="A64" s="110" t="s">
        <v>884</v>
      </c>
      <c r="B64" s="21" t="s">
        <v>213</v>
      </c>
      <c r="C64" s="46">
        <v>56.379458442000001</v>
      </c>
      <c r="D64" s="5" t="str">
        <f t="shared" ref="D64:D74" si="10">IF($B64="N/A","N/A",IF(C64&gt;15,"No",IF(C64&lt;-15,"No","Yes")))</f>
        <v>N/A</v>
      </c>
      <c r="E64" s="23">
        <v>54.354910056000001</v>
      </c>
      <c r="F64" s="5" t="str">
        <f>IF($B64="N/A","N/A",IF(E64&gt;15,"No",IF(E64&lt;-15,"No","Yes")))</f>
        <v>N/A</v>
      </c>
      <c r="G64" s="23">
        <v>25.541903649999998</v>
      </c>
      <c r="H64" s="5" t="str">
        <f>IF($B64="N/A","N/A",IF(G64&gt;15,"No",IF(G64&lt;-15,"No","Yes")))</f>
        <v>N/A</v>
      </c>
      <c r="I64" s="6">
        <v>-3.59</v>
      </c>
      <c r="J64" s="6">
        <v>-53</v>
      </c>
      <c r="K64" s="91" t="str">
        <f t="shared" si="9"/>
        <v>No</v>
      </c>
    </row>
    <row r="65" spans="1:11" ht="25" customHeight="1" x14ac:dyDescent="0.25">
      <c r="A65" s="110" t="s">
        <v>885</v>
      </c>
      <c r="B65" s="21" t="s">
        <v>213</v>
      </c>
      <c r="C65" s="46">
        <v>79.332596156999998</v>
      </c>
      <c r="D65" s="5" t="str">
        <f t="shared" si="10"/>
        <v>N/A</v>
      </c>
      <c r="E65" s="23">
        <v>77.222121948999998</v>
      </c>
      <c r="F65" s="5" t="str">
        <f t="shared" ref="F65:F73" si="11">IF($B65="N/A","N/A",IF(E65&gt;15,"No",IF(E65&lt;-15,"No","Yes")))</f>
        <v>N/A</v>
      </c>
      <c r="G65" s="23">
        <v>67.647571009999993</v>
      </c>
      <c r="H65" s="5" t="str">
        <f t="shared" ref="H65:H86" si="12">IF($B65="N/A","N/A",IF(G65&gt;15,"No",IF(G65&lt;-15,"No","Yes")))</f>
        <v>N/A</v>
      </c>
      <c r="I65" s="6">
        <v>-2.66</v>
      </c>
      <c r="J65" s="6">
        <v>-12.4</v>
      </c>
      <c r="K65" s="91" t="str">
        <f t="shared" si="9"/>
        <v>Yes</v>
      </c>
    </row>
    <row r="66" spans="1:11" x14ac:dyDescent="0.25">
      <c r="A66" s="110" t="s">
        <v>886</v>
      </c>
      <c r="B66" s="21" t="s">
        <v>213</v>
      </c>
      <c r="C66" s="46">
        <v>31.287630574000001</v>
      </c>
      <c r="D66" s="5" t="str">
        <f t="shared" si="10"/>
        <v>N/A</v>
      </c>
      <c r="E66" s="23">
        <v>49.203946178000002</v>
      </c>
      <c r="F66" s="5" t="str">
        <f t="shared" si="11"/>
        <v>N/A</v>
      </c>
      <c r="G66" s="23">
        <v>21.550589531</v>
      </c>
      <c r="H66" s="5" t="str">
        <f t="shared" si="12"/>
        <v>N/A</v>
      </c>
      <c r="I66" s="6">
        <v>57.26</v>
      </c>
      <c r="J66" s="6">
        <v>-56.2</v>
      </c>
      <c r="K66" s="91" t="str">
        <f t="shared" si="9"/>
        <v>No</v>
      </c>
    </row>
    <row r="67" spans="1:11" x14ac:dyDescent="0.25">
      <c r="A67" s="110" t="s">
        <v>887</v>
      </c>
      <c r="B67" s="21" t="s">
        <v>213</v>
      </c>
      <c r="C67" s="46">
        <v>59.312309710999997</v>
      </c>
      <c r="D67" s="5" t="str">
        <f t="shared" si="10"/>
        <v>N/A</v>
      </c>
      <c r="E67" s="23" t="s">
        <v>1747</v>
      </c>
      <c r="F67" s="5" t="str">
        <f t="shared" si="11"/>
        <v>N/A</v>
      </c>
      <c r="G67" s="23">
        <v>72.708672430999997</v>
      </c>
      <c r="H67" s="5" t="str">
        <f t="shared" si="12"/>
        <v>N/A</v>
      </c>
      <c r="I67" s="6" t="s">
        <v>1747</v>
      </c>
      <c r="J67" s="6" t="s">
        <v>1747</v>
      </c>
      <c r="K67" s="91" t="str">
        <f t="shared" si="9"/>
        <v>N/A</v>
      </c>
    </row>
    <row r="68" spans="1:11" ht="25" x14ac:dyDescent="0.25">
      <c r="A68" s="110" t="s">
        <v>888</v>
      </c>
      <c r="B68" s="21" t="s">
        <v>213</v>
      </c>
      <c r="C68" s="46">
        <v>177.56393555</v>
      </c>
      <c r="D68" s="5" t="str">
        <f t="shared" si="10"/>
        <v>N/A</v>
      </c>
      <c r="E68" s="23">
        <v>178.24045634999999</v>
      </c>
      <c r="F68" s="5" t="str">
        <f t="shared" si="11"/>
        <v>N/A</v>
      </c>
      <c r="G68" s="23">
        <v>126.65483196</v>
      </c>
      <c r="H68" s="5" t="str">
        <f t="shared" si="12"/>
        <v>N/A</v>
      </c>
      <c r="I68" s="6">
        <v>0.38100000000000001</v>
      </c>
      <c r="J68" s="6">
        <v>-28.9</v>
      </c>
      <c r="K68" s="91" t="str">
        <f t="shared" si="9"/>
        <v>Yes</v>
      </c>
    </row>
    <row r="69" spans="1:11" x14ac:dyDescent="0.25">
      <c r="A69" s="110" t="s">
        <v>889</v>
      </c>
      <c r="B69" s="21" t="s">
        <v>213</v>
      </c>
      <c r="C69" s="46">
        <v>50.677824426999997</v>
      </c>
      <c r="D69" s="5" t="str">
        <f t="shared" si="10"/>
        <v>N/A</v>
      </c>
      <c r="E69" s="23">
        <v>51.507668645999999</v>
      </c>
      <c r="F69" s="5" t="str">
        <f t="shared" si="11"/>
        <v>N/A</v>
      </c>
      <c r="G69" s="23">
        <v>56.841624365000001</v>
      </c>
      <c r="H69" s="5" t="str">
        <f t="shared" si="12"/>
        <v>N/A</v>
      </c>
      <c r="I69" s="6">
        <v>1.637</v>
      </c>
      <c r="J69" s="6">
        <v>10.36</v>
      </c>
      <c r="K69" s="91" t="str">
        <f t="shared" si="9"/>
        <v>Yes</v>
      </c>
    </row>
    <row r="70" spans="1:11" ht="25" x14ac:dyDescent="0.25">
      <c r="A70" s="110" t="s">
        <v>890</v>
      </c>
      <c r="B70" s="21" t="s">
        <v>213</v>
      </c>
      <c r="C70" s="46">
        <v>44.825263438</v>
      </c>
      <c r="D70" s="5" t="str">
        <f t="shared" si="10"/>
        <v>N/A</v>
      </c>
      <c r="E70" s="23">
        <v>42.119108793000002</v>
      </c>
      <c r="F70" s="5" t="str">
        <f t="shared" si="11"/>
        <v>N/A</v>
      </c>
      <c r="G70" s="23">
        <v>37.084384800000002</v>
      </c>
      <c r="H70" s="5" t="str">
        <f t="shared" si="12"/>
        <v>N/A</v>
      </c>
      <c r="I70" s="6">
        <v>-6.04</v>
      </c>
      <c r="J70" s="6">
        <v>-12</v>
      </c>
      <c r="K70" s="91" t="str">
        <f t="shared" si="9"/>
        <v>Yes</v>
      </c>
    </row>
    <row r="71" spans="1:11" x14ac:dyDescent="0.25">
      <c r="A71" s="110" t="s">
        <v>891</v>
      </c>
      <c r="B71" s="21" t="s">
        <v>213</v>
      </c>
      <c r="C71" s="46">
        <v>439.34702349000003</v>
      </c>
      <c r="D71" s="5" t="str">
        <f t="shared" si="10"/>
        <v>N/A</v>
      </c>
      <c r="E71" s="23">
        <v>488.65333368</v>
      </c>
      <c r="F71" s="5" t="str">
        <f t="shared" si="11"/>
        <v>N/A</v>
      </c>
      <c r="G71" s="23">
        <v>512.30313794000006</v>
      </c>
      <c r="H71" s="5" t="str">
        <f t="shared" si="12"/>
        <v>N/A</v>
      </c>
      <c r="I71" s="6">
        <v>11.22</v>
      </c>
      <c r="J71" s="6">
        <v>4.84</v>
      </c>
      <c r="K71" s="91" t="str">
        <f t="shared" si="9"/>
        <v>Yes</v>
      </c>
    </row>
    <row r="72" spans="1:11" ht="25" x14ac:dyDescent="0.25">
      <c r="A72" s="110" t="s">
        <v>892</v>
      </c>
      <c r="B72" s="21" t="s">
        <v>213</v>
      </c>
      <c r="C72" s="46">
        <v>1255.1053561000001</v>
      </c>
      <c r="D72" s="5" t="str">
        <f t="shared" si="10"/>
        <v>N/A</v>
      </c>
      <c r="E72" s="23">
        <v>1164.1280220000001</v>
      </c>
      <c r="F72" s="5" t="str">
        <f t="shared" si="11"/>
        <v>N/A</v>
      </c>
      <c r="G72" s="23">
        <v>101.40339036</v>
      </c>
      <c r="H72" s="5" t="str">
        <f t="shared" si="12"/>
        <v>N/A</v>
      </c>
      <c r="I72" s="6">
        <v>-7.25</v>
      </c>
      <c r="J72" s="6">
        <v>-91.3</v>
      </c>
      <c r="K72" s="91" t="str">
        <f t="shared" si="9"/>
        <v>No</v>
      </c>
    </row>
    <row r="73" spans="1:11" x14ac:dyDescent="0.25">
      <c r="A73" s="110" t="s">
        <v>893</v>
      </c>
      <c r="B73" s="21" t="s">
        <v>213</v>
      </c>
      <c r="C73" s="46">
        <v>50.1994927</v>
      </c>
      <c r="D73" s="5" t="str">
        <f t="shared" si="10"/>
        <v>N/A</v>
      </c>
      <c r="E73" s="23">
        <v>48.037692972000002</v>
      </c>
      <c r="F73" s="5" t="str">
        <f t="shared" si="11"/>
        <v>N/A</v>
      </c>
      <c r="G73" s="23">
        <v>46.150393870999999</v>
      </c>
      <c r="H73" s="5" t="str">
        <f t="shared" si="12"/>
        <v>N/A</v>
      </c>
      <c r="I73" s="6">
        <v>-4.3099999999999996</v>
      </c>
      <c r="J73" s="6">
        <v>-3.93</v>
      </c>
      <c r="K73" s="91" t="str">
        <f t="shared" si="9"/>
        <v>Yes</v>
      </c>
    </row>
    <row r="74" spans="1:11" x14ac:dyDescent="0.25">
      <c r="A74" s="110" t="s">
        <v>894</v>
      </c>
      <c r="B74" s="21" t="s">
        <v>213</v>
      </c>
      <c r="C74" s="46">
        <v>1000.5857741</v>
      </c>
      <c r="D74" s="5" t="str">
        <f t="shared" si="10"/>
        <v>N/A</v>
      </c>
      <c r="E74" s="23">
        <v>962.66079294999997</v>
      </c>
      <c r="F74" s="5" t="str">
        <f>IF($B74="N/A","N/A",IF(E74&gt;15,"No",IF(E74&lt;-15,"No","Yes")))</f>
        <v>N/A</v>
      </c>
      <c r="G74" s="23" t="s">
        <v>1747</v>
      </c>
      <c r="H74" s="5" t="str">
        <f t="shared" si="12"/>
        <v>N/A</v>
      </c>
      <c r="I74" s="6">
        <v>-3.79</v>
      </c>
      <c r="J74" s="6" t="s">
        <v>1747</v>
      </c>
      <c r="K74" s="91" t="str">
        <f t="shared" si="9"/>
        <v>N/A</v>
      </c>
    </row>
    <row r="75" spans="1:11" x14ac:dyDescent="0.25">
      <c r="A75" s="110" t="s">
        <v>895</v>
      </c>
      <c r="B75" s="21" t="s">
        <v>213</v>
      </c>
      <c r="C75" s="44">
        <v>4.3674531111999997</v>
      </c>
      <c r="D75" s="5" t="str">
        <f t="shared" ref="D75:D80" si="13">IF($B75="N/A","N/A",IF(C75&gt;15,"No",IF(C75&lt;-15,"No","Yes")))</f>
        <v>N/A</v>
      </c>
      <c r="E75" s="4">
        <v>4.5661412605000002</v>
      </c>
      <c r="F75" s="5" t="str">
        <f>IF($B75="N/A","N/A",IF(E75&gt;15,"No",IF(E75&lt;-15,"No","Yes")))</f>
        <v>N/A</v>
      </c>
      <c r="G75" s="4">
        <v>4.1126257810000002</v>
      </c>
      <c r="H75" s="5" t="str">
        <f t="shared" si="12"/>
        <v>N/A</v>
      </c>
      <c r="I75" s="6">
        <v>4.5490000000000004</v>
      </c>
      <c r="J75" s="6">
        <v>-9.93</v>
      </c>
      <c r="K75" s="91" t="str">
        <f t="shared" ref="K75:K80" si="14">IF(J75="Div by 0", "N/A", IF(J75="N/A","N/A", IF(J75&gt;30, "No", IF(J75&lt;-30, "No", "Yes"))))</f>
        <v>Yes</v>
      </c>
    </row>
    <row r="76" spans="1:11" x14ac:dyDescent="0.25">
      <c r="A76" s="110" t="s">
        <v>896</v>
      </c>
      <c r="B76" s="21" t="s">
        <v>213</v>
      </c>
      <c r="C76" s="44">
        <v>0.21637444040000001</v>
      </c>
      <c r="D76" s="5" t="str">
        <f t="shared" si="13"/>
        <v>N/A</v>
      </c>
      <c r="E76" s="4">
        <v>0.19411219469999999</v>
      </c>
      <c r="F76" s="5" t="str">
        <f t="shared" ref="F76:F86" si="15">IF($B76="N/A","N/A",IF(E76&gt;15,"No",IF(E76&lt;-15,"No","Yes")))</f>
        <v>N/A</v>
      </c>
      <c r="G76" s="4">
        <v>0.19211275250000001</v>
      </c>
      <c r="H76" s="5" t="str">
        <f t="shared" si="12"/>
        <v>N/A</v>
      </c>
      <c r="I76" s="6">
        <v>-10.3</v>
      </c>
      <c r="J76" s="6">
        <v>-1.03</v>
      </c>
      <c r="K76" s="91" t="str">
        <f t="shared" si="14"/>
        <v>Yes</v>
      </c>
    </row>
    <row r="77" spans="1:11" x14ac:dyDescent="0.25">
      <c r="A77" s="110" t="s">
        <v>897</v>
      </c>
      <c r="B77" s="21" t="s">
        <v>213</v>
      </c>
      <c r="C77" s="44">
        <v>2.8992858298000002</v>
      </c>
      <c r="D77" s="5" t="str">
        <f t="shared" si="13"/>
        <v>N/A</v>
      </c>
      <c r="E77" s="4">
        <v>3.1561992533000001</v>
      </c>
      <c r="F77" s="5" t="str">
        <f t="shared" si="15"/>
        <v>N/A</v>
      </c>
      <c r="G77" s="4">
        <v>2.8764695077</v>
      </c>
      <c r="H77" s="5" t="str">
        <f t="shared" si="12"/>
        <v>N/A</v>
      </c>
      <c r="I77" s="6">
        <v>8.8610000000000007</v>
      </c>
      <c r="J77" s="6">
        <v>-8.86</v>
      </c>
      <c r="K77" s="91" t="str">
        <f t="shared" si="14"/>
        <v>Yes</v>
      </c>
    </row>
    <row r="78" spans="1:11" x14ac:dyDescent="0.25">
      <c r="A78" s="110" t="s">
        <v>898</v>
      </c>
      <c r="B78" s="21" t="s">
        <v>213</v>
      </c>
      <c r="C78" s="44">
        <v>0.51858821249999998</v>
      </c>
      <c r="D78" s="5" t="str">
        <f t="shared" si="13"/>
        <v>N/A</v>
      </c>
      <c r="E78" s="4">
        <v>0.45809704740000001</v>
      </c>
      <c r="F78" s="5" t="str">
        <f t="shared" si="15"/>
        <v>N/A</v>
      </c>
      <c r="G78" s="4">
        <v>0.37474385329999998</v>
      </c>
      <c r="H78" s="5" t="str">
        <f t="shared" si="12"/>
        <v>N/A</v>
      </c>
      <c r="I78" s="6">
        <v>-11.7</v>
      </c>
      <c r="J78" s="6">
        <v>-18.2</v>
      </c>
      <c r="K78" s="91" t="str">
        <f t="shared" si="14"/>
        <v>Yes</v>
      </c>
    </row>
    <row r="79" spans="1:11" ht="25" x14ac:dyDescent="0.25">
      <c r="A79" s="110" t="s">
        <v>899</v>
      </c>
      <c r="B79" s="21" t="s">
        <v>213</v>
      </c>
      <c r="C79" s="44">
        <v>1.5168710641000001</v>
      </c>
      <c r="D79" s="5" t="str">
        <f t="shared" si="13"/>
        <v>N/A</v>
      </c>
      <c r="E79" s="4">
        <v>1.5538088503</v>
      </c>
      <c r="F79" s="5" t="str">
        <f t="shared" si="15"/>
        <v>N/A</v>
      </c>
      <c r="G79" s="4">
        <v>0</v>
      </c>
      <c r="H79" s="5" t="str">
        <f t="shared" si="12"/>
        <v>N/A</v>
      </c>
      <c r="I79" s="6">
        <v>2.4350000000000001</v>
      </c>
      <c r="J79" s="6">
        <v>-100</v>
      </c>
      <c r="K79" s="91" t="str">
        <f t="shared" si="14"/>
        <v>No</v>
      </c>
    </row>
    <row r="80" spans="1:11" ht="25" x14ac:dyDescent="0.25">
      <c r="A80" s="110" t="s">
        <v>900</v>
      </c>
      <c r="B80" s="21" t="s">
        <v>213</v>
      </c>
      <c r="C80" s="48">
        <v>1.5051653718</v>
      </c>
      <c r="D80" s="5" t="str">
        <f t="shared" si="13"/>
        <v>N/A</v>
      </c>
      <c r="E80" s="48">
        <v>1.5395595502999999</v>
      </c>
      <c r="F80" s="5" t="str">
        <f t="shared" si="15"/>
        <v>N/A</v>
      </c>
      <c r="G80" s="48">
        <v>0</v>
      </c>
      <c r="H80" s="5" t="str">
        <f t="shared" si="12"/>
        <v>N/A</v>
      </c>
      <c r="I80" s="6">
        <v>2.2850000000000001</v>
      </c>
      <c r="J80" s="49">
        <v>-100</v>
      </c>
      <c r="K80" s="91" t="str">
        <f t="shared" si="14"/>
        <v>No</v>
      </c>
    </row>
    <row r="81" spans="1:11" x14ac:dyDescent="0.25">
      <c r="A81" s="110" t="s">
        <v>901</v>
      </c>
      <c r="B81" s="21" t="s">
        <v>213</v>
      </c>
      <c r="C81" s="50">
        <v>41.001818831999998</v>
      </c>
      <c r="D81" s="5" t="str">
        <f t="shared" ref="D81:D86" si="16">IF($B81="N/A","N/A",IF(C81&gt;15,"No",IF(C81&lt;-15,"No","Yes")))</f>
        <v>N/A</v>
      </c>
      <c r="E81" s="51">
        <v>42.742887078999999</v>
      </c>
      <c r="F81" s="5" t="str">
        <f t="shared" si="15"/>
        <v>N/A</v>
      </c>
      <c r="G81" s="51">
        <v>44.312771671</v>
      </c>
      <c r="H81" s="5" t="str">
        <f>IF($B81="N/A","N/A",IF(G81&gt;15,"No",IF(G81&lt;-15,"No","Yes")))</f>
        <v>N/A</v>
      </c>
      <c r="I81" s="6">
        <v>4.2460000000000004</v>
      </c>
      <c r="J81" s="6">
        <v>3.673</v>
      </c>
      <c r="K81" s="91" t="str">
        <f t="shared" ref="K81:K86" si="17">IF(J81="Div by 0", "N/A", IF(J81="N/A","N/A", IF(J81&gt;30, "No", IF(J81&lt;-30, "No", "Yes"))))</f>
        <v>Yes</v>
      </c>
    </row>
    <row r="82" spans="1:11" x14ac:dyDescent="0.25">
      <c r="A82" s="110" t="s">
        <v>902</v>
      </c>
      <c r="B82" s="21" t="s">
        <v>213</v>
      </c>
      <c r="C82" s="50">
        <v>32.556038518000001</v>
      </c>
      <c r="D82" s="5" t="str">
        <f t="shared" si="16"/>
        <v>N/A</v>
      </c>
      <c r="E82" s="51">
        <v>32.529181633999997</v>
      </c>
      <c r="F82" s="5" t="str">
        <f t="shared" si="15"/>
        <v>N/A</v>
      </c>
      <c r="G82" s="51">
        <v>32.841174367000001</v>
      </c>
      <c r="H82" s="5" t="str">
        <f t="shared" si="12"/>
        <v>N/A</v>
      </c>
      <c r="I82" s="6">
        <v>-8.2000000000000003E-2</v>
      </c>
      <c r="J82" s="6">
        <v>0.95909999999999995</v>
      </c>
      <c r="K82" s="91" t="str">
        <f t="shared" si="17"/>
        <v>Yes</v>
      </c>
    </row>
    <row r="83" spans="1:11" x14ac:dyDescent="0.25">
      <c r="A83" s="110" t="s">
        <v>903</v>
      </c>
      <c r="B83" s="21" t="s">
        <v>213</v>
      </c>
      <c r="C83" s="50">
        <v>35.849239797999999</v>
      </c>
      <c r="D83" s="5" t="str">
        <f t="shared" si="16"/>
        <v>N/A</v>
      </c>
      <c r="E83" s="51">
        <v>34.373781915999999</v>
      </c>
      <c r="F83" s="5" t="str">
        <f t="shared" si="15"/>
        <v>N/A</v>
      </c>
      <c r="G83" s="51">
        <v>33.806687672000002</v>
      </c>
      <c r="H83" s="5" t="str">
        <f t="shared" si="12"/>
        <v>N/A</v>
      </c>
      <c r="I83" s="6">
        <v>-4.12</v>
      </c>
      <c r="J83" s="6">
        <v>-1.65</v>
      </c>
      <c r="K83" s="91" t="str">
        <f t="shared" si="17"/>
        <v>Yes</v>
      </c>
    </row>
    <row r="84" spans="1:11" x14ac:dyDescent="0.25">
      <c r="A84" s="110" t="s">
        <v>904</v>
      </c>
      <c r="B84" s="21" t="s">
        <v>213</v>
      </c>
      <c r="C84" s="50">
        <v>29.234301977000001</v>
      </c>
      <c r="D84" s="5" t="str">
        <f t="shared" si="16"/>
        <v>N/A</v>
      </c>
      <c r="E84" s="51">
        <v>29.706382337000001</v>
      </c>
      <c r="F84" s="5" t="str">
        <f t="shared" si="15"/>
        <v>N/A</v>
      </c>
      <c r="G84" s="51">
        <v>29.427695180000001</v>
      </c>
      <c r="H84" s="5" t="str">
        <f t="shared" si="12"/>
        <v>N/A</v>
      </c>
      <c r="I84" s="6">
        <v>1.615</v>
      </c>
      <c r="J84" s="6">
        <v>-0.93799999999999994</v>
      </c>
      <c r="K84" s="91" t="str">
        <f t="shared" si="17"/>
        <v>Yes</v>
      </c>
    </row>
    <row r="85" spans="1:11" x14ac:dyDescent="0.25">
      <c r="A85" s="110" t="s">
        <v>905</v>
      </c>
      <c r="B85" s="21" t="s">
        <v>213</v>
      </c>
      <c r="C85" s="50">
        <v>789.24649085999999</v>
      </c>
      <c r="D85" s="5" t="str">
        <f t="shared" si="16"/>
        <v>N/A</v>
      </c>
      <c r="E85" s="51">
        <v>775.52356177000001</v>
      </c>
      <c r="F85" s="5" t="str">
        <f t="shared" si="15"/>
        <v>N/A</v>
      </c>
      <c r="G85" s="51" t="s">
        <v>1747</v>
      </c>
      <c r="H85" s="5" t="str">
        <f t="shared" si="12"/>
        <v>N/A</v>
      </c>
      <c r="I85" s="6">
        <v>-1.74</v>
      </c>
      <c r="J85" s="6" t="s">
        <v>1747</v>
      </c>
      <c r="K85" s="91" t="str">
        <f t="shared" si="17"/>
        <v>N/A</v>
      </c>
    </row>
    <row r="86" spans="1:11" ht="25" x14ac:dyDescent="0.25">
      <c r="A86" s="110" t="s">
        <v>906</v>
      </c>
      <c r="B86" s="21" t="s">
        <v>213</v>
      </c>
      <c r="C86" s="52">
        <v>789.53583531000004</v>
      </c>
      <c r="D86" s="5" t="str">
        <f t="shared" si="16"/>
        <v>N/A</v>
      </c>
      <c r="E86" s="52">
        <v>774.51321053000004</v>
      </c>
      <c r="F86" s="5" t="str">
        <f t="shared" si="15"/>
        <v>N/A</v>
      </c>
      <c r="G86" s="52" t="s">
        <v>1747</v>
      </c>
      <c r="H86" s="5" t="str">
        <f t="shared" si="12"/>
        <v>N/A</v>
      </c>
      <c r="I86" s="6">
        <v>-1.9</v>
      </c>
      <c r="J86" s="6" t="s">
        <v>1747</v>
      </c>
      <c r="K86" s="91" t="str">
        <f t="shared" si="17"/>
        <v>N/A</v>
      </c>
    </row>
    <row r="87" spans="1:11" x14ac:dyDescent="0.25">
      <c r="A87" s="110" t="s">
        <v>32</v>
      </c>
      <c r="B87" s="21" t="s">
        <v>266</v>
      </c>
      <c r="C87" s="44">
        <v>86.959735819000002</v>
      </c>
      <c r="D87" s="5" t="str">
        <f>IF($B87="N/A","N/A",IF(C87&gt;60,"Yes","No"))</f>
        <v>Yes</v>
      </c>
      <c r="E87" s="4">
        <v>86.714509059999997</v>
      </c>
      <c r="F87" s="5" t="str">
        <f>IF($B87="N/A","N/A",IF(E87&gt;60,"Yes","No"))</f>
        <v>Yes</v>
      </c>
      <c r="G87" s="4">
        <v>89.632994499000006</v>
      </c>
      <c r="H87" s="5" t="str">
        <f>IF($B87="N/A","N/A",IF(G87&gt;60,"Yes","No"))</f>
        <v>Yes</v>
      </c>
      <c r="I87" s="6">
        <v>-0.28199999999999997</v>
      </c>
      <c r="J87" s="6">
        <v>3.3660000000000001</v>
      </c>
      <c r="K87" s="91" t="str">
        <f t="shared" ref="K87:K105" si="18">IF(J87="Div by 0", "N/A", IF(J87="N/A","N/A", IF(J87&gt;30, "No", IF(J87&lt;-30, "No", "Yes"))))</f>
        <v>Yes</v>
      </c>
    </row>
    <row r="88" spans="1:11" x14ac:dyDescent="0.25">
      <c r="A88" s="110" t="s">
        <v>39</v>
      </c>
      <c r="B88" s="21" t="s">
        <v>267</v>
      </c>
      <c r="C88" s="44">
        <v>98.922340778000006</v>
      </c>
      <c r="D88" s="5" t="str">
        <f>IF($B88="N/A","N/A",IF(C88&gt;100,"No",IF(C88&lt;85,"No","Yes")))</f>
        <v>Yes</v>
      </c>
      <c r="E88" s="4">
        <v>98.864907694999999</v>
      </c>
      <c r="F88" s="5" t="str">
        <f>IF($B88="N/A","N/A",IF(E88&gt;100,"No",IF(E88&lt;85,"No","Yes")))</f>
        <v>Yes</v>
      </c>
      <c r="G88" s="4">
        <v>99.208240098999994</v>
      </c>
      <c r="H88" s="5" t="str">
        <f>IF($B88="N/A","N/A",IF(G88&gt;100,"No",IF(G88&lt;85,"No","Yes")))</f>
        <v>Yes</v>
      </c>
      <c r="I88" s="6">
        <v>-5.8000000000000003E-2</v>
      </c>
      <c r="J88" s="6">
        <v>0.3473</v>
      </c>
      <c r="K88" s="91" t="str">
        <f t="shared" si="18"/>
        <v>Yes</v>
      </c>
    </row>
    <row r="89" spans="1:11" x14ac:dyDescent="0.25">
      <c r="A89" s="110" t="s">
        <v>907</v>
      </c>
      <c r="B89" s="21" t="s">
        <v>213</v>
      </c>
      <c r="C89" s="44">
        <v>26.525021161000002</v>
      </c>
      <c r="D89" s="5" t="str">
        <f>IF($B89="N/A","N/A",IF(C89&gt;15,"No",IF(C89&lt;-15,"No","Yes")))</f>
        <v>N/A</v>
      </c>
      <c r="E89" s="4">
        <v>27.871143007000001</v>
      </c>
      <c r="F89" s="5" t="str">
        <f>IF($B89="N/A","N/A",IF(E89&gt;15,"No",IF(E89&lt;-15,"No","Yes")))</f>
        <v>N/A</v>
      </c>
      <c r="G89" s="4">
        <v>33.634055451999998</v>
      </c>
      <c r="H89" s="5" t="str">
        <f>IF($B89="N/A","N/A",IF(G89&gt;15,"No",IF(G89&lt;-15,"No","Yes")))</f>
        <v>N/A</v>
      </c>
      <c r="I89" s="6">
        <v>5.0750000000000002</v>
      </c>
      <c r="J89" s="6">
        <v>20.68</v>
      </c>
      <c r="K89" s="91" t="str">
        <f t="shared" si="18"/>
        <v>Yes</v>
      </c>
    </row>
    <row r="90" spans="1:11" x14ac:dyDescent="0.25">
      <c r="A90" s="110" t="s">
        <v>848</v>
      </c>
      <c r="B90" s="21" t="s">
        <v>268</v>
      </c>
      <c r="C90" s="44">
        <v>2.2082941690000002</v>
      </c>
      <c r="D90" s="5" t="str">
        <f>IF($B90="N/A","N/A",IF(C90&gt;25,"No",IF(C90&lt;5,"No","Yes")))</f>
        <v>No</v>
      </c>
      <c r="E90" s="4">
        <v>2.0145011408000002</v>
      </c>
      <c r="F90" s="5" t="str">
        <f>IF($B90="N/A","N/A",IF(E90&gt;25,"No",IF(E90&lt;5,"No","Yes")))</f>
        <v>No</v>
      </c>
      <c r="G90" s="4">
        <v>2.5310371860999998</v>
      </c>
      <c r="H90" s="5" t="str">
        <f>IF($B90="N/A","N/A",IF(G90&gt;25,"No",IF(G90&lt;5,"No","Yes")))</f>
        <v>No</v>
      </c>
      <c r="I90" s="6">
        <v>-8.7799999999999994</v>
      </c>
      <c r="J90" s="6">
        <v>25.64</v>
      </c>
      <c r="K90" s="91" t="str">
        <f t="shared" si="18"/>
        <v>Yes</v>
      </c>
    </row>
    <row r="91" spans="1:11" x14ac:dyDescent="0.25">
      <c r="A91" s="110" t="s">
        <v>849</v>
      </c>
      <c r="B91" s="21" t="s">
        <v>269</v>
      </c>
      <c r="C91" s="44">
        <v>51.172517231</v>
      </c>
      <c r="D91" s="5" t="str">
        <f>IF($B91="N/A","N/A",IF(C91&gt;70,"No",IF(C91&lt;40,"No","Yes")))</f>
        <v>Yes</v>
      </c>
      <c r="E91" s="4">
        <v>50.049938183000002</v>
      </c>
      <c r="F91" s="5" t="str">
        <f>IF($B91="N/A","N/A",IF(E91&gt;70,"No",IF(E91&lt;40,"No","Yes")))</f>
        <v>Yes</v>
      </c>
      <c r="G91" s="4">
        <v>50.167618748999999</v>
      </c>
      <c r="H91" s="5" t="str">
        <f>IF($B91="N/A","N/A",IF(G91&gt;70,"No",IF(G91&lt;40,"No","Yes")))</f>
        <v>Yes</v>
      </c>
      <c r="I91" s="6">
        <v>-2.19</v>
      </c>
      <c r="J91" s="6">
        <v>0.2351</v>
      </c>
      <c r="K91" s="91" t="str">
        <f t="shared" si="18"/>
        <v>Yes</v>
      </c>
    </row>
    <row r="92" spans="1:11" x14ac:dyDescent="0.25">
      <c r="A92" s="110" t="s">
        <v>850</v>
      </c>
      <c r="B92" s="21" t="s">
        <v>270</v>
      </c>
      <c r="C92" s="44">
        <v>46.619188600000001</v>
      </c>
      <c r="D92" s="5" t="str">
        <f>IF($B92="N/A","N/A",IF(C92&gt;55,"No",IF(C92&lt;20,"No","Yes")))</f>
        <v>Yes</v>
      </c>
      <c r="E92" s="4">
        <v>47.935560676000001</v>
      </c>
      <c r="F92" s="5" t="str">
        <f>IF($B92="N/A","N/A",IF(E92&gt;55,"No",IF(E92&lt;20,"No","Yes")))</f>
        <v>Yes</v>
      </c>
      <c r="G92" s="4">
        <v>47.301344065000002</v>
      </c>
      <c r="H92" s="5" t="str">
        <f>IF($B92="N/A","N/A",IF(G92&gt;55,"No",IF(G92&lt;20,"No","Yes")))</f>
        <v>Yes</v>
      </c>
      <c r="I92" s="6">
        <v>2.8239999999999998</v>
      </c>
      <c r="J92" s="6">
        <v>-1.32</v>
      </c>
      <c r="K92" s="91" t="str">
        <f t="shared" si="18"/>
        <v>Yes</v>
      </c>
    </row>
    <row r="93" spans="1:11" x14ac:dyDescent="0.25">
      <c r="A93" s="110" t="s">
        <v>163</v>
      </c>
      <c r="B93" s="21" t="s">
        <v>246</v>
      </c>
      <c r="C93" s="44">
        <v>99.280997024000001</v>
      </c>
      <c r="D93" s="5" t="str">
        <f>IF($B93="N/A","N/A",IF(C93&gt;95,"Yes","No"))</f>
        <v>Yes</v>
      </c>
      <c r="E93" s="4">
        <v>99.251732250000003</v>
      </c>
      <c r="F93" s="5" t="str">
        <f>IF($B93="N/A","N/A",IF(E93&gt;95,"Yes","No"))</f>
        <v>Yes</v>
      </c>
      <c r="G93" s="4">
        <v>98.732750405000004</v>
      </c>
      <c r="H93" s="5" t="str">
        <f>IF($B93="N/A","N/A",IF(G93&gt;95,"Yes","No"))</f>
        <v>Yes</v>
      </c>
      <c r="I93" s="6">
        <v>-2.9000000000000001E-2</v>
      </c>
      <c r="J93" s="6">
        <v>-0.52300000000000002</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t="s">
        <v>1747</v>
      </c>
      <c r="H96" s="5" t="str">
        <f>IF($B96="N/A","N/A",IF(G96&gt;15,"No",IF(G96&lt;-15,"No","Yes")))</f>
        <v>N/A</v>
      </c>
      <c r="I96" s="6">
        <v>0</v>
      </c>
      <c r="J96" s="6" t="s">
        <v>1747</v>
      </c>
      <c r="K96" s="91" t="str">
        <f t="shared" si="18"/>
        <v>N/A</v>
      </c>
    </row>
    <row r="97" spans="1:11" x14ac:dyDescent="0.25">
      <c r="A97" s="110" t="s">
        <v>909</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91" t="str">
        <f t="shared" si="18"/>
        <v>Yes</v>
      </c>
    </row>
    <row r="98" spans="1:11" x14ac:dyDescent="0.25">
      <c r="A98" s="110" t="s">
        <v>43</v>
      </c>
      <c r="B98" s="21" t="s">
        <v>223</v>
      </c>
      <c r="C98" s="44">
        <v>99.861019338999995</v>
      </c>
      <c r="D98" s="5" t="str">
        <f>IF($B98="N/A","N/A",IF(C98&gt;100,"No",IF(C98&lt;98,"No","Yes")))</f>
        <v>Yes</v>
      </c>
      <c r="E98" s="4">
        <v>99.864760662999998</v>
      </c>
      <c r="F98" s="5" t="str">
        <f>IF($B98="N/A","N/A",IF(E98&gt;100,"No",IF(E98&lt;98,"No","Yes")))</f>
        <v>Yes</v>
      </c>
      <c r="G98" s="4">
        <v>99.226870109000004</v>
      </c>
      <c r="H98" s="5" t="str">
        <f>IF($B98="N/A","N/A",IF(G98&gt;100,"No",IF(G98&lt;98,"No","Yes")))</f>
        <v>Yes</v>
      </c>
      <c r="I98" s="6">
        <v>3.7000000000000002E-3</v>
      </c>
      <c r="J98" s="6">
        <v>-0.63900000000000001</v>
      </c>
      <c r="K98" s="91" t="str">
        <f t="shared" si="18"/>
        <v>Yes</v>
      </c>
    </row>
    <row r="99" spans="1:11" x14ac:dyDescent="0.25">
      <c r="A99" s="110" t="s">
        <v>44</v>
      </c>
      <c r="B99" s="21" t="s">
        <v>213</v>
      </c>
      <c r="C99" s="44">
        <v>50.191190642000002</v>
      </c>
      <c r="D99" s="5" t="str">
        <f>IF($B99="N/A","N/A",IF(C99&gt;15,"No",IF(C99&lt;-15,"No","Yes")))</f>
        <v>N/A</v>
      </c>
      <c r="E99" s="4">
        <v>51.006083801999999</v>
      </c>
      <c r="F99" s="5" t="str">
        <f>IF($B99="N/A","N/A",IF(E99&gt;15,"No",IF(E99&lt;-15,"No","Yes")))</f>
        <v>N/A</v>
      </c>
      <c r="G99" s="4">
        <v>53.033077024999997</v>
      </c>
      <c r="H99" s="5" t="str">
        <f>IF($B99="N/A","N/A",IF(G99&gt;15,"No",IF(G99&lt;-15,"No","Yes")))</f>
        <v>N/A</v>
      </c>
      <c r="I99" s="6">
        <v>1.6240000000000001</v>
      </c>
      <c r="J99" s="6">
        <v>3.9740000000000002</v>
      </c>
      <c r="K99" s="91" t="str">
        <f t="shared" si="18"/>
        <v>Yes</v>
      </c>
    </row>
    <row r="100" spans="1:11" x14ac:dyDescent="0.25">
      <c r="A100" s="110" t="s">
        <v>45</v>
      </c>
      <c r="B100" s="21" t="s">
        <v>213</v>
      </c>
      <c r="C100" s="44">
        <v>48.280952960999997</v>
      </c>
      <c r="D100" s="5" t="str">
        <f>IF($B100="N/A","N/A",IF(C100&gt;15,"No",IF(C100&lt;-15,"No","Yes")))</f>
        <v>N/A</v>
      </c>
      <c r="E100" s="4">
        <v>47.428393043</v>
      </c>
      <c r="F100" s="5" t="str">
        <f>IF($B100="N/A","N/A",IF(E100&gt;15,"No",IF(E100&lt;-15,"No","Yes")))</f>
        <v>N/A</v>
      </c>
      <c r="G100" s="4">
        <v>46.966922975000003</v>
      </c>
      <c r="H100" s="5" t="str">
        <f>IF($B100="N/A","N/A",IF(G100&gt;15,"No",IF(G100&lt;-15,"No","Yes")))</f>
        <v>N/A</v>
      </c>
      <c r="I100" s="6">
        <v>-1.77</v>
      </c>
      <c r="J100" s="6">
        <v>-0.97299999999999998</v>
      </c>
      <c r="K100" s="91" t="str">
        <f t="shared" si="18"/>
        <v>Yes</v>
      </c>
    </row>
    <row r="101" spans="1:11" x14ac:dyDescent="0.25">
      <c r="A101" s="110" t="s">
        <v>355</v>
      </c>
      <c r="B101" s="21" t="s">
        <v>213</v>
      </c>
      <c r="C101" s="44">
        <v>98.472143603000006</v>
      </c>
      <c r="D101" s="5" t="str">
        <f>IF($B101="N/A","N/A",IF(C101&gt;15,"No",IF(C101&lt;-15,"No","Yes")))</f>
        <v>N/A</v>
      </c>
      <c r="E101" s="4">
        <v>98.434476845000006</v>
      </c>
      <c r="F101" s="5" t="str">
        <f>IF($B101="N/A","N/A",IF(E101&gt;15,"No",IF(E101&lt;-15,"No","Yes")))</f>
        <v>N/A</v>
      </c>
      <c r="G101" s="4">
        <v>100</v>
      </c>
      <c r="H101" s="5" t="str">
        <f>IF($B101="N/A","N/A",IF(G101&gt;15,"No",IF(G101&lt;-15,"No","Yes")))</f>
        <v>N/A</v>
      </c>
      <c r="I101" s="6">
        <v>-3.7999999999999999E-2</v>
      </c>
      <c r="J101" s="6">
        <v>1.59</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1.5278563971000001</v>
      </c>
      <c r="D103" s="5" t="str">
        <f>IF($B103="N/A","N/A",IF(C103&gt;15,"No",IF(C103&lt;-15,"No","Yes")))</f>
        <v>N/A</v>
      </c>
      <c r="E103" s="4">
        <v>1.5655231552</v>
      </c>
      <c r="F103" s="5" t="str">
        <f>IF($B103="N/A","N/A",IF(E103&gt;15,"No",IF(E103&lt;-15,"No","Yes")))</f>
        <v>N/A</v>
      </c>
      <c r="G103" s="4">
        <v>0</v>
      </c>
      <c r="H103" s="5" t="str">
        <f>IF($B103="N/A","N/A",IF(G103&gt;15,"No",IF(G103&lt;-15,"No","Yes")))</f>
        <v>N/A</v>
      </c>
      <c r="I103" s="6">
        <v>2.4649999999999999</v>
      </c>
      <c r="J103" s="6">
        <v>-100</v>
      </c>
      <c r="K103" s="91" t="str">
        <f t="shared" si="18"/>
        <v>No</v>
      </c>
    </row>
    <row r="104" spans="1:11" x14ac:dyDescent="0.25">
      <c r="A104" s="110" t="s">
        <v>33</v>
      </c>
      <c r="B104" s="21" t="s">
        <v>223</v>
      </c>
      <c r="C104" s="44">
        <v>99.801472563999994</v>
      </c>
      <c r="D104" s="5" t="str">
        <f>IF($B104="N/A","N/A",IF(C104&gt;100,"No",IF(C104&lt;98,"No","Yes")))</f>
        <v>Yes</v>
      </c>
      <c r="E104" s="4">
        <v>99.762781696000005</v>
      </c>
      <c r="F104" s="5" t="str">
        <f>IF($B104="N/A","N/A",IF(E104&gt;100,"No",IF(E104&lt;98,"No","Yes")))</f>
        <v>Yes</v>
      </c>
      <c r="G104" s="4">
        <v>99.704542445000001</v>
      </c>
      <c r="H104" s="5" t="str">
        <f>IF($B104="N/A","N/A",IF(G104&gt;100,"No",IF(G104&lt;98,"No","Yes")))</f>
        <v>Yes</v>
      </c>
      <c r="I104" s="6">
        <v>-3.9E-2</v>
      </c>
      <c r="J104" s="6">
        <v>-5.8000000000000003E-2</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90.202248752000003</v>
      </c>
      <c r="D107" s="5" t="str">
        <f t="shared" ref="D107:D130" si="19">IF($B107="N/A","N/A",IF(C107&gt;15,"No",IF(C107&lt;-15,"No","Yes")))</f>
        <v>N/A</v>
      </c>
      <c r="E107" s="5">
        <v>91.761212107000006</v>
      </c>
      <c r="F107" s="5" t="str">
        <f t="shared" ref="F107:F130" si="20">IF($B107="N/A","N/A",IF(E107&gt;15,"No",IF(E107&lt;-15,"No","Yes")))</f>
        <v>N/A</v>
      </c>
      <c r="G107" s="4">
        <v>89.689153609000002</v>
      </c>
      <c r="H107" s="5" t="str">
        <f t="shared" ref="H107:H130" si="21">IF($B107="N/A","N/A",IF(G107&gt;15,"No",IF(G107&lt;-15,"No","Yes")))</f>
        <v>N/A</v>
      </c>
      <c r="I107" s="6">
        <v>1.728</v>
      </c>
      <c r="J107" s="6">
        <v>-2.2599999999999998</v>
      </c>
      <c r="K107" s="91" t="str">
        <f t="shared" ref="K107:K130" si="22">IF(J107="Div by 0", "N/A", IF(J107="N/A","N/A", IF(J107&gt;30, "No", IF(J107&lt;-30, "No", "Yes"))))</f>
        <v>Yes</v>
      </c>
    </row>
    <row r="108" spans="1:11" x14ac:dyDescent="0.25">
      <c r="A108" s="110" t="s">
        <v>911</v>
      </c>
      <c r="B108" s="21" t="s">
        <v>213</v>
      </c>
      <c r="C108" s="53">
        <v>8.2937144846000006</v>
      </c>
      <c r="D108" s="21" t="s">
        <v>213</v>
      </c>
      <c r="E108" s="5">
        <v>6.7000705974999999</v>
      </c>
      <c r="F108" s="21" t="s">
        <v>213</v>
      </c>
      <c r="G108" s="4">
        <v>10.310846391</v>
      </c>
      <c r="H108" s="21" t="s">
        <v>213</v>
      </c>
      <c r="I108" s="6">
        <v>-19.2</v>
      </c>
      <c r="J108" s="6">
        <v>53.89</v>
      </c>
      <c r="K108" s="91" t="str">
        <f t="shared" si="22"/>
        <v>No</v>
      </c>
    </row>
    <row r="109" spans="1:11" x14ac:dyDescent="0.25">
      <c r="A109" s="110" t="s">
        <v>912</v>
      </c>
      <c r="B109" s="21" t="s">
        <v>213</v>
      </c>
      <c r="C109" s="53">
        <v>0.2922733388</v>
      </c>
      <c r="D109" s="5" t="str">
        <f t="shared" si="19"/>
        <v>N/A</v>
      </c>
      <c r="E109" s="5">
        <v>0</v>
      </c>
      <c r="F109" s="5" t="str">
        <f t="shared" si="20"/>
        <v>N/A</v>
      </c>
      <c r="G109" s="4">
        <v>1.5688135862000001</v>
      </c>
      <c r="H109" s="5" t="str">
        <f t="shared" si="21"/>
        <v>N/A</v>
      </c>
      <c r="I109" s="6">
        <v>-100</v>
      </c>
      <c r="J109" s="6" t="s">
        <v>1747</v>
      </c>
      <c r="K109" s="91" t="str">
        <f t="shared" si="22"/>
        <v>N/A</v>
      </c>
    </row>
    <row r="110" spans="1:11" x14ac:dyDescent="0.25">
      <c r="A110" s="110" t="s">
        <v>913</v>
      </c>
      <c r="B110" s="21" t="s">
        <v>213</v>
      </c>
      <c r="C110" s="53">
        <v>7.1500220500000003E-2</v>
      </c>
      <c r="D110" s="5" t="str">
        <f t="shared" si="19"/>
        <v>N/A</v>
      </c>
      <c r="E110" s="5">
        <v>5.8716229199999997E-2</v>
      </c>
      <c r="F110" s="5" t="str">
        <f t="shared" si="20"/>
        <v>N/A</v>
      </c>
      <c r="G110" s="4">
        <v>7.5353521000000007E-2</v>
      </c>
      <c r="H110" s="5" t="str">
        <f t="shared" si="21"/>
        <v>N/A</v>
      </c>
      <c r="I110" s="6">
        <v>-17.899999999999999</v>
      </c>
      <c r="J110" s="6">
        <v>28.34</v>
      </c>
      <c r="K110" s="91" t="str">
        <f t="shared" si="22"/>
        <v>Yes</v>
      </c>
    </row>
    <row r="111" spans="1:11" x14ac:dyDescent="0.25">
      <c r="A111" s="110" t="s">
        <v>914</v>
      </c>
      <c r="B111" s="21" t="s">
        <v>213</v>
      </c>
      <c r="C111" s="53">
        <v>0</v>
      </c>
      <c r="D111" s="5" t="str">
        <f t="shared" si="19"/>
        <v>N/A</v>
      </c>
      <c r="E111" s="5">
        <v>0</v>
      </c>
      <c r="F111" s="5" t="str">
        <f t="shared" si="20"/>
        <v>N/A</v>
      </c>
      <c r="G111" s="4">
        <v>0</v>
      </c>
      <c r="H111" s="5" t="str">
        <f t="shared" si="21"/>
        <v>N/A</v>
      </c>
      <c r="I111" s="6" t="s">
        <v>1747</v>
      </c>
      <c r="J111" s="6" t="s">
        <v>1747</v>
      </c>
      <c r="K111" s="91" t="str">
        <f t="shared" si="22"/>
        <v>N/A</v>
      </c>
    </row>
    <row r="112" spans="1:11" x14ac:dyDescent="0.25">
      <c r="A112" s="110" t="s">
        <v>915</v>
      </c>
      <c r="B112" s="21" t="s">
        <v>213</v>
      </c>
      <c r="C112" s="53">
        <v>3.9783437499999998E-2</v>
      </c>
      <c r="D112" s="5" t="str">
        <f t="shared" si="19"/>
        <v>N/A</v>
      </c>
      <c r="E112" s="5">
        <v>8.4915890000000001E-4</v>
      </c>
      <c r="F112" s="5" t="str">
        <f t="shared" si="20"/>
        <v>N/A</v>
      </c>
      <c r="G112" s="4">
        <v>0.1135799425</v>
      </c>
      <c r="H112" s="5" t="str">
        <f t="shared" si="21"/>
        <v>N/A</v>
      </c>
      <c r="I112" s="6">
        <v>-97.9</v>
      </c>
      <c r="J112" s="6">
        <v>13276</v>
      </c>
      <c r="K112" s="91" t="str">
        <f t="shared" si="22"/>
        <v>No</v>
      </c>
    </row>
    <row r="113" spans="1:11" x14ac:dyDescent="0.25">
      <c r="A113" s="110" t="s">
        <v>916</v>
      </c>
      <c r="B113" s="21" t="s">
        <v>213</v>
      </c>
      <c r="C113" s="53">
        <v>0.13434054379999999</v>
      </c>
      <c r="D113" s="5" t="str">
        <f t="shared" si="19"/>
        <v>N/A</v>
      </c>
      <c r="E113" s="5">
        <v>0.16539957899999999</v>
      </c>
      <c r="F113" s="5" t="str">
        <f t="shared" si="20"/>
        <v>N/A</v>
      </c>
      <c r="G113" s="4">
        <v>0.15151279500000001</v>
      </c>
      <c r="H113" s="5" t="str">
        <f t="shared" si="21"/>
        <v>N/A</v>
      </c>
      <c r="I113" s="6">
        <v>23.12</v>
      </c>
      <c r="J113" s="6">
        <v>-8.4</v>
      </c>
      <c r="K113" s="91" t="str">
        <f t="shared" si="22"/>
        <v>Yes</v>
      </c>
    </row>
    <row r="114" spans="1:11" x14ac:dyDescent="0.25">
      <c r="A114" s="110" t="s">
        <v>917</v>
      </c>
      <c r="B114" s="21" t="s">
        <v>213</v>
      </c>
      <c r="C114" s="53">
        <v>0.3830467139</v>
      </c>
      <c r="D114" s="5" t="str">
        <f t="shared" si="19"/>
        <v>N/A</v>
      </c>
      <c r="E114" s="5">
        <v>0.62659640139999995</v>
      </c>
      <c r="F114" s="5" t="str">
        <f t="shared" si="20"/>
        <v>N/A</v>
      </c>
      <c r="G114" s="4">
        <v>0.58558880150000003</v>
      </c>
      <c r="H114" s="5" t="str">
        <f t="shared" si="21"/>
        <v>N/A</v>
      </c>
      <c r="I114" s="6">
        <v>63.58</v>
      </c>
      <c r="J114" s="6">
        <v>-6.54</v>
      </c>
      <c r="K114" s="91" t="str">
        <f t="shared" si="22"/>
        <v>Yes</v>
      </c>
    </row>
    <row r="115" spans="1:11" x14ac:dyDescent="0.25">
      <c r="A115" s="110" t="s">
        <v>918</v>
      </c>
      <c r="B115" s="21" t="s">
        <v>213</v>
      </c>
      <c r="C115" s="53">
        <v>0.46173819399999999</v>
      </c>
      <c r="D115" s="5" t="str">
        <f t="shared" si="19"/>
        <v>N/A</v>
      </c>
      <c r="E115" s="5">
        <v>0.42852146530000002</v>
      </c>
      <c r="F115" s="5" t="str">
        <f t="shared" si="20"/>
        <v>N/A</v>
      </c>
      <c r="G115" s="4">
        <v>0.31411874760000003</v>
      </c>
      <c r="H115" s="5" t="str">
        <f t="shared" si="21"/>
        <v>N/A</v>
      </c>
      <c r="I115" s="6">
        <v>-7.19</v>
      </c>
      <c r="J115" s="6">
        <v>-26.7</v>
      </c>
      <c r="K115" s="91" t="str">
        <f t="shared" si="22"/>
        <v>Yes</v>
      </c>
    </row>
    <row r="116" spans="1:11" x14ac:dyDescent="0.25">
      <c r="A116" s="110" t="s">
        <v>919</v>
      </c>
      <c r="B116" s="21" t="s">
        <v>213</v>
      </c>
      <c r="C116" s="53">
        <v>2.8774588374999999</v>
      </c>
      <c r="D116" s="5" t="str">
        <f t="shared" si="19"/>
        <v>N/A</v>
      </c>
      <c r="E116" s="5">
        <v>1.4161415574</v>
      </c>
      <c r="F116" s="5" t="str">
        <f t="shared" si="20"/>
        <v>N/A</v>
      </c>
      <c r="G116" s="4">
        <v>3.6688432616000002</v>
      </c>
      <c r="H116" s="5" t="str">
        <f t="shared" si="21"/>
        <v>N/A</v>
      </c>
      <c r="I116" s="6">
        <v>-50.8</v>
      </c>
      <c r="J116" s="6">
        <v>159.1</v>
      </c>
      <c r="K116" s="91" t="str">
        <f t="shared" si="22"/>
        <v>No</v>
      </c>
    </row>
    <row r="117" spans="1:11" x14ac:dyDescent="0.25">
      <c r="A117" s="110" t="s">
        <v>920</v>
      </c>
      <c r="B117" s="21" t="s">
        <v>213</v>
      </c>
      <c r="C117" s="53">
        <v>0.59952243959999996</v>
      </c>
      <c r="D117" s="5" t="str">
        <f t="shared" si="19"/>
        <v>N/A</v>
      </c>
      <c r="E117" s="5">
        <v>0.52824585459999995</v>
      </c>
      <c r="F117" s="5" t="str">
        <f t="shared" si="20"/>
        <v>N/A</v>
      </c>
      <c r="G117" s="4">
        <v>0.47774906839999998</v>
      </c>
      <c r="H117" s="5" t="str">
        <f t="shared" si="21"/>
        <v>N/A</v>
      </c>
      <c r="I117" s="6">
        <v>-11.9</v>
      </c>
      <c r="J117" s="6">
        <v>-9.56</v>
      </c>
      <c r="K117" s="91" t="str">
        <f t="shared" si="22"/>
        <v>Yes</v>
      </c>
    </row>
    <row r="118" spans="1:11" x14ac:dyDescent="0.25">
      <c r="A118" s="110" t="s">
        <v>921</v>
      </c>
      <c r="B118" s="21" t="s">
        <v>213</v>
      </c>
      <c r="C118" s="53">
        <v>3.4340507591999998</v>
      </c>
      <c r="D118" s="5" t="str">
        <f t="shared" si="19"/>
        <v>N/A</v>
      </c>
      <c r="E118" s="5">
        <v>3.4756003518999998</v>
      </c>
      <c r="F118" s="5" t="str">
        <f t="shared" si="20"/>
        <v>N/A</v>
      </c>
      <c r="G118" s="4">
        <v>3.3552866672000001</v>
      </c>
      <c r="H118" s="5" t="str">
        <f t="shared" si="21"/>
        <v>N/A</v>
      </c>
      <c r="I118" s="6">
        <v>1.21</v>
      </c>
      <c r="J118" s="6">
        <v>-3.46</v>
      </c>
      <c r="K118" s="91" t="str">
        <f t="shared" si="22"/>
        <v>Yes</v>
      </c>
    </row>
    <row r="119" spans="1:11" x14ac:dyDescent="0.25">
      <c r="A119" s="110" t="s">
        <v>922</v>
      </c>
      <c r="B119" s="21" t="s">
        <v>213</v>
      </c>
      <c r="C119" s="53">
        <v>1.5040367637000001</v>
      </c>
      <c r="D119" s="5" t="str">
        <f t="shared" si="19"/>
        <v>N/A</v>
      </c>
      <c r="E119" s="5">
        <v>1.5387172951000001</v>
      </c>
      <c r="F119" s="5" t="str">
        <f t="shared" si="20"/>
        <v>N/A</v>
      </c>
      <c r="G119" s="4">
        <v>0</v>
      </c>
      <c r="H119" s="5" t="str">
        <f t="shared" si="21"/>
        <v>N/A</v>
      </c>
      <c r="I119" s="6">
        <v>2.306</v>
      </c>
      <c r="J119" s="6">
        <v>-100</v>
      </c>
      <c r="K119" s="91" t="str">
        <f t="shared" si="22"/>
        <v>No</v>
      </c>
    </row>
    <row r="120" spans="1:11" x14ac:dyDescent="0.25">
      <c r="A120" s="110" t="s">
        <v>923</v>
      </c>
      <c r="B120" s="21" t="s">
        <v>213</v>
      </c>
      <c r="C120" s="53">
        <v>1.1735643796999999</v>
      </c>
      <c r="D120" s="5" t="str">
        <f t="shared" si="19"/>
        <v>N/A</v>
      </c>
      <c r="E120" s="5">
        <v>1.1939380825999999</v>
      </c>
      <c r="F120" s="5" t="str">
        <f t="shared" si="20"/>
        <v>N/A</v>
      </c>
      <c r="G120" s="4">
        <v>0</v>
      </c>
      <c r="H120" s="5" t="str">
        <f t="shared" si="21"/>
        <v>N/A</v>
      </c>
      <c r="I120" s="6">
        <v>1.736</v>
      </c>
      <c r="J120" s="6">
        <v>-100</v>
      </c>
      <c r="K120" s="91" t="str">
        <f t="shared" si="22"/>
        <v>No</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5.67270291E-2</v>
      </c>
      <c r="D123" s="5" t="str">
        <f t="shared" si="19"/>
        <v>N/A</v>
      </c>
      <c r="E123" s="5">
        <v>5.5809758600000002E-2</v>
      </c>
      <c r="F123" s="5" t="str">
        <f t="shared" si="20"/>
        <v>N/A</v>
      </c>
      <c r="G123" s="4">
        <v>0</v>
      </c>
      <c r="H123" s="5" t="str">
        <f t="shared" si="21"/>
        <v>N/A</v>
      </c>
      <c r="I123" s="6">
        <v>-1.62</v>
      </c>
      <c r="J123" s="6">
        <v>-100</v>
      </c>
      <c r="K123" s="91" t="str">
        <f t="shared" si="22"/>
        <v>No</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0.12711311080000001</v>
      </c>
      <c r="D125" s="5" t="str">
        <f t="shared" si="19"/>
        <v>N/A</v>
      </c>
      <c r="E125" s="5">
        <v>0.13520266110000001</v>
      </c>
      <c r="F125" s="5" t="str">
        <f t="shared" si="20"/>
        <v>N/A</v>
      </c>
      <c r="G125" s="4">
        <v>0</v>
      </c>
      <c r="H125" s="5" t="str">
        <f t="shared" si="21"/>
        <v>N/A</v>
      </c>
      <c r="I125" s="6">
        <v>6.3639999999999999</v>
      </c>
      <c r="J125" s="6">
        <v>-100</v>
      </c>
      <c r="K125" s="91" t="str">
        <f t="shared" si="22"/>
        <v>No</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0.1466322441</v>
      </c>
      <c r="D130" s="100" t="str">
        <f t="shared" si="19"/>
        <v>N/A</v>
      </c>
      <c r="E130" s="100">
        <v>0.1537667928</v>
      </c>
      <c r="F130" s="100" t="str">
        <f t="shared" si="20"/>
        <v>N/A</v>
      </c>
      <c r="G130" s="104">
        <v>0</v>
      </c>
      <c r="H130" s="100" t="str">
        <f t="shared" si="21"/>
        <v>N/A</v>
      </c>
      <c r="I130" s="101">
        <v>4.8659999999999997</v>
      </c>
      <c r="J130" s="101">
        <v>-100</v>
      </c>
      <c r="K130" s="102" t="str">
        <f t="shared" si="22"/>
        <v>No</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1919736</v>
      </c>
      <c r="D6" s="5" t="str">
        <f>IF($B6="N/A","N/A",IF(C6&gt;15,"No",IF(C6&lt;-15,"No","Yes")))</f>
        <v>N/A</v>
      </c>
      <c r="E6" s="22">
        <v>1870857</v>
      </c>
      <c r="F6" s="5" t="str">
        <f>IF($B6="N/A","N/A",IF(E6&gt;15,"No",IF(E6&lt;-15,"No","Yes")))</f>
        <v>N/A</v>
      </c>
      <c r="G6" s="22">
        <v>2917372</v>
      </c>
      <c r="H6" s="5" t="str">
        <f>IF($B6="N/A","N/A",IF(G6&gt;15,"No",IF(G6&lt;-15,"No","Yes")))</f>
        <v>N/A</v>
      </c>
      <c r="I6" s="6">
        <v>-2.5499999999999998</v>
      </c>
      <c r="J6" s="6">
        <v>55.94</v>
      </c>
      <c r="K6" s="91" t="str">
        <f t="shared" ref="K6:K13"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36.525632170000002</v>
      </c>
      <c r="D9" s="5" t="str">
        <f t="shared" ref="D9:D17" si="1">IF($B9="N/A","N/A",IF(C9&gt;15,"No",IF(C9&lt;-15,"No","Yes")))</f>
        <v>N/A</v>
      </c>
      <c r="E9" s="23">
        <v>37.020130881</v>
      </c>
      <c r="F9" s="5" t="str">
        <f>IF($B9="N/A","N/A",IF(E9&gt;15,"No",IF(E9&lt;-15,"No","Yes")))</f>
        <v>N/A</v>
      </c>
      <c r="G9" s="23">
        <v>31.894261685</v>
      </c>
      <c r="H9" s="5" t="str">
        <f>IF($B9="N/A","N/A",IF(G9&gt;15,"No",IF(G9&lt;-15,"No","Yes")))</f>
        <v>N/A</v>
      </c>
      <c r="I9" s="6">
        <v>1.3540000000000001</v>
      </c>
      <c r="J9" s="6">
        <v>-13.8</v>
      </c>
      <c r="K9" s="91" t="str">
        <f t="shared" si="0"/>
        <v>Yes</v>
      </c>
    </row>
    <row r="10" spans="1:11" x14ac:dyDescent="0.25">
      <c r="A10" s="110" t="s">
        <v>16</v>
      </c>
      <c r="B10" s="21" t="s">
        <v>213</v>
      </c>
      <c r="C10" s="44">
        <v>4.976465514</v>
      </c>
      <c r="D10" s="5" t="str">
        <f t="shared" si="1"/>
        <v>N/A</v>
      </c>
      <c r="E10" s="4">
        <v>4.9508861447000001</v>
      </c>
      <c r="F10" s="5" t="str">
        <f>IF($B10="N/A","N/A",IF(E10&gt;15,"No",IF(E10&lt;-15,"No","Yes")))</f>
        <v>N/A</v>
      </c>
      <c r="G10" s="4">
        <v>2.3925642667</v>
      </c>
      <c r="H10" s="5" t="str">
        <f>IF($B10="N/A","N/A",IF(G10&gt;15,"No",IF(G10&lt;-15,"No","Yes")))</f>
        <v>N/A</v>
      </c>
      <c r="I10" s="6">
        <v>-0.51400000000000001</v>
      </c>
      <c r="J10" s="6">
        <v>-51.7</v>
      </c>
      <c r="K10" s="91" t="str">
        <f t="shared" si="0"/>
        <v>No</v>
      </c>
    </row>
    <row r="11" spans="1:11" x14ac:dyDescent="0.25">
      <c r="A11" s="110" t="s">
        <v>36</v>
      </c>
      <c r="B11" s="21" t="s">
        <v>213</v>
      </c>
      <c r="C11" s="44">
        <v>9.7978519811999991</v>
      </c>
      <c r="D11" s="5" t="str">
        <f t="shared" si="1"/>
        <v>N/A</v>
      </c>
      <c r="E11" s="4">
        <v>9.0387059394999998</v>
      </c>
      <c r="F11" s="5" t="str">
        <f>IF($B11="N/A","N/A",IF(E11&gt;15,"No",IF(E11&lt;-15,"No","Yes")))</f>
        <v>N/A</v>
      </c>
      <c r="G11" s="4">
        <v>1.5367185868</v>
      </c>
      <c r="H11" s="5" t="str">
        <f>IF($B11="N/A","N/A",IF(G11&gt;15,"No",IF(G11&lt;-15,"No","Yes")))</f>
        <v>N/A</v>
      </c>
      <c r="I11" s="6">
        <v>-7.75</v>
      </c>
      <c r="J11" s="6">
        <v>-83</v>
      </c>
      <c r="K11" s="91" t="str">
        <f t="shared" si="0"/>
        <v>No</v>
      </c>
    </row>
    <row r="12" spans="1:11" x14ac:dyDescent="0.25">
      <c r="A12" s="110" t="s">
        <v>37</v>
      </c>
      <c r="B12" s="21" t="s">
        <v>213</v>
      </c>
      <c r="C12" s="44" t="s">
        <v>1747</v>
      </c>
      <c r="D12" s="5" t="str">
        <f t="shared" si="1"/>
        <v>N/A</v>
      </c>
      <c r="E12" s="4">
        <v>0</v>
      </c>
      <c r="F12" s="5" t="str">
        <f>IF($B12="N/A","N/A",IF(E12&gt;15,"No",IF(E12&lt;-15,"No","Yes")))</f>
        <v>N/A</v>
      </c>
      <c r="G12" s="4">
        <v>0.72202166059999995</v>
      </c>
      <c r="H12" s="5" t="str">
        <f>IF($B12="N/A","N/A",IF(G12&gt;15,"No",IF(G12&lt;-15,"No","Yes")))</f>
        <v>N/A</v>
      </c>
      <c r="I12" s="6" t="s">
        <v>1747</v>
      </c>
      <c r="J12" s="6" t="s">
        <v>1747</v>
      </c>
      <c r="K12" s="91" t="str">
        <f t="shared" si="0"/>
        <v>N/A</v>
      </c>
    </row>
    <row r="13" spans="1:11" x14ac:dyDescent="0.25">
      <c r="A13" s="110" t="s">
        <v>38</v>
      </c>
      <c r="B13" s="21" t="s">
        <v>213</v>
      </c>
      <c r="C13" s="44">
        <v>4.4430109517999998</v>
      </c>
      <c r="D13" s="5" t="str">
        <f t="shared" si="1"/>
        <v>N/A</v>
      </c>
      <c r="E13" s="4">
        <v>4.4228409535999997</v>
      </c>
      <c r="F13" s="5" t="str">
        <f>IF($B13="N/A","N/A",IF(E13&gt;15,"No",IF(E13&lt;-15,"No","Yes")))</f>
        <v>N/A</v>
      </c>
      <c r="G13" s="4">
        <v>2.4967158087999999</v>
      </c>
      <c r="H13" s="5" t="str">
        <f>IF($B13="N/A","N/A",IF(G13&gt;15,"No",IF(G13&lt;-15,"No","Yes")))</f>
        <v>N/A</v>
      </c>
      <c r="I13" s="6">
        <v>-0.45400000000000001</v>
      </c>
      <c r="J13" s="6">
        <v>-43.5</v>
      </c>
      <c r="K13" s="91" t="str">
        <f t="shared" si="0"/>
        <v>No</v>
      </c>
    </row>
    <row r="14" spans="1:11" x14ac:dyDescent="0.25">
      <c r="A14" s="110" t="s">
        <v>673</v>
      </c>
      <c r="B14" s="21" t="s">
        <v>213</v>
      </c>
      <c r="C14" s="44">
        <v>9.9956452345999995</v>
      </c>
      <c r="D14" s="5" t="str">
        <f t="shared" si="1"/>
        <v>N/A</v>
      </c>
      <c r="E14" s="4">
        <v>9.7753061831999997</v>
      </c>
      <c r="F14" s="5" t="str">
        <f t="shared" ref="F14:F33" si="2">IF($B14="N/A","N/A",IF(E14&gt;15,"No",IF(E14&lt;-15,"No","Yes")))</f>
        <v>N/A</v>
      </c>
      <c r="G14" s="4">
        <v>12.906273179999999</v>
      </c>
      <c r="H14" s="5" t="str">
        <f t="shared" ref="H14:H33" si="3">IF($B14="N/A","N/A",IF(G14&gt;15,"No",IF(G14&lt;-15,"No","Yes")))</f>
        <v>N/A</v>
      </c>
      <c r="I14" s="6">
        <v>-2.2000000000000002</v>
      </c>
      <c r="J14" s="6">
        <v>32.03</v>
      </c>
      <c r="K14" s="91" t="str">
        <f t="shared" ref="K14:K30" si="4">IF(J14="Div by 0", "N/A", IF(J14="N/A","N/A", IF(J14&gt;30, "No", IF(J14&lt;-30, "No", "Yes"))))</f>
        <v>No</v>
      </c>
    </row>
    <row r="15" spans="1:11" x14ac:dyDescent="0.25">
      <c r="A15" s="110" t="s">
        <v>674</v>
      </c>
      <c r="B15" s="21" t="s">
        <v>213</v>
      </c>
      <c r="C15" s="44">
        <v>2.9357161610000002</v>
      </c>
      <c r="D15" s="5" t="str">
        <f t="shared" si="1"/>
        <v>N/A</v>
      </c>
      <c r="E15" s="4">
        <v>3.1944718383000001</v>
      </c>
      <c r="F15" s="5" t="str">
        <f t="shared" si="2"/>
        <v>N/A</v>
      </c>
      <c r="G15" s="4">
        <v>2.4805201393999998</v>
      </c>
      <c r="H15" s="5" t="str">
        <f t="shared" si="3"/>
        <v>N/A</v>
      </c>
      <c r="I15" s="6">
        <v>8.8140000000000001</v>
      </c>
      <c r="J15" s="6">
        <v>-22.3</v>
      </c>
      <c r="K15" s="91" t="str">
        <f t="shared" si="4"/>
        <v>Yes</v>
      </c>
    </row>
    <row r="16" spans="1:11" x14ac:dyDescent="0.25">
      <c r="A16" s="110" t="s">
        <v>379</v>
      </c>
      <c r="B16" s="21" t="s">
        <v>213</v>
      </c>
      <c r="C16" s="44">
        <v>9.9620989553000001</v>
      </c>
      <c r="D16" s="5" t="str">
        <f t="shared" si="1"/>
        <v>N/A</v>
      </c>
      <c r="E16" s="4">
        <v>11.439890916</v>
      </c>
      <c r="F16" s="5" t="str">
        <f t="shared" si="2"/>
        <v>N/A</v>
      </c>
      <c r="G16" s="4">
        <v>10.831597753</v>
      </c>
      <c r="H16" s="5" t="str">
        <f t="shared" si="3"/>
        <v>N/A</v>
      </c>
      <c r="I16" s="6">
        <v>14.83</v>
      </c>
      <c r="J16" s="6">
        <v>-5.32</v>
      </c>
      <c r="K16" s="91" t="str">
        <f t="shared" si="4"/>
        <v>Yes</v>
      </c>
    </row>
    <row r="17" spans="1:11" x14ac:dyDescent="0.25">
      <c r="A17" s="110" t="s">
        <v>380</v>
      </c>
      <c r="B17" s="21" t="s">
        <v>213</v>
      </c>
      <c r="C17" s="44">
        <v>25.316345581</v>
      </c>
      <c r="D17" s="5" t="str">
        <f t="shared" si="1"/>
        <v>N/A</v>
      </c>
      <c r="E17" s="4">
        <v>23.548566245</v>
      </c>
      <c r="F17" s="5" t="str">
        <f t="shared" si="2"/>
        <v>N/A</v>
      </c>
      <c r="G17" s="4">
        <v>34.34618554</v>
      </c>
      <c r="H17" s="5" t="str">
        <f t="shared" si="3"/>
        <v>N/A</v>
      </c>
      <c r="I17" s="6">
        <v>-6.98</v>
      </c>
      <c r="J17" s="6">
        <v>45.85</v>
      </c>
      <c r="K17" s="91" t="str">
        <f t="shared" si="4"/>
        <v>No</v>
      </c>
    </row>
    <row r="18" spans="1:11" x14ac:dyDescent="0.25">
      <c r="A18" s="110" t="s">
        <v>381</v>
      </c>
      <c r="B18" s="21" t="s">
        <v>213</v>
      </c>
      <c r="C18" s="44">
        <v>0</v>
      </c>
      <c r="D18" s="5" t="str">
        <f t="shared" ref="D18:D33" si="5">IF($B18="N/A","N/A",IF(C18&gt;15,"No",IF(C18&lt;-15,"No","Yes")))</f>
        <v>N/A</v>
      </c>
      <c r="E18" s="4">
        <v>1.069029E-4</v>
      </c>
      <c r="F18" s="5" t="str">
        <f t="shared" si="2"/>
        <v>N/A</v>
      </c>
      <c r="G18" s="4">
        <v>9.4948467000000002E-3</v>
      </c>
      <c r="H18" s="5" t="str">
        <f t="shared" si="3"/>
        <v>N/A</v>
      </c>
      <c r="I18" s="6" t="s">
        <v>1747</v>
      </c>
      <c r="J18" s="6">
        <v>8782</v>
      </c>
      <c r="K18" s="91" t="str">
        <f t="shared" si="4"/>
        <v>No</v>
      </c>
    </row>
    <row r="19" spans="1:11" x14ac:dyDescent="0.25">
      <c r="A19" s="110" t="s">
        <v>382</v>
      </c>
      <c r="B19" s="21" t="s">
        <v>213</v>
      </c>
      <c r="C19" s="44">
        <v>23.349981455999998</v>
      </c>
      <c r="D19" s="5" t="str">
        <f t="shared" si="5"/>
        <v>N/A</v>
      </c>
      <c r="E19" s="4">
        <v>24.586005236999998</v>
      </c>
      <c r="F19" s="5" t="str">
        <f t="shared" si="2"/>
        <v>N/A</v>
      </c>
      <c r="G19" s="4">
        <v>19.507488246000001</v>
      </c>
      <c r="H19" s="5" t="str">
        <f t="shared" si="3"/>
        <v>N/A</v>
      </c>
      <c r="I19" s="6">
        <v>5.2930000000000001</v>
      </c>
      <c r="J19" s="6">
        <v>-20.7</v>
      </c>
      <c r="K19" s="91" t="str">
        <f t="shared" si="4"/>
        <v>Yes</v>
      </c>
    </row>
    <row r="20" spans="1:11" x14ac:dyDescent="0.25">
      <c r="A20" s="110" t="s">
        <v>384</v>
      </c>
      <c r="B20" s="21" t="s">
        <v>213</v>
      </c>
      <c r="C20" s="44">
        <v>7.0951422487000002</v>
      </c>
      <c r="D20" s="5" t="str">
        <f t="shared" si="5"/>
        <v>N/A</v>
      </c>
      <c r="E20" s="4">
        <v>6.9010084682999997</v>
      </c>
      <c r="F20" s="5" t="str">
        <f t="shared" si="2"/>
        <v>N/A</v>
      </c>
      <c r="G20" s="4">
        <v>3.9397101227000002</v>
      </c>
      <c r="H20" s="5" t="str">
        <f t="shared" si="3"/>
        <v>N/A</v>
      </c>
      <c r="I20" s="6">
        <v>-2.74</v>
      </c>
      <c r="J20" s="6">
        <v>-42.9</v>
      </c>
      <c r="K20" s="91" t="str">
        <f t="shared" si="4"/>
        <v>No</v>
      </c>
    </row>
    <row r="21" spans="1:11" x14ac:dyDescent="0.25">
      <c r="A21" s="110" t="s">
        <v>385</v>
      </c>
      <c r="B21" s="21" t="s">
        <v>213</v>
      </c>
      <c r="C21" s="44">
        <v>11.876007951</v>
      </c>
      <c r="D21" s="5" t="str">
        <f t="shared" si="5"/>
        <v>N/A</v>
      </c>
      <c r="E21" s="4">
        <v>11.910423938999999</v>
      </c>
      <c r="F21" s="5" t="str">
        <f t="shared" si="2"/>
        <v>N/A</v>
      </c>
      <c r="G21" s="4">
        <v>7.6392383282000003</v>
      </c>
      <c r="H21" s="5" t="str">
        <f t="shared" si="3"/>
        <v>N/A</v>
      </c>
      <c r="I21" s="6">
        <v>0.2898</v>
      </c>
      <c r="J21" s="6">
        <v>-35.9</v>
      </c>
      <c r="K21" s="91" t="str">
        <f t="shared" si="4"/>
        <v>No</v>
      </c>
    </row>
    <row r="22" spans="1:11" x14ac:dyDescent="0.25">
      <c r="A22" s="110" t="s">
        <v>386</v>
      </c>
      <c r="B22" s="21" t="s">
        <v>213</v>
      </c>
      <c r="C22" s="44">
        <v>1.0623856614</v>
      </c>
      <c r="D22" s="5" t="str">
        <f t="shared" si="5"/>
        <v>N/A</v>
      </c>
      <c r="E22" s="4">
        <v>0.4107743136</v>
      </c>
      <c r="F22" s="5" t="str">
        <f t="shared" si="2"/>
        <v>N/A</v>
      </c>
      <c r="G22" s="4">
        <v>0.92031458450000003</v>
      </c>
      <c r="H22" s="5" t="str">
        <f t="shared" si="3"/>
        <v>N/A</v>
      </c>
      <c r="I22" s="6">
        <v>-61.3</v>
      </c>
      <c r="J22" s="6">
        <v>124</v>
      </c>
      <c r="K22" s="91" t="str">
        <f t="shared" si="4"/>
        <v>No</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5.0730589E-2</v>
      </c>
      <c r="H24" s="5" t="str">
        <f t="shared" si="3"/>
        <v>N/A</v>
      </c>
      <c r="I24" s="6" t="s">
        <v>1747</v>
      </c>
      <c r="J24" s="6" t="s">
        <v>1747</v>
      </c>
      <c r="K24" s="91" t="str">
        <f t="shared" si="4"/>
        <v>N/A</v>
      </c>
    </row>
    <row r="25" spans="1:11" x14ac:dyDescent="0.25">
      <c r="A25" s="110" t="s">
        <v>391</v>
      </c>
      <c r="B25" s="21" t="s">
        <v>213</v>
      </c>
      <c r="C25" s="44">
        <v>0.2079452591</v>
      </c>
      <c r="D25" s="5" t="str">
        <f t="shared" si="5"/>
        <v>N/A</v>
      </c>
      <c r="E25" s="4">
        <v>0.2343845628</v>
      </c>
      <c r="F25" s="5" t="str">
        <f t="shared" si="2"/>
        <v>N/A</v>
      </c>
      <c r="G25" s="4">
        <v>1.8495070221000001</v>
      </c>
      <c r="H25" s="5" t="str">
        <f t="shared" si="3"/>
        <v>N/A</v>
      </c>
      <c r="I25" s="6">
        <v>12.71</v>
      </c>
      <c r="J25" s="6">
        <v>689.1</v>
      </c>
      <c r="K25" s="91" t="str">
        <f t="shared" si="4"/>
        <v>No</v>
      </c>
    </row>
    <row r="26" spans="1:11" x14ac:dyDescent="0.25">
      <c r="A26" s="110" t="s">
        <v>392</v>
      </c>
      <c r="B26" s="21" t="s">
        <v>213</v>
      </c>
      <c r="C26" s="44">
        <v>1.2491821792</v>
      </c>
      <c r="D26" s="5" t="str">
        <f t="shared" si="5"/>
        <v>N/A</v>
      </c>
      <c r="E26" s="4">
        <v>1.2814982652</v>
      </c>
      <c r="F26" s="5" t="str">
        <f t="shared" si="2"/>
        <v>N/A</v>
      </c>
      <c r="G26" s="4">
        <v>1.5914665665000001</v>
      </c>
      <c r="H26" s="5" t="str">
        <f t="shared" si="3"/>
        <v>N/A</v>
      </c>
      <c r="I26" s="6">
        <v>2.5870000000000002</v>
      </c>
      <c r="J26" s="6">
        <v>24.19</v>
      </c>
      <c r="K26" s="91" t="str">
        <f t="shared" si="4"/>
        <v>Yes</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0.1035559056</v>
      </c>
      <c r="D28" s="5" t="str">
        <f t="shared" si="5"/>
        <v>N/A</v>
      </c>
      <c r="E28" s="4">
        <v>0.115989624</v>
      </c>
      <c r="F28" s="5" t="str">
        <f t="shared" si="2"/>
        <v>N/A</v>
      </c>
      <c r="G28" s="4">
        <v>8.2882813700000002E-2</v>
      </c>
      <c r="H28" s="5" t="str">
        <f t="shared" si="3"/>
        <v>N/A</v>
      </c>
      <c r="I28" s="6">
        <v>12.01</v>
      </c>
      <c r="J28" s="6">
        <v>-28.5</v>
      </c>
      <c r="K28" s="91" t="str">
        <f t="shared" si="4"/>
        <v>Yes</v>
      </c>
    </row>
    <row r="29" spans="1:11" x14ac:dyDescent="0.25">
      <c r="A29" s="110" t="s">
        <v>399</v>
      </c>
      <c r="B29" s="21" t="s">
        <v>213</v>
      </c>
      <c r="C29" s="44">
        <v>6.7121729237999999</v>
      </c>
      <c r="D29" s="5" t="str">
        <f t="shared" si="5"/>
        <v>N/A</v>
      </c>
      <c r="E29" s="4">
        <v>6.4436779507999997</v>
      </c>
      <c r="F29" s="5" t="str">
        <f t="shared" si="2"/>
        <v>N/A</v>
      </c>
      <c r="G29" s="4">
        <v>3.1761119253999999</v>
      </c>
      <c r="H29" s="5" t="str">
        <f t="shared" si="3"/>
        <v>N/A</v>
      </c>
      <c r="I29" s="6">
        <v>-4</v>
      </c>
      <c r="J29" s="6">
        <v>-50.7</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99.959473594000002</v>
      </c>
      <c r="D31" s="5" t="str">
        <f t="shared" si="5"/>
        <v>N/A</v>
      </c>
      <c r="E31" s="4">
        <v>99.874175311000002</v>
      </c>
      <c r="F31" s="5" t="str">
        <f t="shared" si="2"/>
        <v>N/A</v>
      </c>
      <c r="G31" s="4">
        <v>100</v>
      </c>
      <c r="H31" s="5" t="str">
        <f t="shared" si="3"/>
        <v>N/A</v>
      </c>
      <c r="I31" s="6">
        <v>-8.5000000000000006E-2</v>
      </c>
      <c r="J31" s="6">
        <v>0.126</v>
      </c>
      <c r="K31" s="91" t="str">
        <f t="shared" ref="K31:K43" si="6">IF(J31="Div by 0", "N/A", IF(J31="N/A","N/A", IF(J31&gt;30, "No", IF(J31&lt;-30, "No", "Yes"))))</f>
        <v>Yes</v>
      </c>
    </row>
    <row r="32" spans="1:11" x14ac:dyDescent="0.25">
      <c r="A32" s="110" t="s">
        <v>39</v>
      </c>
      <c r="B32" s="21" t="s">
        <v>267</v>
      </c>
      <c r="C32" s="44">
        <v>99.981130837999999</v>
      </c>
      <c r="D32" s="5" t="str">
        <f>IF($B32="N/A","N/A",IF(C32&gt;100,"No",IF(C32&lt;85,"No","Yes")))</f>
        <v>Yes</v>
      </c>
      <c r="E32" s="4">
        <v>99.975999025999997</v>
      </c>
      <c r="F32" s="5" t="str">
        <f>IF($B32="N/A","N/A",IF(E32&gt;100,"No",IF(E32&lt;85,"No","Yes")))</f>
        <v>Yes</v>
      </c>
      <c r="G32" s="4">
        <v>100</v>
      </c>
      <c r="H32" s="5" t="str">
        <f>IF($B32="N/A","N/A",IF(G32&gt;100,"No",IF(G32&lt;85,"No","Yes")))</f>
        <v>Yes</v>
      </c>
      <c r="I32" s="6">
        <v>-5.0000000000000001E-3</v>
      </c>
      <c r="J32" s="6">
        <v>2.4E-2</v>
      </c>
      <c r="K32" s="91" t="str">
        <f t="shared" si="6"/>
        <v>Yes</v>
      </c>
    </row>
    <row r="33" spans="1:11" x14ac:dyDescent="0.25">
      <c r="A33" s="110" t="s">
        <v>907</v>
      </c>
      <c r="B33" s="21" t="s">
        <v>213</v>
      </c>
      <c r="C33" s="44">
        <v>40.406512284000002</v>
      </c>
      <c r="D33" s="5" t="str">
        <f t="shared" si="5"/>
        <v>N/A</v>
      </c>
      <c r="E33" s="4">
        <v>40.632848864000003</v>
      </c>
      <c r="F33" s="5" t="str">
        <f t="shared" si="2"/>
        <v>N/A</v>
      </c>
      <c r="G33" s="4">
        <v>56.229099339999998</v>
      </c>
      <c r="H33" s="5" t="str">
        <f t="shared" si="3"/>
        <v>N/A</v>
      </c>
      <c r="I33" s="6">
        <v>0.56010000000000004</v>
      </c>
      <c r="J33" s="6">
        <v>38.380000000000003</v>
      </c>
      <c r="K33" s="91" t="str">
        <f t="shared" si="6"/>
        <v>No</v>
      </c>
    </row>
    <row r="34" spans="1:11" x14ac:dyDescent="0.25">
      <c r="A34" s="110" t="s">
        <v>848</v>
      </c>
      <c r="B34" s="21" t="s">
        <v>268</v>
      </c>
      <c r="C34" s="44">
        <v>6.4945142103000002</v>
      </c>
      <c r="D34" s="5" t="str">
        <f>IF($B34="N/A","N/A",IF(C34&gt;25,"No",IF(C34&lt;5,"No","Yes")))</f>
        <v>Yes</v>
      </c>
      <c r="E34" s="4">
        <v>6.4030938136</v>
      </c>
      <c r="F34" s="5" t="str">
        <f>IF($B34="N/A","N/A",IF(E34&gt;25,"No",IF(E34&lt;5,"No","Yes")))</f>
        <v>Yes</v>
      </c>
      <c r="G34" s="4">
        <v>6.1113221077000004</v>
      </c>
      <c r="H34" s="5" t="str">
        <f>IF($B34="N/A","N/A",IF(G34&gt;25,"No",IF(G34&lt;5,"No","Yes")))</f>
        <v>Yes</v>
      </c>
      <c r="I34" s="6">
        <v>-1.41</v>
      </c>
      <c r="J34" s="6">
        <v>-4.5599999999999996</v>
      </c>
      <c r="K34" s="91" t="str">
        <f t="shared" si="6"/>
        <v>Yes</v>
      </c>
    </row>
    <row r="35" spans="1:11" x14ac:dyDescent="0.25">
      <c r="A35" s="110" t="s">
        <v>849</v>
      </c>
      <c r="B35" s="21" t="s">
        <v>269</v>
      </c>
      <c r="C35" s="44">
        <v>39.920675699999997</v>
      </c>
      <c r="D35" s="5" t="str">
        <f>IF($B35="N/A","N/A",IF(C35&gt;70,"No",IF(C35&lt;40,"No","Yes")))</f>
        <v>No</v>
      </c>
      <c r="E35" s="4">
        <v>38.918963470000001</v>
      </c>
      <c r="F35" s="5" t="str">
        <f>IF($B35="N/A","N/A",IF(E35&gt;70,"No",IF(E35&lt;40,"No","Yes")))</f>
        <v>No</v>
      </c>
      <c r="G35" s="4">
        <v>41.488366927000001</v>
      </c>
      <c r="H35" s="5" t="str">
        <f>IF($B35="N/A","N/A",IF(G35&gt;70,"No",IF(G35&lt;40,"No","Yes")))</f>
        <v>Yes</v>
      </c>
      <c r="I35" s="6">
        <v>-2.5099999999999998</v>
      </c>
      <c r="J35" s="6">
        <v>6.6020000000000003</v>
      </c>
      <c r="K35" s="91" t="str">
        <f t="shared" si="6"/>
        <v>Yes</v>
      </c>
    </row>
    <row r="36" spans="1:11" x14ac:dyDescent="0.25">
      <c r="A36" s="110" t="s">
        <v>850</v>
      </c>
      <c r="B36" s="21" t="s">
        <v>270</v>
      </c>
      <c r="C36" s="44">
        <v>53.584810089999998</v>
      </c>
      <c r="D36" s="5" t="str">
        <f>IF($B36="N/A","N/A",IF(C36&gt;55,"No",IF(C36&lt;20,"No","Yes")))</f>
        <v>Yes</v>
      </c>
      <c r="E36" s="4">
        <v>54.677942717000001</v>
      </c>
      <c r="F36" s="5" t="str">
        <f>IF($B36="N/A","N/A",IF(E36&gt;55,"No",IF(E36&lt;20,"No","Yes")))</f>
        <v>Yes</v>
      </c>
      <c r="G36" s="4">
        <v>52.400310965000003</v>
      </c>
      <c r="H36" s="5" t="str">
        <f>IF($B36="N/A","N/A",IF(G36&gt;55,"No",IF(G36&lt;20,"No","Yes")))</f>
        <v>Yes</v>
      </c>
      <c r="I36" s="6">
        <v>2.04</v>
      </c>
      <c r="J36" s="6">
        <v>-4.17</v>
      </c>
      <c r="K36" s="91" t="str">
        <f t="shared" si="6"/>
        <v>Yes</v>
      </c>
    </row>
    <row r="37" spans="1:11" x14ac:dyDescent="0.25">
      <c r="A37" s="110" t="s">
        <v>163</v>
      </c>
      <c r="B37" s="21" t="s">
        <v>246</v>
      </c>
      <c r="C37" s="44">
        <v>82.772006150999999</v>
      </c>
      <c r="D37" s="5" t="str">
        <f>IF($B37="N/A","N/A",IF(C37&gt;95,"Yes","No"))</f>
        <v>No</v>
      </c>
      <c r="E37" s="4">
        <v>80.173792011000003</v>
      </c>
      <c r="F37" s="5" t="str">
        <f>IF($B37="N/A","N/A",IF(E37&gt;95,"Yes","No"))</f>
        <v>No</v>
      </c>
      <c r="G37" s="4">
        <v>83.040524142999999</v>
      </c>
      <c r="H37" s="5" t="str">
        <f>IF($B37="N/A","N/A",IF(G37&gt;95,"Yes","No"))</f>
        <v>No</v>
      </c>
      <c r="I37" s="6">
        <v>-3.14</v>
      </c>
      <c r="J37" s="6">
        <v>3.5760000000000001</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t="s">
        <v>1747</v>
      </c>
      <c r="D39" s="5" t="str">
        <f t="shared" si="7"/>
        <v>N/A</v>
      </c>
      <c r="E39" s="4">
        <v>100</v>
      </c>
      <c r="F39" s="5" t="str">
        <f>IF($B39="N/A","N/A",IF(E39&gt;15,"No",IF(E39&lt;-15,"No","Yes")))</f>
        <v>N/A</v>
      </c>
      <c r="G39" s="4">
        <v>100</v>
      </c>
      <c r="H39" s="5" t="str">
        <f>IF($B39="N/A","N/A",IF(G39&gt;15,"No",IF(G39&lt;-15,"No","Yes")))</f>
        <v>N/A</v>
      </c>
      <c r="I39" s="6" t="s">
        <v>1747</v>
      </c>
      <c r="J39" s="6">
        <v>0</v>
      </c>
      <c r="K39" s="91" t="str">
        <f t="shared" si="6"/>
        <v>Yes</v>
      </c>
    </row>
    <row r="40" spans="1:11" x14ac:dyDescent="0.25">
      <c r="A40" s="110" t="s">
        <v>43</v>
      </c>
      <c r="B40" s="21" t="s">
        <v>223</v>
      </c>
      <c r="C40" s="44">
        <v>91.707906901000001</v>
      </c>
      <c r="D40" s="5" t="str">
        <f>IF($B40="N/A","N/A",IF(C40&gt;100,"No",IF(C40&lt;98,"No","Yes")))</f>
        <v>No</v>
      </c>
      <c r="E40" s="4">
        <v>90.157596037000005</v>
      </c>
      <c r="F40" s="5" t="str">
        <f>IF($B40="N/A","N/A",IF(E40&gt;100,"No",IF(E40&lt;98,"No","Yes")))</f>
        <v>No</v>
      </c>
      <c r="G40" s="4">
        <v>92.082878878000002</v>
      </c>
      <c r="H40" s="5" t="str">
        <f>IF($B40="N/A","N/A",IF(G40&gt;100,"No",IF(G40&lt;98,"No","Yes")))</f>
        <v>No</v>
      </c>
      <c r="I40" s="6">
        <v>-1.69</v>
      </c>
      <c r="J40" s="6">
        <v>2.1349999999999998</v>
      </c>
      <c r="K40" s="91" t="str">
        <f t="shared" si="6"/>
        <v>Yes</v>
      </c>
    </row>
    <row r="41" spans="1:11" x14ac:dyDescent="0.25">
      <c r="A41" s="110" t="s">
        <v>44</v>
      </c>
      <c r="B41" s="21" t="s">
        <v>213</v>
      </c>
      <c r="C41" s="44">
        <v>75.820513981999994</v>
      </c>
      <c r="D41" s="5" t="str">
        <f t="shared" si="7"/>
        <v>N/A</v>
      </c>
      <c r="E41" s="4">
        <v>75.141555944999993</v>
      </c>
      <c r="F41" s="5" t="str">
        <f t="shared" ref="F41:F47" si="8">IF($B41="N/A","N/A",IF(E41&gt;15,"No",IF(E41&lt;-15,"No","Yes")))</f>
        <v>N/A</v>
      </c>
      <c r="G41" s="4">
        <v>83.399247337999995</v>
      </c>
      <c r="H41" s="5" t="str">
        <f t="shared" ref="H41:H47" si="9">IF($B41="N/A","N/A",IF(G41&gt;15,"No",IF(G41&lt;-15,"No","Yes")))</f>
        <v>N/A</v>
      </c>
      <c r="I41" s="6">
        <v>-0.89500000000000002</v>
      </c>
      <c r="J41" s="6">
        <v>10.99</v>
      </c>
      <c r="K41" s="91" t="str">
        <f t="shared" si="6"/>
        <v>Yes</v>
      </c>
    </row>
    <row r="42" spans="1:11" x14ac:dyDescent="0.25">
      <c r="A42" s="110" t="s">
        <v>45</v>
      </c>
      <c r="B42" s="21" t="s">
        <v>213</v>
      </c>
      <c r="C42" s="44">
        <v>24.179486017999999</v>
      </c>
      <c r="D42" s="5" t="str">
        <f t="shared" si="7"/>
        <v>N/A</v>
      </c>
      <c r="E42" s="4">
        <v>24.858444055</v>
      </c>
      <c r="F42" s="5" t="str">
        <f t="shared" si="8"/>
        <v>N/A</v>
      </c>
      <c r="G42" s="4">
        <v>16.600752662000001</v>
      </c>
      <c r="H42" s="5" t="str">
        <f t="shared" si="9"/>
        <v>N/A</v>
      </c>
      <c r="I42" s="6">
        <v>2.8079999999999998</v>
      </c>
      <c r="J42" s="6">
        <v>-33.200000000000003</v>
      </c>
      <c r="K42" s="91" t="str">
        <f t="shared" si="6"/>
        <v>No</v>
      </c>
    </row>
    <row r="43" spans="1:11" x14ac:dyDescent="0.25">
      <c r="A43" s="110" t="s">
        <v>50</v>
      </c>
      <c r="B43" s="21" t="s">
        <v>213</v>
      </c>
      <c r="C43" s="44">
        <v>0</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87.222149295999998</v>
      </c>
      <c r="D44" s="5" t="str">
        <f t="shared" si="7"/>
        <v>N/A</v>
      </c>
      <c r="E44" s="4">
        <v>87.842095895</v>
      </c>
      <c r="F44" s="5" t="str">
        <f t="shared" si="8"/>
        <v>N/A</v>
      </c>
      <c r="G44" s="4">
        <v>90.945275405000004</v>
      </c>
      <c r="H44" s="5" t="str">
        <f t="shared" si="9"/>
        <v>N/A</v>
      </c>
      <c r="I44" s="6">
        <v>0.71079999999999999</v>
      </c>
      <c r="J44" s="6">
        <v>3.5329999999999999</v>
      </c>
      <c r="K44" s="91" t="str">
        <f>IF(J44="Div by 0", "N/A", IF(J44="N/A","N/A", IF(J44&gt;30, "No", IF(J44&lt;-30, "No", "Yes"))))</f>
        <v>Yes</v>
      </c>
    </row>
    <row r="45" spans="1:11" x14ac:dyDescent="0.25">
      <c r="A45" s="110" t="s">
        <v>911</v>
      </c>
      <c r="B45" s="21" t="s">
        <v>213</v>
      </c>
      <c r="C45" s="44">
        <v>12.777850704</v>
      </c>
      <c r="D45" s="5" t="str">
        <f t="shared" si="7"/>
        <v>N/A</v>
      </c>
      <c r="E45" s="4">
        <v>12.157904105</v>
      </c>
      <c r="F45" s="5" t="str">
        <f t="shared" si="8"/>
        <v>N/A</v>
      </c>
      <c r="G45" s="4">
        <v>9.0547245945999997</v>
      </c>
      <c r="H45" s="5" t="str">
        <f t="shared" si="9"/>
        <v>N/A</v>
      </c>
      <c r="I45" s="6">
        <v>-4.8499999999999996</v>
      </c>
      <c r="J45" s="6">
        <v>-25.5</v>
      </c>
      <c r="K45" s="91" t="str">
        <f>IF(J45="Div by 0", "N/A", IF(J45="N/A","N/A", IF(J45&gt;30, "No", IF(J45&lt;-30, "No", "Yes"))))</f>
        <v>Yes</v>
      </c>
    </row>
    <row r="46" spans="1:11" x14ac:dyDescent="0.25">
      <c r="A46" s="110" t="s">
        <v>934</v>
      </c>
      <c r="B46" s="21" t="s">
        <v>213</v>
      </c>
      <c r="C46" s="44">
        <v>0.1036079961</v>
      </c>
      <c r="D46" s="5" t="str">
        <f t="shared" si="7"/>
        <v>N/A</v>
      </c>
      <c r="E46" s="4">
        <v>0.1160965269</v>
      </c>
      <c r="F46" s="5" t="str">
        <f t="shared" si="8"/>
        <v>N/A</v>
      </c>
      <c r="G46" s="4">
        <v>8.7647375799999996E-2</v>
      </c>
      <c r="H46" s="5" t="str">
        <f t="shared" si="9"/>
        <v>N/A</v>
      </c>
      <c r="I46" s="6">
        <v>12.05</v>
      </c>
      <c r="J46" s="6">
        <v>-24.5</v>
      </c>
      <c r="K46" s="91" t="str">
        <f>IF(J46="Div by 0", "N/A", IF(J46="N/A","N/A", IF(J46&gt;30, "No", IF(J46&lt;-30, "No", "Yes"))))</f>
        <v>Yes</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17286509</v>
      </c>
      <c r="D6" s="5" t="str">
        <f t="shared" ref="D6:D15" si="0">IF($B6="N/A","N/A",IF(C6&lt;0,"No","Yes"))</f>
        <v>N/A</v>
      </c>
      <c r="E6" s="43">
        <v>18188338</v>
      </c>
      <c r="F6" s="5" t="str">
        <f t="shared" ref="F6:F15" si="1">IF($B6="N/A","N/A",IF(E6&lt;0,"No","Yes"))</f>
        <v>N/A</v>
      </c>
      <c r="G6" s="43">
        <v>15839999</v>
      </c>
      <c r="H6" s="5" t="str">
        <f t="shared" ref="H6:H15" si="2">IF($B6="N/A","N/A",IF(G6&lt;0,"No","Yes"))</f>
        <v>N/A</v>
      </c>
      <c r="I6" s="6">
        <v>5.2169999999999996</v>
      </c>
      <c r="J6" s="6">
        <v>-12.9</v>
      </c>
      <c r="K6" s="91" t="str">
        <f t="shared" ref="K6:K15" si="3">IF(J6="Div by 0", "N/A", IF(J6="N/A","N/A", IF(J6&gt;30, "No", IF(J6&lt;-30, "No", "Yes"))))</f>
        <v>Yes</v>
      </c>
    </row>
    <row r="7" spans="1:11" x14ac:dyDescent="0.25">
      <c r="A7" s="111" t="s">
        <v>443</v>
      </c>
      <c r="B7" s="3" t="s">
        <v>213</v>
      </c>
      <c r="C7" s="44">
        <v>0.67258230100000005</v>
      </c>
      <c r="D7" s="5" t="str">
        <f t="shared" si="0"/>
        <v>N/A</v>
      </c>
      <c r="E7" s="44">
        <v>1.3711368239999999</v>
      </c>
      <c r="F7" s="5" t="str">
        <f t="shared" si="1"/>
        <v>N/A</v>
      </c>
      <c r="G7" s="44">
        <v>0.82770207250000005</v>
      </c>
      <c r="H7" s="5" t="str">
        <f t="shared" si="2"/>
        <v>N/A</v>
      </c>
      <c r="I7" s="6">
        <v>103.9</v>
      </c>
      <c r="J7" s="6">
        <v>-39.6</v>
      </c>
      <c r="K7" s="91" t="str">
        <f t="shared" si="3"/>
        <v>No</v>
      </c>
    </row>
    <row r="8" spans="1:11" x14ac:dyDescent="0.25">
      <c r="A8" s="111" t="s">
        <v>444</v>
      </c>
      <c r="B8" s="3" t="s">
        <v>213</v>
      </c>
      <c r="C8" s="44">
        <v>14.452871890000001</v>
      </c>
      <c r="D8" s="5" t="str">
        <f t="shared" si="0"/>
        <v>N/A</v>
      </c>
      <c r="E8" s="44">
        <v>20.875557734000001</v>
      </c>
      <c r="F8" s="5" t="str">
        <f t="shared" si="1"/>
        <v>N/A</v>
      </c>
      <c r="G8" s="44">
        <v>15.12692646</v>
      </c>
      <c r="H8" s="5" t="str">
        <f t="shared" si="2"/>
        <v>N/A</v>
      </c>
      <c r="I8" s="6">
        <v>44.44</v>
      </c>
      <c r="J8" s="6">
        <v>-27.5</v>
      </c>
      <c r="K8" s="91" t="str">
        <f t="shared" si="3"/>
        <v>Yes</v>
      </c>
    </row>
    <row r="9" spans="1:11" x14ac:dyDescent="0.25">
      <c r="A9" s="111" t="s">
        <v>445</v>
      </c>
      <c r="B9" s="3" t="s">
        <v>213</v>
      </c>
      <c r="C9" s="44">
        <v>33.727087406999999</v>
      </c>
      <c r="D9" s="5" t="str">
        <f t="shared" si="0"/>
        <v>N/A</v>
      </c>
      <c r="E9" s="44">
        <v>30.654659045999999</v>
      </c>
      <c r="F9" s="5" t="str">
        <f t="shared" si="1"/>
        <v>N/A</v>
      </c>
      <c r="G9" s="44">
        <v>31.314288593000001</v>
      </c>
      <c r="H9" s="5" t="str">
        <f t="shared" si="2"/>
        <v>N/A</v>
      </c>
      <c r="I9" s="6">
        <v>-9.11</v>
      </c>
      <c r="J9" s="6">
        <v>2.1520000000000001</v>
      </c>
      <c r="K9" s="91" t="str">
        <f t="shared" si="3"/>
        <v>Yes</v>
      </c>
    </row>
    <row r="10" spans="1:11" x14ac:dyDescent="0.25">
      <c r="A10" s="111" t="s">
        <v>446</v>
      </c>
      <c r="B10" s="3" t="s">
        <v>213</v>
      </c>
      <c r="C10" s="44">
        <v>49.705906495999997</v>
      </c>
      <c r="D10" s="5" t="str">
        <f t="shared" si="0"/>
        <v>N/A</v>
      </c>
      <c r="E10" s="44">
        <v>45.939826936999999</v>
      </c>
      <c r="F10" s="5" t="str">
        <f t="shared" si="1"/>
        <v>N/A</v>
      </c>
      <c r="G10" s="44">
        <v>42.660229966000003</v>
      </c>
      <c r="H10" s="5" t="str">
        <f t="shared" si="2"/>
        <v>N/A</v>
      </c>
      <c r="I10" s="6">
        <v>-7.58</v>
      </c>
      <c r="J10" s="6">
        <v>-7.14</v>
      </c>
      <c r="K10" s="91" t="str">
        <f t="shared" si="3"/>
        <v>Yes</v>
      </c>
    </row>
    <row r="11" spans="1:11" ht="13" x14ac:dyDescent="0.3">
      <c r="A11" s="111" t="s">
        <v>1627</v>
      </c>
      <c r="B11" s="3" t="s">
        <v>213</v>
      </c>
      <c r="C11" s="44">
        <v>99.898354260000005</v>
      </c>
      <c r="D11" s="5" t="str">
        <f t="shared" si="0"/>
        <v>N/A</v>
      </c>
      <c r="E11" s="44">
        <v>99.751181224000007</v>
      </c>
      <c r="F11" s="5" t="str">
        <f t="shared" si="1"/>
        <v>N/A</v>
      </c>
      <c r="G11" s="44">
        <v>99.485946936999994</v>
      </c>
      <c r="H11" s="5" t="str">
        <f t="shared" si="2"/>
        <v>N/A</v>
      </c>
      <c r="I11" s="6">
        <v>-0.14699999999999999</v>
      </c>
      <c r="J11" s="6">
        <v>-0.26600000000000001</v>
      </c>
      <c r="K11" s="91" t="str">
        <f t="shared" si="3"/>
        <v>Yes</v>
      </c>
    </row>
    <row r="12" spans="1:11" x14ac:dyDescent="0.25">
      <c r="A12" s="111" t="s">
        <v>16</v>
      </c>
      <c r="B12" s="3" t="s">
        <v>213</v>
      </c>
      <c r="C12" s="44">
        <v>0.29981762080000002</v>
      </c>
      <c r="D12" s="5" t="str">
        <f t="shared" si="0"/>
        <v>N/A</v>
      </c>
      <c r="E12" s="44">
        <v>0.30409045620000003</v>
      </c>
      <c r="F12" s="5" t="str">
        <f t="shared" si="1"/>
        <v>N/A</v>
      </c>
      <c r="G12" s="44">
        <v>0.2102209729</v>
      </c>
      <c r="H12" s="5" t="str">
        <f t="shared" si="2"/>
        <v>N/A</v>
      </c>
      <c r="I12" s="6">
        <v>1.425</v>
      </c>
      <c r="J12" s="6">
        <v>-30.9</v>
      </c>
      <c r="K12" s="91" t="str">
        <f t="shared" si="3"/>
        <v>No</v>
      </c>
    </row>
    <row r="13" spans="1:11" x14ac:dyDescent="0.25">
      <c r="A13" s="111" t="s">
        <v>36</v>
      </c>
      <c r="B13" s="3" t="s">
        <v>213</v>
      </c>
      <c r="C13" s="44">
        <v>0.28906916119999998</v>
      </c>
      <c r="D13" s="5" t="str">
        <f t="shared" si="0"/>
        <v>N/A</v>
      </c>
      <c r="E13" s="44">
        <v>0.27753297119999998</v>
      </c>
      <c r="F13" s="5" t="str">
        <f t="shared" si="1"/>
        <v>N/A</v>
      </c>
      <c r="G13" s="44">
        <v>3.4522004000000002E-2</v>
      </c>
      <c r="H13" s="5" t="str">
        <f t="shared" si="2"/>
        <v>N/A</v>
      </c>
      <c r="I13" s="6">
        <v>-3.99</v>
      </c>
      <c r="J13" s="6">
        <v>-87.6</v>
      </c>
      <c r="K13" s="91" t="str">
        <f t="shared" si="3"/>
        <v>No</v>
      </c>
    </row>
    <row r="14" spans="1:11" x14ac:dyDescent="0.25">
      <c r="A14" s="111" t="s">
        <v>37</v>
      </c>
      <c r="B14" s="3" t="s">
        <v>213</v>
      </c>
      <c r="C14" s="44">
        <v>0.67344190029999995</v>
      </c>
      <c r="D14" s="5" t="str">
        <f t="shared" si="0"/>
        <v>N/A</v>
      </c>
      <c r="E14" s="44">
        <v>1.3699977056999999</v>
      </c>
      <c r="F14" s="5" t="str">
        <f t="shared" si="1"/>
        <v>N/A</v>
      </c>
      <c r="G14" s="44">
        <v>0.32633504990000001</v>
      </c>
      <c r="H14" s="5" t="str">
        <f t="shared" si="2"/>
        <v>N/A</v>
      </c>
      <c r="I14" s="6">
        <v>103.4</v>
      </c>
      <c r="J14" s="6">
        <v>-76.2</v>
      </c>
      <c r="K14" s="91" t="str">
        <f t="shared" si="3"/>
        <v>No</v>
      </c>
    </row>
    <row r="15" spans="1:11" x14ac:dyDescent="0.25">
      <c r="A15" s="111" t="s">
        <v>38</v>
      </c>
      <c r="B15" s="3" t="s">
        <v>213</v>
      </c>
      <c r="C15" s="44">
        <v>0.30026543410000001</v>
      </c>
      <c r="D15" s="5" t="str">
        <f t="shared" si="0"/>
        <v>N/A</v>
      </c>
      <c r="E15" s="44">
        <v>0.30557842940000002</v>
      </c>
      <c r="F15" s="5" t="str">
        <f t="shared" si="1"/>
        <v>N/A</v>
      </c>
      <c r="G15" s="44">
        <v>0.24172973889999999</v>
      </c>
      <c r="H15" s="5" t="str">
        <f t="shared" si="2"/>
        <v>N/A</v>
      </c>
      <c r="I15" s="6">
        <v>1.7689999999999999</v>
      </c>
      <c r="J15" s="6">
        <v>-20.9</v>
      </c>
      <c r="K15" s="91" t="str">
        <f t="shared" si="3"/>
        <v>Yes</v>
      </c>
    </row>
    <row r="16" spans="1:11" x14ac:dyDescent="0.25">
      <c r="A16" s="111" t="s">
        <v>376</v>
      </c>
      <c r="B16" s="3" t="s">
        <v>213</v>
      </c>
      <c r="C16" s="4">
        <v>30.973581767999999</v>
      </c>
      <c r="D16" s="5" t="str">
        <f t="shared" ref="D16:D41" si="4">IF($B16="N/A","N/A",IF(C16&lt;0,"No","Yes"))</f>
        <v>N/A</v>
      </c>
      <c r="E16" s="4">
        <v>25.669618630999999</v>
      </c>
      <c r="F16" s="5" t="str">
        <f t="shared" ref="F16:F41" si="5">IF($B16="N/A","N/A",IF(E16&lt;0,"No","Yes"))</f>
        <v>N/A</v>
      </c>
      <c r="G16" s="4">
        <v>16.822008638</v>
      </c>
      <c r="H16" s="5" t="str">
        <f t="shared" ref="H16:H41" si="6">IF($B16="N/A","N/A",IF(G16&lt;0,"No","Yes"))</f>
        <v>N/A</v>
      </c>
      <c r="I16" s="6">
        <v>-17.100000000000001</v>
      </c>
      <c r="J16" s="6">
        <v>-34.5</v>
      </c>
      <c r="K16" s="91" t="str">
        <f t="shared" ref="K16:K41" si="7">IF(J16="Div by 0", "N/A", IF(J16="N/A","N/A", IF(J16&gt;30, "No", IF(J16&lt;-30, "No", "Yes"))))</f>
        <v>No</v>
      </c>
    </row>
    <row r="17" spans="1:11" x14ac:dyDescent="0.25">
      <c r="A17" s="111" t="s">
        <v>377</v>
      </c>
      <c r="B17" s="3" t="s">
        <v>213</v>
      </c>
      <c r="C17" s="4">
        <v>3.4743625795000002</v>
      </c>
      <c r="D17" s="5" t="str">
        <f t="shared" si="4"/>
        <v>N/A</v>
      </c>
      <c r="E17" s="4">
        <v>2.8707460791999999</v>
      </c>
      <c r="F17" s="5" t="str">
        <f t="shared" si="5"/>
        <v>N/A</v>
      </c>
      <c r="G17" s="4">
        <v>2.5355999076</v>
      </c>
      <c r="H17" s="5" t="str">
        <f t="shared" si="6"/>
        <v>N/A</v>
      </c>
      <c r="I17" s="6">
        <v>-17.399999999999999</v>
      </c>
      <c r="J17" s="6">
        <v>-11.7</v>
      </c>
      <c r="K17" s="91" t="str">
        <f t="shared" si="7"/>
        <v>Yes</v>
      </c>
    </row>
    <row r="18" spans="1:11" x14ac:dyDescent="0.25">
      <c r="A18" s="111" t="s">
        <v>378</v>
      </c>
      <c r="B18" s="3" t="s">
        <v>213</v>
      </c>
      <c r="C18" s="4">
        <v>2.2838098774</v>
      </c>
      <c r="D18" s="5" t="str">
        <f t="shared" si="4"/>
        <v>N/A</v>
      </c>
      <c r="E18" s="4">
        <v>1.8562993496</v>
      </c>
      <c r="F18" s="5" t="str">
        <f t="shared" si="5"/>
        <v>N/A</v>
      </c>
      <c r="G18" s="4">
        <v>1.0993245644</v>
      </c>
      <c r="H18" s="5" t="str">
        <f t="shared" si="6"/>
        <v>N/A</v>
      </c>
      <c r="I18" s="6">
        <v>-18.7</v>
      </c>
      <c r="J18" s="6">
        <v>-40.799999999999997</v>
      </c>
      <c r="K18" s="91" t="str">
        <f t="shared" si="7"/>
        <v>No</v>
      </c>
    </row>
    <row r="19" spans="1:11" x14ac:dyDescent="0.25">
      <c r="A19" s="111" t="s">
        <v>379</v>
      </c>
      <c r="B19" s="3" t="s">
        <v>213</v>
      </c>
      <c r="C19" s="4">
        <v>11.873131816000001</v>
      </c>
      <c r="D19" s="5" t="str">
        <f t="shared" si="4"/>
        <v>N/A</v>
      </c>
      <c r="E19" s="4">
        <v>11.672264943</v>
      </c>
      <c r="F19" s="5" t="str">
        <f t="shared" si="5"/>
        <v>N/A</v>
      </c>
      <c r="G19" s="4">
        <v>15.343018645000001</v>
      </c>
      <c r="H19" s="5" t="str">
        <f t="shared" si="6"/>
        <v>N/A</v>
      </c>
      <c r="I19" s="6">
        <v>-1.69</v>
      </c>
      <c r="J19" s="6">
        <v>31.45</v>
      </c>
      <c r="K19" s="91" t="str">
        <f t="shared" si="7"/>
        <v>No</v>
      </c>
    </row>
    <row r="20" spans="1:11" x14ac:dyDescent="0.25">
      <c r="A20" s="111" t="s">
        <v>380</v>
      </c>
      <c r="B20" s="3" t="s">
        <v>213</v>
      </c>
      <c r="C20" s="4">
        <v>0.67030306699999997</v>
      </c>
      <c r="D20" s="5" t="str">
        <f t="shared" si="4"/>
        <v>N/A</v>
      </c>
      <c r="E20" s="4">
        <v>2.0527823928000002</v>
      </c>
      <c r="F20" s="5" t="str">
        <f t="shared" si="5"/>
        <v>N/A</v>
      </c>
      <c r="G20" s="4">
        <v>15.675139878</v>
      </c>
      <c r="H20" s="5" t="str">
        <f t="shared" si="6"/>
        <v>N/A</v>
      </c>
      <c r="I20" s="6">
        <v>206.2</v>
      </c>
      <c r="J20" s="6">
        <v>663.6</v>
      </c>
      <c r="K20" s="91" t="str">
        <f t="shared" si="7"/>
        <v>No</v>
      </c>
    </row>
    <row r="21" spans="1:11" x14ac:dyDescent="0.25">
      <c r="A21" s="111" t="s">
        <v>381</v>
      </c>
      <c r="B21" s="3" t="s">
        <v>213</v>
      </c>
      <c r="C21" s="4">
        <v>0.2362246767</v>
      </c>
      <c r="D21" s="5" t="str">
        <f t="shared" si="4"/>
        <v>N/A</v>
      </c>
      <c r="E21" s="4">
        <v>0.1677503464</v>
      </c>
      <c r="F21" s="5" t="str">
        <f t="shared" si="5"/>
        <v>N/A</v>
      </c>
      <c r="G21" s="4">
        <v>0.33467805140000001</v>
      </c>
      <c r="H21" s="5" t="str">
        <f t="shared" si="6"/>
        <v>N/A</v>
      </c>
      <c r="I21" s="6">
        <v>-29</v>
      </c>
      <c r="J21" s="6">
        <v>99.51</v>
      </c>
      <c r="K21" s="91" t="str">
        <f t="shared" si="7"/>
        <v>No</v>
      </c>
    </row>
    <row r="22" spans="1:11" x14ac:dyDescent="0.25">
      <c r="A22" s="111" t="s">
        <v>382</v>
      </c>
      <c r="B22" s="3" t="s">
        <v>213</v>
      </c>
      <c r="C22" s="4">
        <v>32.83023773</v>
      </c>
      <c r="D22" s="5" t="str">
        <f t="shared" si="4"/>
        <v>N/A</v>
      </c>
      <c r="E22" s="4">
        <v>30.127381622000001</v>
      </c>
      <c r="F22" s="5" t="str">
        <f t="shared" si="5"/>
        <v>N/A</v>
      </c>
      <c r="G22" s="4">
        <v>31.29007142</v>
      </c>
      <c r="H22" s="5" t="str">
        <f t="shared" si="6"/>
        <v>N/A</v>
      </c>
      <c r="I22" s="6">
        <v>-8.23</v>
      </c>
      <c r="J22" s="6">
        <v>3.859</v>
      </c>
      <c r="K22" s="91" t="str">
        <f t="shared" si="7"/>
        <v>Yes</v>
      </c>
    </row>
    <row r="23" spans="1:11" x14ac:dyDescent="0.25">
      <c r="A23" s="111" t="s">
        <v>383</v>
      </c>
      <c r="B23" s="3" t="s">
        <v>213</v>
      </c>
      <c r="C23" s="4">
        <v>0</v>
      </c>
      <c r="D23" s="5" t="str">
        <f t="shared" si="4"/>
        <v>N/A</v>
      </c>
      <c r="E23" s="4">
        <v>0</v>
      </c>
      <c r="F23" s="5" t="str">
        <f t="shared" si="5"/>
        <v>N/A</v>
      </c>
      <c r="G23" s="4">
        <v>8.8383799999999999E-5</v>
      </c>
      <c r="H23" s="5" t="str">
        <f t="shared" si="6"/>
        <v>N/A</v>
      </c>
      <c r="I23" s="6" t="s">
        <v>1747</v>
      </c>
      <c r="J23" s="6" t="s">
        <v>1747</v>
      </c>
      <c r="K23" s="91" t="str">
        <f t="shared" si="7"/>
        <v>N/A</v>
      </c>
    </row>
    <row r="24" spans="1:11" x14ac:dyDescent="0.25">
      <c r="A24" s="111" t="s">
        <v>384</v>
      </c>
      <c r="B24" s="3" t="s">
        <v>213</v>
      </c>
      <c r="C24" s="4">
        <v>0.71559850520000001</v>
      </c>
      <c r="D24" s="5" t="str">
        <f t="shared" si="4"/>
        <v>N/A</v>
      </c>
      <c r="E24" s="4">
        <v>0.70150994550000001</v>
      </c>
      <c r="F24" s="5" t="str">
        <f t="shared" si="5"/>
        <v>N/A</v>
      </c>
      <c r="G24" s="4">
        <v>1.0860859272000001</v>
      </c>
      <c r="H24" s="5" t="str">
        <f t="shared" si="6"/>
        <v>N/A</v>
      </c>
      <c r="I24" s="6">
        <v>-1.97</v>
      </c>
      <c r="J24" s="6">
        <v>54.82</v>
      </c>
      <c r="K24" s="91" t="str">
        <f t="shared" si="7"/>
        <v>No</v>
      </c>
    </row>
    <row r="25" spans="1:11" x14ac:dyDescent="0.25">
      <c r="A25" s="111" t="s">
        <v>385</v>
      </c>
      <c r="B25" s="3" t="s">
        <v>213</v>
      </c>
      <c r="C25" s="4">
        <v>4.4190819558000003</v>
      </c>
      <c r="D25" s="5" t="str">
        <f t="shared" si="4"/>
        <v>N/A</v>
      </c>
      <c r="E25" s="4">
        <v>4.1298825654</v>
      </c>
      <c r="F25" s="5" t="str">
        <f t="shared" si="5"/>
        <v>N/A</v>
      </c>
      <c r="G25" s="4">
        <v>4.5883273099000004</v>
      </c>
      <c r="H25" s="5" t="str">
        <f t="shared" si="6"/>
        <v>N/A</v>
      </c>
      <c r="I25" s="6">
        <v>-6.54</v>
      </c>
      <c r="J25" s="6">
        <v>11.1</v>
      </c>
      <c r="K25" s="91" t="str">
        <f t="shared" si="7"/>
        <v>Yes</v>
      </c>
    </row>
    <row r="26" spans="1:11" x14ac:dyDescent="0.25">
      <c r="A26" s="111" t="s">
        <v>386</v>
      </c>
      <c r="B26" s="3" t="s">
        <v>213</v>
      </c>
      <c r="C26" s="4">
        <v>0.96458457860000002</v>
      </c>
      <c r="D26" s="5" t="str">
        <f t="shared" si="4"/>
        <v>N/A</v>
      </c>
      <c r="E26" s="4">
        <v>9.5554470123000002</v>
      </c>
      <c r="F26" s="5" t="str">
        <f t="shared" si="5"/>
        <v>N/A</v>
      </c>
      <c r="G26" s="4">
        <v>2.0656693223000002</v>
      </c>
      <c r="H26" s="5" t="str">
        <f t="shared" si="6"/>
        <v>N/A</v>
      </c>
      <c r="I26" s="6">
        <v>890.6</v>
      </c>
      <c r="J26" s="6">
        <v>-78.400000000000006</v>
      </c>
      <c r="K26" s="91" t="str">
        <f t="shared" si="7"/>
        <v>No</v>
      </c>
    </row>
    <row r="27" spans="1:11" x14ac:dyDescent="0.25">
      <c r="A27" s="111" t="s">
        <v>387</v>
      </c>
      <c r="B27" s="3" t="s">
        <v>213</v>
      </c>
      <c r="C27" s="4">
        <v>8.49390701E-2</v>
      </c>
      <c r="D27" s="5" t="str">
        <f t="shared" si="4"/>
        <v>N/A</v>
      </c>
      <c r="E27" s="4">
        <v>7.6373113399999998E-2</v>
      </c>
      <c r="F27" s="5" t="str">
        <f t="shared" si="5"/>
        <v>N/A</v>
      </c>
      <c r="G27" s="4">
        <v>9.5820713099999996E-2</v>
      </c>
      <c r="H27" s="5" t="str">
        <f t="shared" si="6"/>
        <v>N/A</v>
      </c>
      <c r="I27" s="6">
        <v>-10.1</v>
      </c>
      <c r="J27" s="6">
        <v>25.46</v>
      </c>
      <c r="K27" s="91" t="str">
        <f t="shared" si="7"/>
        <v>Yes</v>
      </c>
    </row>
    <row r="28" spans="1:11" x14ac:dyDescent="0.25">
      <c r="A28" s="111" t="s">
        <v>388</v>
      </c>
      <c r="B28" s="3" t="s">
        <v>213</v>
      </c>
      <c r="C28" s="4">
        <v>0</v>
      </c>
      <c r="D28" s="5" t="str">
        <f t="shared" si="4"/>
        <v>N/A</v>
      </c>
      <c r="E28" s="4">
        <v>0</v>
      </c>
      <c r="F28" s="5" t="str">
        <f t="shared" si="5"/>
        <v>N/A</v>
      </c>
      <c r="G28" s="4">
        <v>0</v>
      </c>
      <c r="H28" s="5" t="str">
        <f t="shared" si="6"/>
        <v>N/A</v>
      </c>
      <c r="I28" s="6" t="s">
        <v>1747</v>
      </c>
      <c r="J28" s="6" t="s">
        <v>1747</v>
      </c>
      <c r="K28" s="91" t="str">
        <f t="shared" si="7"/>
        <v>N/A</v>
      </c>
    </row>
    <row r="29" spans="1:11" x14ac:dyDescent="0.25">
      <c r="A29" s="111" t="s">
        <v>389</v>
      </c>
      <c r="B29" s="3" t="s">
        <v>213</v>
      </c>
      <c r="C29" s="4">
        <v>3.2890215137999999</v>
      </c>
      <c r="D29" s="5" t="str">
        <f t="shared" si="4"/>
        <v>N/A</v>
      </c>
      <c r="E29" s="4">
        <v>3.6905516051</v>
      </c>
      <c r="F29" s="5" t="str">
        <f t="shared" si="5"/>
        <v>N/A</v>
      </c>
      <c r="G29" s="4">
        <v>2.4182324759</v>
      </c>
      <c r="H29" s="5" t="str">
        <f t="shared" si="6"/>
        <v>N/A</v>
      </c>
      <c r="I29" s="6">
        <v>12.21</v>
      </c>
      <c r="J29" s="6">
        <v>-34.5</v>
      </c>
      <c r="K29" s="91" t="str">
        <f t="shared" si="7"/>
        <v>No</v>
      </c>
    </row>
    <row r="30" spans="1:11" x14ac:dyDescent="0.25">
      <c r="A30" s="111" t="s">
        <v>390</v>
      </c>
      <c r="B30" s="3" t="s">
        <v>213</v>
      </c>
      <c r="C30" s="4">
        <v>4.8482894999999998E-2</v>
      </c>
      <c r="D30" s="5" t="str">
        <f t="shared" si="4"/>
        <v>N/A</v>
      </c>
      <c r="E30" s="4">
        <v>3.6704837999999997E-2</v>
      </c>
      <c r="F30" s="5" t="str">
        <f t="shared" si="5"/>
        <v>N/A</v>
      </c>
      <c r="G30" s="4">
        <v>1.4267678000000001E-3</v>
      </c>
      <c r="H30" s="5" t="str">
        <f t="shared" si="6"/>
        <v>N/A</v>
      </c>
      <c r="I30" s="6">
        <v>-24.3</v>
      </c>
      <c r="J30" s="6">
        <v>-96.1</v>
      </c>
      <c r="K30" s="91" t="str">
        <f t="shared" si="7"/>
        <v>No</v>
      </c>
    </row>
    <row r="31" spans="1:11" x14ac:dyDescent="0.25">
      <c r="A31" s="111" t="s">
        <v>391</v>
      </c>
      <c r="B31" s="3" t="s">
        <v>213</v>
      </c>
      <c r="C31" s="4">
        <v>0.29176509839999998</v>
      </c>
      <c r="D31" s="5" t="str">
        <f t="shared" si="4"/>
        <v>N/A</v>
      </c>
      <c r="E31" s="4">
        <v>0.21444510210000001</v>
      </c>
      <c r="F31" s="5" t="str">
        <f t="shared" si="5"/>
        <v>N/A</v>
      </c>
      <c r="G31" s="4">
        <v>0.62844700939999998</v>
      </c>
      <c r="H31" s="5" t="str">
        <f t="shared" si="6"/>
        <v>N/A</v>
      </c>
      <c r="I31" s="6">
        <v>-26.5</v>
      </c>
      <c r="J31" s="6">
        <v>193.1</v>
      </c>
      <c r="K31" s="91" t="str">
        <f t="shared" si="7"/>
        <v>No</v>
      </c>
    </row>
    <row r="32" spans="1:11" x14ac:dyDescent="0.25">
      <c r="A32" s="111" t="s">
        <v>392</v>
      </c>
      <c r="B32" s="3" t="s">
        <v>213</v>
      </c>
      <c r="C32" s="4">
        <v>1.7194102060000001</v>
      </c>
      <c r="D32" s="5" t="str">
        <f t="shared" si="4"/>
        <v>N/A</v>
      </c>
      <c r="E32" s="4">
        <v>1.6723793014999999</v>
      </c>
      <c r="F32" s="5" t="str">
        <f t="shared" si="5"/>
        <v>N/A</v>
      </c>
      <c r="G32" s="4">
        <v>2.1510796813000002</v>
      </c>
      <c r="H32" s="5" t="str">
        <f t="shared" si="6"/>
        <v>N/A</v>
      </c>
      <c r="I32" s="6">
        <v>-2.74</v>
      </c>
      <c r="J32" s="6">
        <v>28.62</v>
      </c>
      <c r="K32" s="91" t="str">
        <f t="shared" si="7"/>
        <v>Yes</v>
      </c>
    </row>
    <row r="33" spans="1:11" x14ac:dyDescent="0.25">
      <c r="A33" s="111" t="s">
        <v>393</v>
      </c>
      <c r="B33" s="3" t="s">
        <v>213</v>
      </c>
      <c r="C33" s="4">
        <v>6.3552450100000005E-2</v>
      </c>
      <c r="D33" s="5" t="str">
        <f t="shared" si="4"/>
        <v>N/A</v>
      </c>
      <c r="E33" s="4">
        <v>8.3333617400000004E-2</v>
      </c>
      <c r="F33" s="5" t="str">
        <f t="shared" si="5"/>
        <v>N/A</v>
      </c>
      <c r="G33" s="4">
        <v>4.3497477499999999E-2</v>
      </c>
      <c r="H33" s="5" t="str">
        <f t="shared" si="6"/>
        <v>N/A</v>
      </c>
      <c r="I33" s="6">
        <v>31.13</v>
      </c>
      <c r="J33" s="6">
        <v>-47.8</v>
      </c>
      <c r="K33" s="91" t="str">
        <f t="shared" si="7"/>
        <v>No</v>
      </c>
    </row>
    <row r="34" spans="1:11" x14ac:dyDescent="0.25">
      <c r="A34" s="111" t="s">
        <v>394</v>
      </c>
      <c r="B34" s="3" t="s">
        <v>213</v>
      </c>
      <c r="C34" s="4">
        <v>2.8519349999999999E-2</v>
      </c>
      <c r="D34" s="5" t="str">
        <f t="shared" si="4"/>
        <v>N/A</v>
      </c>
      <c r="E34" s="4">
        <v>2.2503430500000001E-2</v>
      </c>
      <c r="F34" s="5" t="str">
        <f t="shared" si="5"/>
        <v>N/A</v>
      </c>
      <c r="G34" s="4">
        <v>5.9343440000000003E-4</v>
      </c>
      <c r="H34" s="5" t="str">
        <f t="shared" si="6"/>
        <v>N/A</v>
      </c>
      <c r="I34" s="6">
        <v>-21.1</v>
      </c>
      <c r="J34" s="6">
        <v>-97.4</v>
      </c>
      <c r="K34" s="91" t="str">
        <f t="shared" si="7"/>
        <v>No</v>
      </c>
    </row>
    <row r="35" spans="1:11" x14ac:dyDescent="0.25">
      <c r="A35" s="111" t="s">
        <v>395</v>
      </c>
      <c r="B35" s="3" t="s">
        <v>213</v>
      </c>
      <c r="C35" s="4">
        <v>2.0647141651999998</v>
      </c>
      <c r="D35" s="5" t="str">
        <f t="shared" si="4"/>
        <v>N/A</v>
      </c>
      <c r="E35" s="4">
        <v>1.8438628092</v>
      </c>
      <c r="F35" s="5" t="str">
        <f t="shared" si="5"/>
        <v>N/A</v>
      </c>
      <c r="G35" s="4">
        <v>0.61873109969999995</v>
      </c>
      <c r="H35" s="5" t="str">
        <f t="shared" si="6"/>
        <v>N/A</v>
      </c>
      <c r="I35" s="6">
        <v>-10.7</v>
      </c>
      <c r="J35" s="6">
        <v>-66.400000000000006</v>
      </c>
      <c r="K35" s="91" t="str">
        <f t="shared" si="7"/>
        <v>No</v>
      </c>
    </row>
    <row r="36" spans="1:11" x14ac:dyDescent="0.25">
      <c r="A36" s="111" t="s">
        <v>396</v>
      </c>
      <c r="B36" s="3" t="s">
        <v>213</v>
      </c>
      <c r="C36" s="4">
        <v>3.1238229999999999E-4</v>
      </c>
      <c r="D36" s="5" t="str">
        <f t="shared" si="4"/>
        <v>N/A</v>
      </c>
      <c r="E36" s="4">
        <v>1.2315583999999999E-3</v>
      </c>
      <c r="F36" s="5" t="str">
        <f t="shared" si="5"/>
        <v>N/A</v>
      </c>
      <c r="G36" s="4">
        <v>7.3863640000000001E-4</v>
      </c>
      <c r="H36" s="5" t="str">
        <f t="shared" si="6"/>
        <v>N/A</v>
      </c>
      <c r="I36" s="6">
        <v>294.2</v>
      </c>
      <c r="J36" s="6">
        <v>-40</v>
      </c>
      <c r="K36" s="91" t="str">
        <f t="shared" si="7"/>
        <v>No</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3.3737291900000001E-2</v>
      </c>
      <c r="D38" s="5" t="str">
        <f t="shared" si="4"/>
        <v>N/A</v>
      </c>
      <c r="E38" s="4">
        <v>3.1371750400000002E-2</v>
      </c>
      <c r="F38" s="5" t="str">
        <f t="shared" si="5"/>
        <v>N/A</v>
      </c>
      <c r="G38" s="4">
        <v>3.2310608099999999E-2</v>
      </c>
      <c r="H38" s="5" t="str">
        <f t="shared" si="6"/>
        <v>N/A</v>
      </c>
      <c r="I38" s="6">
        <v>-7.01</v>
      </c>
      <c r="J38" s="6">
        <v>2.9929999999999999</v>
      </c>
      <c r="K38" s="91" t="str">
        <f t="shared" si="7"/>
        <v>Yes</v>
      </c>
    </row>
    <row r="39" spans="1:11" x14ac:dyDescent="0.25">
      <c r="A39" s="111" t="s">
        <v>399</v>
      </c>
      <c r="B39" s="3" t="s">
        <v>213</v>
      </c>
      <c r="C39" s="4">
        <v>3.9344612611000001</v>
      </c>
      <c r="D39" s="5" t="str">
        <f t="shared" si="4"/>
        <v>N/A</v>
      </c>
      <c r="E39" s="4">
        <v>3.5231861207000001</v>
      </c>
      <c r="F39" s="5" t="str">
        <f t="shared" si="5"/>
        <v>N/A</v>
      </c>
      <c r="G39" s="4">
        <v>2.9199749318000001</v>
      </c>
      <c r="H39" s="5" t="str">
        <f t="shared" si="6"/>
        <v>N/A</v>
      </c>
      <c r="I39" s="6">
        <v>-10.5</v>
      </c>
      <c r="J39" s="6">
        <v>-17.100000000000001</v>
      </c>
      <c r="K39" s="91" t="str">
        <f t="shared" si="7"/>
        <v>Yes</v>
      </c>
    </row>
    <row r="40" spans="1:11" x14ac:dyDescent="0.25">
      <c r="A40" s="111" t="s">
        <v>400</v>
      </c>
      <c r="B40" s="3" t="s">
        <v>213</v>
      </c>
      <c r="C40" s="4">
        <v>5.7848580000000004E-6</v>
      </c>
      <c r="D40" s="5" t="str">
        <f t="shared" si="4"/>
        <v>N/A</v>
      </c>
      <c r="E40" s="4">
        <v>0</v>
      </c>
      <c r="F40" s="5" t="str">
        <f t="shared" si="5"/>
        <v>N/A</v>
      </c>
      <c r="G40" s="4">
        <v>0</v>
      </c>
      <c r="H40" s="5" t="str">
        <f t="shared" si="6"/>
        <v>N/A</v>
      </c>
      <c r="I40" s="6">
        <v>-100</v>
      </c>
      <c r="J40" s="6" t="s">
        <v>1747</v>
      </c>
      <c r="K40" s="91" t="str">
        <f t="shared" si="7"/>
        <v>N/A</v>
      </c>
    </row>
    <row r="41" spans="1:11" x14ac:dyDescent="0.25">
      <c r="A41" s="111" t="s">
        <v>401</v>
      </c>
      <c r="B41" s="3" t="s">
        <v>213</v>
      </c>
      <c r="C41" s="4">
        <v>1.6197600000000001E-4</v>
      </c>
      <c r="D41" s="5" t="str">
        <f t="shared" si="4"/>
        <v>N/A</v>
      </c>
      <c r="E41" s="4">
        <v>3.7386590000000001E-4</v>
      </c>
      <c r="F41" s="5" t="str">
        <f t="shared" si="5"/>
        <v>N/A</v>
      </c>
      <c r="G41" s="4">
        <v>0.24525885389999999</v>
      </c>
      <c r="H41" s="5" t="str">
        <f t="shared" si="6"/>
        <v>N/A</v>
      </c>
      <c r="I41" s="6">
        <v>130.80000000000001</v>
      </c>
      <c r="J41" s="6">
        <v>65501</v>
      </c>
      <c r="K41" s="91" t="str">
        <f t="shared" si="7"/>
        <v>No</v>
      </c>
    </row>
    <row r="42" spans="1:11" x14ac:dyDescent="0.25">
      <c r="A42" s="111" t="s">
        <v>32</v>
      </c>
      <c r="B42" s="3" t="s">
        <v>213</v>
      </c>
      <c r="C42" s="4">
        <v>96.770319560000004</v>
      </c>
      <c r="D42" s="5" t="str">
        <f t="shared" ref="D42:D51" si="8">IF($B42="N/A","N/A",IF(C42&lt;0,"No","Yes"))</f>
        <v>N/A</v>
      </c>
      <c r="E42" s="4">
        <v>88.944498392</v>
      </c>
      <c r="F42" s="5" t="str">
        <f t="shared" ref="F42:F51" si="9">IF($B42="N/A","N/A",IF(E42&lt;0,"No","Yes"))</f>
        <v>N/A</v>
      </c>
      <c r="G42" s="4">
        <v>96.090769954999999</v>
      </c>
      <c r="H42" s="5" t="str">
        <f t="shared" ref="H42:H51" si="10">IF($B42="N/A","N/A",IF(G42&lt;0,"No","Yes"))</f>
        <v>N/A</v>
      </c>
      <c r="I42" s="6">
        <v>-8.09</v>
      </c>
      <c r="J42" s="6">
        <v>8.0350000000000001</v>
      </c>
      <c r="K42" s="91" t="str">
        <f t="shared" ref="K42:K51" si="11">IF(J42="Div by 0", "N/A", IF(J42="N/A","N/A", IF(J42&gt;30, "No", IF(J42&lt;-30, "No", "Yes"))))</f>
        <v>Yes</v>
      </c>
    </row>
    <row r="43" spans="1:11" x14ac:dyDescent="0.25">
      <c r="A43" s="111" t="s">
        <v>39</v>
      </c>
      <c r="B43" s="3" t="s">
        <v>213</v>
      </c>
      <c r="C43" s="4">
        <v>100</v>
      </c>
      <c r="D43" s="5" t="str">
        <f t="shared" si="8"/>
        <v>N/A</v>
      </c>
      <c r="E43" s="4">
        <v>100</v>
      </c>
      <c r="F43" s="5" t="str">
        <f t="shared" si="9"/>
        <v>N/A</v>
      </c>
      <c r="G43" s="4">
        <v>99.999643699999993</v>
      </c>
      <c r="H43" s="5" t="str">
        <f t="shared" si="10"/>
        <v>N/A</v>
      </c>
      <c r="I43" s="6">
        <v>0</v>
      </c>
      <c r="J43" s="6">
        <v>0</v>
      </c>
      <c r="K43" s="91" t="str">
        <f t="shared" si="11"/>
        <v>Yes</v>
      </c>
    </row>
    <row r="44" spans="1:11" x14ac:dyDescent="0.25">
      <c r="A44" s="111" t="s">
        <v>40</v>
      </c>
      <c r="B44" s="3" t="s">
        <v>213</v>
      </c>
      <c r="C44" s="4">
        <v>53.297035366999999</v>
      </c>
      <c r="D44" s="5" t="str">
        <f t="shared" si="8"/>
        <v>N/A</v>
      </c>
      <c r="E44" s="4">
        <v>55.423171627000002</v>
      </c>
      <c r="F44" s="5" t="str">
        <f t="shared" si="9"/>
        <v>N/A</v>
      </c>
      <c r="G44" s="4">
        <v>55.206123839999997</v>
      </c>
      <c r="H44" s="5" t="str">
        <f t="shared" si="10"/>
        <v>N/A</v>
      </c>
      <c r="I44" s="6">
        <v>3.9889999999999999</v>
      </c>
      <c r="J44" s="6">
        <v>-0.39200000000000002</v>
      </c>
      <c r="K44" s="91" t="str">
        <f t="shared" si="11"/>
        <v>Yes</v>
      </c>
    </row>
    <row r="45" spans="1:11" x14ac:dyDescent="0.25">
      <c r="A45" s="111" t="s">
        <v>163</v>
      </c>
      <c r="B45" s="3" t="s">
        <v>213</v>
      </c>
      <c r="C45" s="4">
        <v>96.044695895999993</v>
      </c>
      <c r="D45" s="5" t="str">
        <f t="shared" si="8"/>
        <v>N/A</v>
      </c>
      <c r="E45" s="4">
        <v>96.549596780000002</v>
      </c>
      <c r="F45" s="5" t="str">
        <f t="shared" si="9"/>
        <v>N/A</v>
      </c>
      <c r="G45" s="4">
        <v>89.994727904000001</v>
      </c>
      <c r="H45" s="5" t="str">
        <f t="shared" si="10"/>
        <v>N/A</v>
      </c>
      <c r="I45" s="6">
        <v>0.52569999999999995</v>
      </c>
      <c r="J45" s="6">
        <v>-6.79</v>
      </c>
      <c r="K45" s="91" t="str">
        <f t="shared" si="11"/>
        <v>Yes</v>
      </c>
    </row>
    <row r="46" spans="1:11" x14ac:dyDescent="0.25">
      <c r="A46" s="111" t="s">
        <v>41</v>
      </c>
      <c r="B46" s="3" t="s">
        <v>213</v>
      </c>
      <c r="C46" s="4">
        <v>100</v>
      </c>
      <c r="D46" s="5" t="str">
        <f t="shared" si="8"/>
        <v>N/A</v>
      </c>
      <c r="E46" s="4">
        <v>99.999952897</v>
      </c>
      <c r="F46" s="5" t="str">
        <f t="shared" si="9"/>
        <v>N/A</v>
      </c>
      <c r="G46" s="4">
        <v>100</v>
      </c>
      <c r="H46" s="5" t="str">
        <f t="shared" si="10"/>
        <v>N/A</v>
      </c>
      <c r="I46" s="6">
        <v>0</v>
      </c>
      <c r="J46" s="6">
        <v>0</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98.193832987999997</v>
      </c>
      <c r="D48" s="5" t="str">
        <f t="shared" si="8"/>
        <v>N/A</v>
      </c>
      <c r="E48" s="4">
        <v>98.554378729000007</v>
      </c>
      <c r="F48" s="5" t="str">
        <f t="shared" si="9"/>
        <v>N/A</v>
      </c>
      <c r="G48" s="4">
        <v>94.515549256</v>
      </c>
      <c r="H48" s="5" t="str">
        <f t="shared" si="10"/>
        <v>N/A</v>
      </c>
      <c r="I48" s="6">
        <v>0.36720000000000003</v>
      </c>
      <c r="J48" s="6">
        <v>-4.0999999999999996</v>
      </c>
      <c r="K48" s="91" t="str">
        <f t="shared" si="11"/>
        <v>Yes</v>
      </c>
    </row>
    <row r="49" spans="1:12" x14ac:dyDescent="0.25">
      <c r="A49" s="111" t="s">
        <v>44</v>
      </c>
      <c r="B49" s="3" t="s">
        <v>213</v>
      </c>
      <c r="C49" s="4">
        <v>0</v>
      </c>
      <c r="D49" s="5" t="str">
        <f t="shared" si="8"/>
        <v>N/A</v>
      </c>
      <c r="E49" s="4">
        <v>0</v>
      </c>
      <c r="F49" s="5" t="str">
        <f t="shared" si="9"/>
        <v>N/A</v>
      </c>
      <c r="G49" s="4">
        <v>21.033935492000001</v>
      </c>
      <c r="H49" s="5" t="str">
        <f t="shared" si="10"/>
        <v>N/A</v>
      </c>
      <c r="I49" s="6" t="s">
        <v>1747</v>
      </c>
      <c r="J49" s="6" t="s">
        <v>1747</v>
      </c>
      <c r="K49" s="91" t="str">
        <f t="shared" si="11"/>
        <v>N/A</v>
      </c>
    </row>
    <row r="50" spans="1:12" x14ac:dyDescent="0.25">
      <c r="A50" s="111" t="s">
        <v>45</v>
      </c>
      <c r="B50" s="3" t="s">
        <v>213</v>
      </c>
      <c r="C50" s="4">
        <v>100</v>
      </c>
      <c r="D50" s="5" t="str">
        <f t="shared" si="8"/>
        <v>N/A</v>
      </c>
      <c r="E50" s="4">
        <v>100</v>
      </c>
      <c r="F50" s="5" t="str">
        <f t="shared" si="9"/>
        <v>N/A</v>
      </c>
      <c r="G50" s="4">
        <v>78.966064508000002</v>
      </c>
      <c r="H50" s="5" t="str">
        <f t="shared" si="10"/>
        <v>N/A</v>
      </c>
      <c r="I50" s="6">
        <v>0</v>
      </c>
      <c r="J50" s="6">
        <v>-21</v>
      </c>
      <c r="K50" s="91" t="str">
        <f t="shared" si="11"/>
        <v>Yes</v>
      </c>
    </row>
    <row r="51" spans="1:12" x14ac:dyDescent="0.25">
      <c r="A51" s="111" t="s">
        <v>50</v>
      </c>
      <c r="B51" s="3" t="s">
        <v>213</v>
      </c>
      <c r="C51" s="4">
        <v>0</v>
      </c>
      <c r="D51" s="5" t="str">
        <f t="shared" si="8"/>
        <v>N/A</v>
      </c>
      <c r="E51" s="4">
        <v>0</v>
      </c>
      <c r="F51" s="5" t="str">
        <f t="shared" si="9"/>
        <v>N/A</v>
      </c>
      <c r="G51" s="4">
        <v>0</v>
      </c>
      <c r="H51" s="5" t="str">
        <f t="shared" si="10"/>
        <v>N/A</v>
      </c>
      <c r="I51" s="6" t="s">
        <v>1747</v>
      </c>
      <c r="J51" s="6" t="s">
        <v>1747</v>
      </c>
      <c r="K51" s="91" t="str">
        <f t="shared" si="11"/>
        <v>N/A</v>
      </c>
      <c r="L51" s="29"/>
    </row>
    <row r="52" spans="1:12" s="29" customFormat="1" x14ac:dyDescent="0.25">
      <c r="A52" s="110" t="s">
        <v>895</v>
      </c>
      <c r="B52" s="3" t="s">
        <v>213</v>
      </c>
      <c r="C52" s="4">
        <v>1.0007804000000001E-3</v>
      </c>
      <c r="D52" s="5" t="str">
        <f t="shared" ref="D52:D57" si="12">IF($B52="N/A","N/A",IF(C52&lt;0,"No","Yes"))</f>
        <v>N/A</v>
      </c>
      <c r="E52" s="4">
        <v>1.5834321999999999E-3</v>
      </c>
      <c r="F52" s="5" t="str">
        <f t="shared" ref="F52:F57" si="13">IF($B52="N/A","N/A",IF(E52&lt;0,"No","Yes"))</f>
        <v>N/A</v>
      </c>
      <c r="G52" s="4">
        <v>0</v>
      </c>
      <c r="H52" s="5" t="str">
        <f t="shared" ref="H52:H57" si="14">IF($B52="N/A","N/A",IF(G52&lt;0,"No","Yes"))</f>
        <v>N/A</v>
      </c>
      <c r="I52" s="6">
        <v>58.22</v>
      </c>
      <c r="J52" s="6">
        <v>-100</v>
      </c>
      <c r="K52" s="91" t="str">
        <f t="shared" ref="K52:K57" si="15">IF(J52="Div by 0", "N/A", IF(J52="N/A","N/A", IF(J52&gt;30, "No", IF(J52&lt;-30, "No", "Yes"))))</f>
        <v>No</v>
      </c>
    </row>
    <row r="53" spans="1:12" s="29" customFormat="1" x14ac:dyDescent="0.25">
      <c r="A53" s="110" t="s">
        <v>896</v>
      </c>
      <c r="B53" s="3" t="s">
        <v>213</v>
      </c>
      <c r="C53" s="4">
        <v>4.4635964399999999E-2</v>
      </c>
      <c r="D53" s="5" t="str">
        <f t="shared" si="12"/>
        <v>N/A</v>
      </c>
      <c r="E53" s="4">
        <v>3.8326756400000002E-2</v>
      </c>
      <c r="F53" s="5" t="str">
        <f t="shared" si="13"/>
        <v>N/A</v>
      </c>
      <c r="G53" s="4">
        <v>7.2272731800000004E-2</v>
      </c>
      <c r="H53" s="5" t="str">
        <f t="shared" si="14"/>
        <v>N/A</v>
      </c>
      <c r="I53" s="6">
        <v>-14.1</v>
      </c>
      <c r="J53" s="6">
        <v>88.57</v>
      </c>
      <c r="K53" s="91" t="str">
        <f t="shared" si="15"/>
        <v>No</v>
      </c>
    </row>
    <row r="54" spans="1:12" s="29" customFormat="1" x14ac:dyDescent="0.25">
      <c r="A54" s="110" t="s">
        <v>897</v>
      </c>
      <c r="B54" s="3" t="s">
        <v>213</v>
      </c>
      <c r="C54" s="4">
        <v>6.3854882440000003</v>
      </c>
      <c r="D54" s="5" t="str">
        <f t="shared" si="12"/>
        <v>N/A</v>
      </c>
      <c r="E54" s="4">
        <v>12.978189650999999</v>
      </c>
      <c r="F54" s="5" t="str">
        <f t="shared" si="13"/>
        <v>N/A</v>
      </c>
      <c r="G54" s="4">
        <v>0.5778283193</v>
      </c>
      <c r="H54" s="5" t="str">
        <f t="shared" si="14"/>
        <v>N/A</v>
      </c>
      <c r="I54" s="6">
        <v>103.2</v>
      </c>
      <c r="J54" s="6">
        <v>-95.5</v>
      </c>
      <c r="K54" s="91" t="str">
        <f t="shared" si="15"/>
        <v>No</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0</v>
      </c>
      <c r="D56" s="5" t="str">
        <f t="shared" si="12"/>
        <v>N/A</v>
      </c>
      <c r="E56" s="4">
        <v>0</v>
      </c>
      <c r="F56" s="5" t="str">
        <f t="shared" si="13"/>
        <v>N/A</v>
      </c>
      <c r="G56" s="4">
        <v>0</v>
      </c>
      <c r="H56" s="5" t="str">
        <f t="shared" si="14"/>
        <v>N/A</v>
      </c>
      <c r="I56" s="6" t="s">
        <v>1747</v>
      </c>
      <c r="J56" s="6" t="s">
        <v>1747</v>
      </c>
      <c r="K56" s="91" t="str">
        <f t="shared" si="15"/>
        <v>N/A</v>
      </c>
    </row>
    <row r="57" spans="1:12" s="29" customFormat="1" ht="25" x14ac:dyDescent="0.25">
      <c r="A57" s="117" t="s">
        <v>935</v>
      </c>
      <c r="B57" s="119" t="s">
        <v>213</v>
      </c>
      <c r="C57" s="104">
        <v>0</v>
      </c>
      <c r="D57" s="100" t="str">
        <f t="shared" si="12"/>
        <v>N/A</v>
      </c>
      <c r="E57" s="104">
        <v>0</v>
      </c>
      <c r="F57" s="100" t="str">
        <f t="shared" si="13"/>
        <v>N/A</v>
      </c>
      <c r="G57" s="104">
        <v>0</v>
      </c>
      <c r="H57" s="100" t="str">
        <f t="shared" si="14"/>
        <v>N/A</v>
      </c>
      <c r="I57" s="101" t="s">
        <v>1747</v>
      </c>
      <c r="J57" s="101" t="s">
        <v>1747</v>
      </c>
      <c r="K57" s="102" t="str">
        <f t="shared" si="15"/>
        <v>N/A</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11650551</v>
      </c>
      <c r="D7" s="18" t="str">
        <f>IF($B7="N/A","N/A",IF(C7&gt;15,"No",IF(C7&lt;-15,"No","Yes")))</f>
        <v>N/A</v>
      </c>
      <c r="E7" s="17">
        <v>11394201</v>
      </c>
      <c r="F7" s="18" t="str">
        <f>IF($B7="N/A","N/A",IF(E7&gt;15,"No",IF(E7&lt;-15,"No","Yes")))</f>
        <v>N/A</v>
      </c>
      <c r="G7" s="17">
        <v>10781871</v>
      </c>
      <c r="H7" s="18" t="str">
        <f>IF($B7="N/A","N/A",IF(G7&gt;15,"No",IF(G7&lt;-15,"No","Yes")))</f>
        <v>N/A</v>
      </c>
      <c r="I7" s="19">
        <v>-2.2000000000000002</v>
      </c>
      <c r="J7" s="19">
        <v>-5.37</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92" t="str">
        <f t="shared" si="0"/>
        <v>Yes</v>
      </c>
    </row>
    <row r="9" spans="1:11" x14ac:dyDescent="0.25">
      <c r="A9" s="90"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90" t="s">
        <v>348</v>
      </c>
      <c r="B12" s="21" t="s">
        <v>213</v>
      </c>
      <c r="C12" s="5">
        <v>100</v>
      </c>
      <c r="D12" s="5" t="str">
        <f t="shared" ref="D12:D13" si="1">IF(OR($B12="N/A",$C12="N/A"),"N/A",IF(C12&gt;100,"No",IF(C12&lt;95,"No","Yes")))</f>
        <v>N/A</v>
      </c>
      <c r="E12" s="5">
        <v>100</v>
      </c>
      <c r="F12" s="5" t="str">
        <f t="shared" ref="F12:F13" si="2">IF(OR($B12="N/A",$E12="N/A"),"N/A",IF(E12&gt;100,"No",IF(E12&lt;95,"No","Yes")))</f>
        <v>N/A</v>
      </c>
      <c r="G12" s="5">
        <v>98.505769545999996</v>
      </c>
      <c r="H12" s="5" t="str">
        <f t="shared" ref="H12:H13" si="3">IF($B12="N/A","N/A",IF(G12&gt;100,"No",IF(G12&lt;95,"No","Yes")))</f>
        <v>N/A</v>
      </c>
      <c r="I12" s="6">
        <v>0</v>
      </c>
      <c r="J12" s="6">
        <v>-1.49</v>
      </c>
      <c r="K12" s="91" t="str">
        <f t="shared" si="0"/>
        <v>Yes</v>
      </c>
    </row>
    <row r="13" spans="1:11" x14ac:dyDescent="0.25">
      <c r="A13" s="90" t="s">
        <v>837</v>
      </c>
      <c r="B13" s="21" t="s">
        <v>214</v>
      </c>
      <c r="C13" s="5">
        <v>100</v>
      </c>
      <c r="D13" s="5" t="str">
        <f t="shared" si="1"/>
        <v>Yes</v>
      </c>
      <c r="E13" s="5">
        <v>100</v>
      </c>
      <c r="F13" s="5" t="str">
        <f t="shared" si="2"/>
        <v>Yes</v>
      </c>
      <c r="G13" s="5">
        <v>100</v>
      </c>
      <c r="H13" s="5" t="str">
        <f t="shared" si="3"/>
        <v>Yes</v>
      </c>
      <c r="I13" s="6">
        <v>0</v>
      </c>
      <c r="J13" s="6">
        <v>0</v>
      </c>
      <c r="K13" s="91" t="str">
        <f t="shared" si="0"/>
        <v>Yes</v>
      </c>
    </row>
    <row r="14" spans="1:11" x14ac:dyDescent="0.25">
      <c r="A14" s="90" t="s">
        <v>13</v>
      </c>
      <c r="B14" s="21" t="s">
        <v>213</v>
      </c>
      <c r="C14" s="22">
        <v>11650551</v>
      </c>
      <c r="D14" s="5" t="str">
        <f>IF($B14="N/A","N/A",IF(C14&gt;15,"No",IF(C14&lt;-15,"No","Yes")))</f>
        <v>N/A</v>
      </c>
      <c r="E14" s="22">
        <v>11394201</v>
      </c>
      <c r="F14" s="5" t="str">
        <f>IF($B14="N/A","N/A",IF(E14&gt;15,"No",IF(E14&lt;-15,"No","Yes")))</f>
        <v>N/A</v>
      </c>
      <c r="G14" s="22">
        <v>10781871</v>
      </c>
      <c r="H14" s="5" t="str">
        <f>IF($B14="N/A","N/A",IF(G14&gt;15,"No",IF(G14&lt;-15,"No","Yes")))</f>
        <v>N/A</v>
      </c>
      <c r="I14" s="6">
        <v>-2.2000000000000002</v>
      </c>
      <c r="J14" s="6">
        <v>-5.37</v>
      </c>
      <c r="K14" s="91" t="str">
        <f t="shared" si="0"/>
        <v>Yes</v>
      </c>
    </row>
    <row r="15" spans="1:11" ht="14.25" customHeight="1" x14ac:dyDescent="0.25">
      <c r="A15" s="90" t="s">
        <v>442</v>
      </c>
      <c r="B15" s="21" t="s">
        <v>213</v>
      </c>
      <c r="C15" s="5">
        <v>2.7017434626000001</v>
      </c>
      <c r="D15" s="5" t="str">
        <f>IF($B15="N/A","N/A",IF(C15&gt;15,"No",IF(C15&lt;-15,"No","Yes")))</f>
        <v>N/A</v>
      </c>
      <c r="E15" s="5">
        <v>1.3014427251</v>
      </c>
      <c r="F15" s="5" t="str">
        <f>IF($B15="N/A","N/A",IF(E15&gt;15,"No",IF(E15&lt;-15,"No","Yes")))</f>
        <v>N/A</v>
      </c>
      <c r="G15" s="5">
        <v>7.4792213699999999E-2</v>
      </c>
      <c r="H15" s="5" t="str">
        <f>IF($B15="N/A","N/A",IF(G15&gt;15,"No",IF(G15&lt;-15,"No","Yes")))</f>
        <v>N/A</v>
      </c>
      <c r="I15" s="6">
        <v>-51.8</v>
      </c>
      <c r="J15" s="6">
        <v>-94.3</v>
      </c>
      <c r="K15" s="91" t="str">
        <f t="shared" si="0"/>
        <v>No</v>
      </c>
    </row>
    <row r="16" spans="1:11" ht="12.75" customHeight="1" x14ac:dyDescent="0.25">
      <c r="A16" s="90" t="s">
        <v>859</v>
      </c>
      <c r="B16" s="21" t="s">
        <v>213</v>
      </c>
      <c r="C16" s="23">
        <v>74.453804071999997</v>
      </c>
      <c r="D16" s="5" t="str">
        <f>IF($B16="N/A","N/A",IF(C16&gt;15,"No",IF(C16&lt;-15,"No","Yes")))</f>
        <v>N/A</v>
      </c>
      <c r="E16" s="23">
        <v>92.881892789999995</v>
      </c>
      <c r="F16" s="5" t="str">
        <f>IF($B16="N/A","N/A",IF(E16&gt;15,"No",IF(E16&lt;-15,"No","Yes")))</f>
        <v>N/A</v>
      </c>
      <c r="G16" s="23">
        <v>142.96639385</v>
      </c>
      <c r="H16" s="5" t="str">
        <f>IF($B16="N/A","N/A",IF(G16&gt;15,"No",IF(G16&lt;-15,"No","Yes")))</f>
        <v>N/A</v>
      </c>
      <c r="I16" s="6">
        <v>24.75</v>
      </c>
      <c r="J16" s="6">
        <v>53.92</v>
      </c>
      <c r="K16" s="91" t="str">
        <f t="shared" si="0"/>
        <v>No</v>
      </c>
    </row>
    <row r="17" spans="1:11" x14ac:dyDescent="0.25">
      <c r="A17" s="90" t="s">
        <v>131</v>
      </c>
      <c r="B17" s="21" t="s">
        <v>213</v>
      </c>
      <c r="C17" s="22">
        <v>277</v>
      </c>
      <c r="D17" s="5" t="str">
        <f>IF($B17="N/A","N/A",IF(C17&gt;15,"No",IF(C17&lt;-15,"No","Yes")))</f>
        <v>N/A</v>
      </c>
      <c r="E17" s="22">
        <v>1126</v>
      </c>
      <c r="F17" s="5" t="str">
        <f>IF($B17="N/A","N/A",IF(E17&gt;15,"No",IF(E17&lt;-15,"No","Yes")))</f>
        <v>N/A</v>
      </c>
      <c r="G17" s="22">
        <v>40788</v>
      </c>
      <c r="H17" s="5" t="str">
        <f>IF($B17="N/A","N/A",IF(G17&gt;15,"No",IF(G17&lt;-15,"No","Yes")))</f>
        <v>N/A</v>
      </c>
      <c r="I17" s="6">
        <v>306.5</v>
      </c>
      <c r="J17" s="6">
        <v>3522</v>
      </c>
      <c r="K17" s="91" t="str">
        <f t="shared" si="0"/>
        <v>No</v>
      </c>
    </row>
    <row r="18" spans="1:11" x14ac:dyDescent="0.25">
      <c r="A18" s="90" t="s">
        <v>346</v>
      </c>
      <c r="B18" s="21" t="s">
        <v>213</v>
      </c>
      <c r="C18" s="4">
        <v>2.3775699999999999E-3</v>
      </c>
      <c r="D18" s="5" t="str">
        <f>IF($B18="N/A","N/A",IF(C18&gt;15,"No",IF(C18&lt;-15,"No","Yes")))</f>
        <v>N/A</v>
      </c>
      <c r="E18" s="4">
        <v>9.8822198999999993E-3</v>
      </c>
      <c r="F18" s="5" t="str">
        <f>IF($B18="N/A","N/A",IF(E18&gt;15,"No",IF(E18&lt;-15,"No","Yes")))</f>
        <v>N/A</v>
      </c>
      <c r="G18" s="4">
        <v>0.37830168809999998</v>
      </c>
      <c r="H18" s="5" t="str">
        <f>IF($B18="N/A","N/A",IF(G18&gt;15,"No",IF(G18&lt;-15,"No","Yes")))</f>
        <v>N/A</v>
      </c>
      <c r="I18" s="6">
        <v>315.60000000000002</v>
      </c>
      <c r="J18" s="6">
        <v>3728</v>
      </c>
      <c r="K18" s="91" t="str">
        <f t="shared" si="0"/>
        <v>No</v>
      </c>
    </row>
    <row r="19" spans="1:11" ht="27.75" customHeight="1" x14ac:dyDescent="0.25">
      <c r="A19" s="90" t="s">
        <v>838</v>
      </c>
      <c r="B19" s="21" t="s">
        <v>213</v>
      </c>
      <c r="C19" s="23">
        <v>29.646209385999999</v>
      </c>
      <c r="D19" s="5" t="str">
        <f>IF($B19="N/A","N/A",IF(C19&gt;60,"No",IF(C19&lt;15,"No","Yes")))</f>
        <v>N/A</v>
      </c>
      <c r="E19" s="23">
        <v>31.689165187</v>
      </c>
      <c r="F19" s="5" t="str">
        <f>IF($B19="N/A","N/A",IF(E19&gt;60,"No",IF(E19&lt;15,"No","Yes")))</f>
        <v>N/A</v>
      </c>
      <c r="G19" s="23">
        <v>70.974968128</v>
      </c>
      <c r="H19" s="5" t="str">
        <f>IF($B19="N/A","N/A",IF(G19&gt;60,"No",IF(G19&lt;15,"No","Yes")))</f>
        <v>N/A</v>
      </c>
      <c r="I19" s="6">
        <v>6.891</v>
      </c>
      <c r="J19" s="6">
        <v>124</v>
      </c>
      <c r="K19" s="91" t="str">
        <f t="shared" si="0"/>
        <v>No</v>
      </c>
    </row>
    <row r="20" spans="1:11" x14ac:dyDescent="0.25">
      <c r="A20" s="90" t="s">
        <v>27</v>
      </c>
      <c r="B20" s="21" t="s">
        <v>217</v>
      </c>
      <c r="C20" s="22">
        <v>0</v>
      </c>
      <c r="D20" s="5" t="str">
        <f>IF($B20="N/A","N/A",IF(C20="N/A","N/A",IF(C20=0,"Yes","No")))</f>
        <v>Yes</v>
      </c>
      <c r="E20" s="22">
        <v>11</v>
      </c>
      <c r="F20" s="5" t="str">
        <f>IF($B20="N/A","N/A",IF(E20="N/A","N/A",IF(E20=0,"Yes","No")))</f>
        <v>No</v>
      </c>
      <c r="G20" s="22">
        <v>11</v>
      </c>
      <c r="H20" s="5" t="str">
        <f>IF($B20="N/A","N/A",IF(G20=0,"Yes","No"))</f>
        <v>No</v>
      </c>
      <c r="I20" s="6" t="s">
        <v>1747</v>
      </c>
      <c r="J20" s="6">
        <v>0</v>
      </c>
      <c r="K20" s="91" t="str">
        <f t="shared" si="0"/>
        <v>Yes</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11650551</v>
      </c>
      <c r="D6" s="5" t="str">
        <f>IF($B6="N/A","N/A",IF(C6&gt;15,"No",IF(C6&lt;-15,"No","Yes")))</f>
        <v>N/A</v>
      </c>
      <c r="E6" s="22">
        <v>11394201</v>
      </c>
      <c r="F6" s="5" t="str">
        <f>IF($B6="N/A","N/A",IF(E6&gt;15,"No",IF(E6&lt;-15,"No","Yes")))</f>
        <v>N/A</v>
      </c>
      <c r="G6" s="22">
        <v>10781871</v>
      </c>
      <c r="H6" s="5" t="str">
        <f>IF($B6="N/A","N/A",IF(G6&gt;15,"No",IF(G6&lt;-15,"No","Yes")))</f>
        <v>N/A</v>
      </c>
      <c r="I6" s="6">
        <v>-2.2000000000000002</v>
      </c>
      <c r="J6" s="6">
        <v>-5.37</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60.632587076999997</v>
      </c>
      <c r="D9" s="5" t="str">
        <f>IF($B9="N/A","N/A",IF(C9&gt;60,"No",IF(C9&lt;15,"No","Yes")))</f>
        <v>No</v>
      </c>
      <c r="E9" s="23">
        <v>63.412439714000001</v>
      </c>
      <c r="F9" s="5" t="str">
        <f>IF($B9="N/A","N/A",IF(E9&gt;60,"No",IF(E9&lt;15,"No","Yes")))</f>
        <v>No</v>
      </c>
      <c r="G9" s="23">
        <v>67.866442289999995</v>
      </c>
      <c r="H9" s="5" t="str">
        <f>IF($B9="N/A","N/A",IF(G9&gt;60,"No",IF(G9&lt;15,"No","Yes")))</f>
        <v>No</v>
      </c>
      <c r="I9" s="6">
        <v>4.585</v>
      </c>
      <c r="J9" s="6">
        <v>7.024</v>
      </c>
      <c r="K9" s="91" t="str">
        <f t="shared" si="0"/>
        <v>Yes</v>
      </c>
    </row>
    <row r="10" spans="1:11" x14ac:dyDescent="0.25">
      <c r="A10" s="90" t="s">
        <v>14</v>
      </c>
      <c r="B10" s="21" t="s">
        <v>272</v>
      </c>
      <c r="C10" s="5">
        <v>2.7809414335999998</v>
      </c>
      <c r="D10" s="5" t="str">
        <f>IF($B10="N/A","N/A",IF(C10&gt;15,"No",IF(C10&lt;=0,"No","Yes")))</f>
        <v>Yes</v>
      </c>
      <c r="E10" s="5">
        <v>2.6067031816999999</v>
      </c>
      <c r="F10" s="5" t="str">
        <f>IF($B10="N/A","N/A",IF(E10&gt;15,"No",IF(E10&lt;=0,"No","Yes")))</f>
        <v>Yes</v>
      </c>
      <c r="G10" s="5">
        <v>2.6042697042</v>
      </c>
      <c r="H10" s="5" t="str">
        <f>IF($B10="N/A","N/A",IF(G10&gt;15,"No",IF(G10&lt;=0,"No","Yes")))</f>
        <v>Yes</v>
      </c>
      <c r="I10" s="6">
        <v>-6.27</v>
      </c>
      <c r="J10" s="6">
        <v>-9.2999999999999999E-2</v>
      </c>
      <c r="K10" s="91" t="str">
        <f t="shared" si="0"/>
        <v>Yes</v>
      </c>
    </row>
    <row r="11" spans="1:11" x14ac:dyDescent="0.25">
      <c r="A11" s="90" t="s">
        <v>874</v>
      </c>
      <c r="B11" s="21" t="s">
        <v>213</v>
      </c>
      <c r="C11" s="23">
        <v>96.874819056000007</v>
      </c>
      <c r="D11" s="5" t="str">
        <f>IF($B11="N/A","N/A",IF(C11&gt;15,"No",IF(C11&lt;-15,"No","Yes")))</f>
        <v>N/A</v>
      </c>
      <c r="E11" s="23">
        <v>98.252527666999995</v>
      </c>
      <c r="F11" s="5" t="str">
        <f>IF($B11="N/A","N/A",IF(E11&gt;15,"No",IF(E11&lt;-15,"No","Yes")))</f>
        <v>N/A</v>
      </c>
      <c r="G11" s="23">
        <v>109.60284412999999</v>
      </c>
      <c r="H11" s="5" t="str">
        <f>IF($B11="N/A","N/A",IF(G11&gt;15,"No",IF(G11&lt;-15,"No","Yes")))</f>
        <v>N/A</v>
      </c>
      <c r="I11" s="6">
        <v>1.4219999999999999</v>
      </c>
      <c r="J11" s="6">
        <v>11.55</v>
      </c>
      <c r="K11" s="91" t="str">
        <f t="shared" si="0"/>
        <v>Yes</v>
      </c>
    </row>
    <row r="12" spans="1:11" x14ac:dyDescent="0.25">
      <c r="A12" s="90" t="s">
        <v>936</v>
      </c>
      <c r="B12" s="21" t="s">
        <v>213</v>
      </c>
      <c r="C12" s="5">
        <v>2.4475494763999999</v>
      </c>
      <c r="D12" s="5" t="str">
        <f>IF($B12="N/A","N/A",IF(C12&gt;15,"No",IF(C12&lt;-15,"No","Yes")))</f>
        <v>N/A</v>
      </c>
      <c r="E12" s="5">
        <v>2.3919097092000001</v>
      </c>
      <c r="F12" s="5" t="str">
        <f>IF($B12="N/A","N/A",IF(E12&gt;15,"No",IF(E12&lt;-15,"No","Yes")))</f>
        <v>N/A</v>
      </c>
      <c r="G12" s="5">
        <v>2.277229991</v>
      </c>
      <c r="H12" s="5" t="str">
        <f>IF($B12="N/A","N/A",IF(G12&gt;15,"No",IF(G12&lt;-15,"No","Yes")))</f>
        <v>N/A</v>
      </c>
      <c r="I12" s="6">
        <v>-2.27</v>
      </c>
      <c r="J12" s="6">
        <v>-4.79</v>
      </c>
      <c r="K12" s="91" t="str">
        <f t="shared" si="0"/>
        <v>Yes</v>
      </c>
    </row>
    <row r="13" spans="1:11" x14ac:dyDescent="0.25">
      <c r="A13" s="90" t="s">
        <v>51</v>
      </c>
      <c r="B13" s="21" t="s">
        <v>273</v>
      </c>
      <c r="C13" s="5">
        <v>97.048903523999996</v>
      </c>
      <c r="D13" s="5" t="str">
        <f>IF($B13="N/A","N/A",IF(C13&gt;99,"No",IF(C13&lt;95,"No","Yes")))</f>
        <v>Yes</v>
      </c>
      <c r="E13" s="5">
        <v>97.172526621000003</v>
      </c>
      <c r="F13" s="5" t="str">
        <f>IF($B13="N/A","N/A",IF(E13&gt;99,"No",IF(E13&lt;95,"No","Yes")))</f>
        <v>Yes</v>
      </c>
      <c r="G13" s="5">
        <v>97.359716137999996</v>
      </c>
      <c r="H13" s="5" t="str">
        <f>IF($B13="N/A","N/A",IF(G13&gt;99,"No",IF(G13&lt;95,"No","Yes")))</f>
        <v>Yes</v>
      </c>
      <c r="I13" s="6">
        <v>0.12740000000000001</v>
      </c>
      <c r="J13" s="6">
        <v>0.19259999999999999</v>
      </c>
      <c r="K13" s="91" t="str">
        <f t="shared" si="0"/>
        <v>Yes</v>
      </c>
    </row>
    <row r="14" spans="1:11" x14ac:dyDescent="0.25">
      <c r="A14" s="90" t="s">
        <v>52</v>
      </c>
      <c r="B14" s="21" t="s">
        <v>274</v>
      </c>
      <c r="C14" s="5">
        <v>2.951096476</v>
      </c>
      <c r="D14" s="5" t="str">
        <f>IF($B14="N/A","N/A",IF(C14&gt;6,"No",IF(C14&lt;=0,"No","Yes")))</f>
        <v>Yes</v>
      </c>
      <c r="E14" s="5">
        <v>2.8274733788000002</v>
      </c>
      <c r="F14" s="5" t="str">
        <f>IF($B14="N/A","N/A",IF(E14&gt;6,"No",IF(E14&lt;=0,"No","Yes")))</f>
        <v>Yes</v>
      </c>
      <c r="G14" s="5">
        <v>2.6402838617</v>
      </c>
      <c r="H14" s="5" t="str">
        <f>IF($B14="N/A","N/A",IF(G14&gt;6,"No",IF(G14&lt;=0,"No","Yes")))</f>
        <v>Yes</v>
      </c>
      <c r="I14" s="6">
        <v>-4.1900000000000004</v>
      </c>
      <c r="J14" s="6">
        <v>-6.62</v>
      </c>
      <c r="K14" s="91" t="str">
        <f t="shared" si="0"/>
        <v>Yes</v>
      </c>
    </row>
    <row r="15" spans="1:11" x14ac:dyDescent="0.25">
      <c r="A15" s="90" t="s">
        <v>164</v>
      </c>
      <c r="B15" s="21" t="s">
        <v>213</v>
      </c>
      <c r="C15" s="5">
        <v>99.555149975999996</v>
      </c>
      <c r="D15" s="5" t="str">
        <f>IF($B15="N/A","N/A",IF(C15&gt;15,"No",IF(C15&lt;-15,"No","Yes")))</f>
        <v>N/A</v>
      </c>
      <c r="E15" s="5">
        <v>99.134901421999999</v>
      </c>
      <c r="F15" s="5" t="str">
        <f>IF($B15="N/A","N/A",IF(E15&gt;15,"No",IF(E15&lt;-15,"No","Yes")))</f>
        <v>N/A</v>
      </c>
      <c r="G15" s="5">
        <v>99.139875313000005</v>
      </c>
      <c r="H15" s="5" t="str">
        <f>IF($B15="N/A","N/A",IF(G15&gt;15,"No",IF(G15&lt;-15,"No","Yes")))</f>
        <v>N/A</v>
      </c>
      <c r="I15" s="6">
        <v>-0.42199999999999999</v>
      </c>
      <c r="J15" s="6">
        <v>5.0000000000000001E-3</v>
      </c>
      <c r="K15" s="91" t="str">
        <f t="shared" si="0"/>
        <v>Yes</v>
      </c>
    </row>
    <row r="16" spans="1:11" x14ac:dyDescent="0.25">
      <c r="A16" s="90" t="s">
        <v>165</v>
      </c>
      <c r="B16" s="21" t="s">
        <v>275</v>
      </c>
      <c r="C16" s="5">
        <v>100</v>
      </c>
      <c r="D16" s="5" t="str">
        <f>IF($B16="N/A","N/A",IF(C16&gt;98,"Yes","No"))</f>
        <v>Yes</v>
      </c>
      <c r="E16" s="5">
        <v>100</v>
      </c>
      <c r="F16" s="5" t="str">
        <f>IF($B16="N/A","N/A",IF(E16&gt;98,"Yes","No"))</f>
        <v>Yes</v>
      </c>
      <c r="G16" s="5">
        <v>99.995808405999995</v>
      </c>
      <c r="H16" s="5" t="str">
        <f>IF($B16="N/A","N/A",IF(G16&gt;98,"Yes","No"))</f>
        <v>Yes</v>
      </c>
      <c r="I16" s="6">
        <v>0</v>
      </c>
      <c r="J16" s="6">
        <v>-4.0000000000000001E-3</v>
      </c>
      <c r="K16" s="91" t="str">
        <f t="shared" si="0"/>
        <v>Yes</v>
      </c>
    </row>
    <row r="17" spans="1:11" x14ac:dyDescent="0.25">
      <c r="A17" s="90" t="s">
        <v>21</v>
      </c>
      <c r="B17" s="21" t="s">
        <v>275</v>
      </c>
      <c r="C17" s="5">
        <v>99.977738926000001</v>
      </c>
      <c r="D17" s="5" t="str">
        <f>IF($B17="N/A","N/A",IF(C17&gt;98,"Yes","No"))</f>
        <v>Yes</v>
      </c>
      <c r="E17" s="5">
        <v>99.980834595000005</v>
      </c>
      <c r="F17" s="5" t="str">
        <f>IF($B17="N/A","N/A",IF(E17&gt;98,"Yes","No"))</f>
        <v>Yes</v>
      </c>
      <c r="G17" s="5">
        <v>99.983538465999999</v>
      </c>
      <c r="H17" s="5" t="str">
        <f>IF($B17="N/A","N/A",IF(G17&gt;98,"Yes","No"))</f>
        <v>Yes</v>
      </c>
      <c r="I17" s="6">
        <v>3.0999999999999999E-3</v>
      </c>
      <c r="J17" s="6">
        <v>2.7000000000000001E-3</v>
      </c>
      <c r="K17" s="91" t="str">
        <f t="shared" si="0"/>
        <v>Yes</v>
      </c>
    </row>
    <row r="18" spans="1:11" x14ac:dyDescent="0.25">
      <c r="A18" s="90" t="s">
        <v>53</v>
      </c>
      <c r="B18" s="21" t="s">
        <v>275</v>
      </c>
      <c r="C18" s="5">
        <v>100</v>
      </c>
      <c r="D18" s="5" t="str">
        <f>IF($B18="N/A","N/A",IF(C18&gt;98,"Yes","No"))</f>
        <v>Yes</v>
      </c>
      <c r="E18" s="5">
        <v>100</v>
      </c>
      <c r="F18" s="5" t="str">
        <f>IF($B18="N/A","N/A",IF(E18&gt;98,"Yes","No"))</f>
        <v>Yes</v>
      </c>
      <c r="G18" s="5">
        <v>99.995808405999995</v>
      </c>
      <c r="H18" s="5" t="str">
        <f>IF($B18="N/A","N/A",IF(G18&gt;98,"Yes","No"))</f>
        <v>Yes</v>
      </c>
      <c r="I18" s="6">
        <v>0</v>
      </c>
      <c r="J18" s="6">
        <v>-4.0000000000000001E-3</v>
      </c>
      <c r="K18" s="91" t="str">
        <f t="shared" si="0"/>
        <v>Yes</v>
      </c>
    </row>
    <row r="19" spans="1:11" ht="12.75" customHeight="1" x14ac:dyDescent="0.25">
      <c r="A19" s="90" t="s">
        <v>675</v>
      </c>
      <c r="B19" s="21" t="s">
        <v>223</v>
      </c>
      <c r="C19" s="5">
        <v>99.873945875999993</v>
      </c>
      <c r="D19" s="5" t="str">
        <f>IF($B19="N/A","N/A",IF(C19&gt;100,"No",IF(C19&lt;98,"No","Yes")))</f>
        <v>Yes</v>
      </c>
      <c r="E19" s="5">
        <v>99.689982650000005</v>
      </c>
      <c r="F19" s="5" t="str">
        <f>IF($B19="N/A","N/A",IF(E19&gt;100,"No",IF(E19&lt;98,"No","Yes")))</f>
        <v>Yes</v>
      </c>
      <c r="G19" s="5">
        <v>99.726624442000002</v>
      </c>
      <c r="H19" s="5" t="str">
        <f>IF($B19="N/A","N/A",IF(G19&gt;100,"No",IF(G19&lt;98,"No","Yes")))</f>
        <v>Yes</v>
      </c>
      <c r="I19" s="6">
        <v>-0.184</v>
      </c>
      <c r="J19" s="6">
        <v>3.6799999999999999E-2</v>
      </c>
      <c r="K19" s="91" t="str">
        <f>IF(J19="Div by 0", "N/A", IF(J19="N/A","N/A", IF(J19&gt;30, "No", IF(J19&lt;-30, "No", "Yes"))))</f>
        <v>Yes</v>
      </c>
    </row>
    <row r="20" spans="1:11" x14ac:dyDescent="0.25">
      <c r="A20" s="90" t="s">
        <v>676</v>
      </c>
      <c r="B20" s="21" t="s">
        <v>223</v>
      </c>
      <c r="C20" s="5">
        <v>99.999965666999998</v>
      </c>
      <c r="D20" s="5" t="str">
        <f>IF($B20="N/A","N/A",IF(C20&gt;100,"No",IF(C20&lt;98,"No","Yes")))</f>
        <v>Yes</v>
      </c>
      <c r="E20" s="5">
        <v>100</v>
      </c>
      <c r="F20" s="5" t="str">
        <f>IF($B20="N/A","N/A",IF(E20&gt;100,"No",IF(E20&lt;98,"No","Yes")))</f>
        <v>Yes</v>
      </c>
      <c r="G20" s="5">
        <v>99.976534685000004</v>
      </c>
      <c r="H20" s="5" t="str">
        <f>IF($B20="N/A","N/A",IF(G20&gt;100,"No",IF(G20&lt;98,"No","Yes")))</f>
        <v>Yes</v>
      </c>
      <c r="I20" s="6">
        <v>0</v>
      </c>
      <c r="J20" s="6">
        <v>-2.3E-2</v>
      </c>
      <c r="K20" s="91" t="str">
        <f>IF(J20="Div by 0", "N/A", IF(J20="N/A","N/A", IF(J20&gt;30, "No", IF(J20&lt;-30, "No", "Yes"))))</f>
        <v>Yes</v>
      </c>
    </row>
    <row r="21" spans="1:11" x14ac:dyDescent="0.25">
      <c r="A21" s="90" t="s">
        <v>677</v>
      </c>
      <c r="B21" s="21" t="s">
        <v>223</v>
      </c>
      <c r="C21" s="5">
        <v>99.999965666999998</v>
      </c>
      <c r="D21" s="5" t="str">
        <f>IF($B21="N/A","N/A",IF(C21&gt;100,"No",IF(C21&lt;98,"No","Yes")))</f>
        <v>Yes</v>
      </c>
      <c r="E21" s="5">
        <v>100</v>
      </c>
      <c r="F21" s="5" t="str">
        <f>IF($B21="N/A","N/A",IF(E21&gt;100,"No",IF(E21&lt;98,"No","Yes")))</f>
        <v>Yes</v>
      </c>
      <c r="G21" s="5">
        <v>99.976534685000004</v>
      </c>
      <c r="H21" s="5" t="str">
        <f>IF($B21="N/A","N/A",IF(G21&gt;100,"No",IF(G21&lt;98,"No","Yes")))</f>
        <v>Yes</v>
      </c>
      <c r="I21" s="6">
        <v>0</v>
      </c>
      <c r="J21" s="6">
        <v>-2.3E-2</v>
      </c>
      <c r="K21" s="91" t="str">
        <f>IF(J21="Div by 0", "N/A", IF(J21="N/A","N/A", IF(J21&gt;30, "No", IF(J21&lt;-30, "No", "Yes"))))</f>
        <v>Yes</v>
      </c>
    </row>
    <row r="22" spans="1:11" ht="15" customHeight="1" x14ac:dyDescent="0.25">
      <c r="A22" s="90" t="s">
        <v>1700</v>
      </c>
      <c r="B22" s="21" t="s">
        <v>213</v>
      </c>
      <c r="C22" s="5">
        <v>63.539235183000002</v>
      </c>
      <c r="D22" s="5" t="str">
        <f>IF($B22="N/A","N/A",IF(C22&gt;15,"No",IF(C22&lt;-15,"No","Yes")))</f>
        <v>N/A</v>
      </c>
      <c r="E22" s="5">
        <v>60.351998354000003</v>
      </c>
      <c r="F22" s="5" t="str">
        <f>IF($B22="N/A","N/A",IF(E22&gt;15,"No",IF(E22&lt;-15,"No","Yes")))</f>
        <v>N/A</v>
      </c>
      <c r="G22" s="5">
        <v>57.0669228</v>
      </c>
      <c r="H22" s="5" t="str">
        <f>IF($B22="N/A","N/A",IF(G22&gt;15,"No",IF(G22&lt;-15,"No","Yes")))</f>
        <v>N/A</v>
      </c>
      <c r="I22" s="6">
        <v>-5.0199999999999996</v>
      </c>
      <c r="J22" s="6">
        <v>-5.44</v>
      </c>
      <c r="K22" s="91" t="str">
        <f t="shared" ref="K22:K31" si="1">IF(J22="Div by 0", "N/A", IF(J22="N/A","N/A", IF(J22&gt;30, "No", IF(J22&lt;-30, "No", "Yes"))))</f>
        <v>Yes</v>
      </c>
    </row>
    <row r="23" spans="1:11" x14ac:dyDescent="0.25">
      <c r="A23" s="90" t="s">
        <v>937</v>
      </c>
      <c r="B23" s="21" t="s">
        <v>213</v>
      </c>
      <c r="C23" s="5">
        <v>36.201163360999999</v>
      </c>
      <c r="D23" s="5" t="str">
        <f>IF($B23="N/A","N/A",IF(C23&gt;15,"No",IF(C23&lt;-15,"No","Yes")))</f>
        <v>N/A</v>
      </c>
      <c r="E23" s="5">
        <v>39.208313070999999</v>
      </c>
      <c r="F23" s="5" t="str">
        <f>IF($B23="N/A","N/A",IF(E23&gt;15,"No",IF(E23&lt;-15,"No","Yes")))</f>
        <v>N/A</v>
      </c>
      <c r="G23" s="5">
        <v>42.307109777000001</v>
      </c>
      <c r="H23" s="5" t="str">
        <f>IF($B23="N/A","N/A",IF(G23&gt;15,"No",IF(G23&lt;-15,"No","Yes")))</f>
        <v>N/A</v>
      </c>
      <c r="I23" s="6">
        <v>8.3070000000000004</v>
      </c>
      <c r="J23" s="6">
        <v>7.9029999999999996</v>
      </c>
      <c r="K23" s="91" t="str">
        <f t="shared" si="1"/>
        <v>Yes</v>
      </c>
    </row>
    <row r="24" spans="1:11" ht="25" x14ac:dyDescent="0.25">
      <c r="A24" s="90" t="s">
        <v>938</v>
      </c>
      <c r="B24" s="21" t="s">
        <v>213</v>
      </c>
      <c r="C24" s="5">
        <v>9.4416100000000006E-5</v>
      </c>
      <c r="D24" s="5" t="str">
        <f>IF($B24="N/A","N/A",IF(C24&gt;15,"No",IF(C24&lt;-15,"No","Yes")))</f>
        <v>N/A</v>
      </c>
      <c r="E24" s="5">
        <v>0.1790033369</v>
      </c>
      <c r="F24" s="5" t="str">
        <f>IF($B24="N/A","N/A",IF(E24&gt;15,"No",IF(E24&lt;-15,"No","Yes")))</f>
        <v>N/A</v>
      </c>
      <c r="G24" s="5">
        <v>0.3352293864</v>
      </c>
      <c r="H24" s="5" t="str">
        <f>IF($B24="N/A","N/A",IF(G24&gt;15,"No",IF(G24&lt;-15,"No","Yes")))</f>
        <v>N/A</v>
      </c>
      <c r="I24" s="6">
        <v>189000</v>
      </c>
      <c r="J24" s="6">
        <v>87.28</v>
      </c>
      <c r="K24" s="91" t="str">
        <f t="shared" si="1"/>
        <v>No</v>
      </c>
    </row>
    <row r="25" spans="1:11" x14ac:dyDescent="0.25">
      <c r="A25" s="90" t="s">
        <v>166</v>
      </c>
      <c r="B25" s="21" t="s">
        <v>213</v>
      </c>
      <c r="C25" s="5">
        <v>99.999965666999998</v>
      </c>
      <c r="D25" s="5" t="str">
        <f t="shared" ref="D25:D27" si="2">IF($B25="N/A","N/A",IF(C25&gt;15,"No",IF(C25&lt;-15,"No","Yes")))</f>
        <v>N/A</v>
      </c>
      <c r="E25" s="5">
        <v>100</v>
      </c>
      <c r="F25" s="5" t="str">
        <f t="shared" ref="F25:F27" si="3">IF($B25="N/A","N/A",IF(E25&gt;15,"No",IF(E25&lt;-15,"No","Yes")))</f>
        <v>N/A</v>
      </c>
      <c r="G25" s="5">
        <v>99.976534685000004</v>
      </c>
      <c r="H25" s="5" t="str">
        <f t="shared" ref="H25:H27" si="4">IF($B25="N/A","N/A",IF(G25&gt;15,"No",IF(G25&lt;-15,"No","Yes")))</f>
        <v>N/A</v>
      </c>
      <c r="I25" s="6">
        <v>0</v>
      </c>
      <c r="J25" s="6">
        <v>-2.3E-2</v>
      </c>
      <c r="K25" s="91" t="str">
        <f t="shared" si="1"/>
        <v>Yes</v>
      </c>
    </row>
    <row r="26" spans="1:11" x14ac:dyDescent="0.25">
      <c r="A26" s="90" t="s">
        <v>167</v>
      </c>
      <c r="B26" s="21" t="s">
        <v>213</v>
      </c>
      <c r="C26" s="5">
        <v>99.999965666999998</v>
      </c>
      <c r="D26" s="5" t="str">
        <f t="shared" si="2"/>
        <v>N/A</v>
      </c>
      <c r="E26" s="5">
        <v>100</v>
      </c>
      <c r="F26" s="5" t="str">
        <f t="shared" si="3"/>
        <v>N/A</v>
      </c>
      <c r="G26" s="5">
        <v>99.976534685000004</v>
      </c>
      <c r="H26" s="5" t="str">
        <f t="shared" si="4"/>
        <v>N/A</v>
      </c>
      <c r="I26" s="6">
        <v>0</v>
      </c>
      <c r="J26" s="6">
        <v>-2.3E-2</v>
      </c>
      <c r="K26" s="91" t="str">
        <f t="shared" si="1"/>
        <v>Yes</v>
      </c>
    </row>
    <row r="27" spans="1:11" x14ac:dyDescent="0.25">
      <c r="A27" s="90" t="s">
        <v>168</v>
      </c>
      <c r="B27" s="21" t="s">
        <v>213</v>
      </c>
      <c r="C27" s="5">
        <v>99.999965666999998</v>
      </c>
      <c r="D27" s="5" t="str">
        <f t="shared" si="2"/>
        <v>N/A</v>
      </c>
      <c r="E27" s="5">
        <v>100</v>
      </c>
      <c r="F27" s="5" t="str">
        <f t="shared" si="3"/>
        <v>N/A</v>
      </c>
      <c r="G27" s="5">
        <v>99.976534685000004</v>
      </c>
      <c r="H27" s="5" t="str">
        <f t="shared" si="4"/>
        <v>N/A</v>
      </c>
      <c r="I27" s="6">
        <v>0</v>
      </c>
      <c r="J27" s="6">
        <v>-2.3E-2</v>
      </c>
      <c r="K27" s="91" t="str">
        <f t="shared" si="1"/>
        <v>Yes</v>
      </c>
    </row>
    <row r="28" spans="1:11" x14ac:dyDescent="0.25">
      <c r="A28" s="90" t="s">
        <v>54</v>
      </c>
      <c r="B28" s="21" t="s">
        <v>213</v>
      </c>
      <c r="C28" s="5">
        <v>6.4914783858999998</v>
      </c>
      <c r="D28" s="5" t="str">
        <f>IF($B28="N/A","N/A",IF(C28&gt;15,"No",IF(C28&lt;-15,"No","Yes")))</f>
        <v>N/A</v>
      </c>
      <c r="E28" s="5">
        <v>7.0766787421000004</v>
      </c>
      <c r="F28" s="5" t="str">
        <f>IF($B28="N/A","N/A",IF(E28&gt;15,"No",IF(E28&lt;-15,"No","Yes")))</f>
        <v>N/A</v>
      </c>
      <c r="G28" s="5">
        <v>7.3976585325000004</v>
      </c>
      <c r="H28" s="5" t="str">
        <f>IF($B28="N/A","N/A",IF(G28&gt;15,"No",IF(G28&lt;-15,"No","Yes")))</f>
        <v>N/A</v>
      </c>
      <c r="I28" s="6">
        <v>9.0150000000000006</v>
      </c>
      <c r="J28" s="6">
        <v>4.5359999999999996</v>
      </c>
      <c r="K28" s="91" t="str">
        <f t="shared" si="1"/>
        <v>Yes</v>
      </c>
    </row>
    <row r="29" spans="1:11" x14ac:dyDescent="0.25">
      <c r="A29" s="90" t="s">
        <v>55</v>
      </c>
      <c r="B29" s="21" t="s">
        <v>213</v>
      </c>
      <c r="C29" s="5">
        <v>93.508487281000001</v>
      </c>
      <c r="D29" s="5" t="str">
        <f>IF($B29="N/A","N/A",IF(C29&gt;15,"No",IF(C29&lt;-15,"No","Yes")))</f>
        <v>N/A</v>
      </c>
      <c r="E29" s="5">
        <v>92.923321258000001</v>
      </c>
      <c r="F29" s="5" t="str">
        <f>IF($B29="N/A","N/A",IF(E29&gt;15,"No",IF(E29&lt;-15,"No","Yes")))</f>
        <v>N/A</v>
      </c>
      <c r="G29" s="5">
        <v>92.578876152000007</v>
      </c>
      <c r="H29" s="5" t="str">
        <f>IF($B29="N/A","N/A",IF(G29&gt;15,"No",IF(G29&lt;-15,"No","Yes")))</f>
        <v>N/A</v>
      </c>
      <c r="I29" s="6">
        <v>-0.626</v>
      </c>
      <c r="J29" s="6">
        <v>-0.371</v>
      </c>
      <c r="K29" s="91" t="str">
        <f t="shared" si="1"/>
        <v>Yes</v>
      </c>
    </row>
    <row r="30" spans="1:11" x14ac:dyDescent="0.25">
      <c r="A30" s="90" t="s">
        <v>56</v>
      </c>
      <c r="B30" s="21" t="s">
        <v>213</v>
      </c>
      <c r="C30" s="5">
        <v>77.986508963999995</v>
      </c>
      <c r="D30" s="5" t="str">
        <f>IF($B30="N/A","N/A",IF(C30&gt;15,"No",IF(C30&lt;-15,"No","Yes")))</f>
        <v>N/A</v>
      </c>
      <c r="E30" s="5">
        <v>78.327098144000004</v>
      </c>
      <c r="F30" s="5" t="str">
        <f>IF($B30="N/A","N/A",IF(E30&gt;15,"No",IF(E30&lt;-15,"No","Yes")))</f>
        <v>N/A</v>
      </c>
      <c r="G30" s="5">
        <v>79.182620529999994</v>
      </c>
      <c r="H30" s="5" t="str">
        <f>IF($B30="N/A","N/A",IF(G30&gt;15,"No",IF(G30&lt;-15,"No","Yes")))</f>
        <v>N/A</v>
      </c>
      <c r="I30" s="6">
        <v>0.43669999999999998</v>
      </c>
      <c r="J30" s="6">
        <v>1.0920000000000001</v>
      </c>
      <c r="K30" s="91" t="str">
        <f t="shared" si="1"/>
        <v>Yes</v>
      </c>
    </row>
    <row r="31" spans="1:11" x14ac:dyDescent="0.25">
      <c r="A31" s="98" t="s">
        <v>57</v>
      </c>
      <c r="B31" s="99" t="s">
        <v>213</v>
      </c>
      <c r="C31" s="100">
        <v>15.829646169</v>
      </c>
      <c r="D31" s="100" t="str">
        <f>IF($B31="N/A","N/A",IF(C31&gt;15,"No",IF(C31&lt;-15,"No","Yes")))</f>
        <v>N/A</v>
      </c>
      <c r="E31" s="100">
        <v>14.310507598999999</v>
      </c>
      <c r="F31" s="100" t="str">
        <f>IF($B31="N/A","N/A",IF(E31&gt;15,"No",IF(E31&lt;-15,"No","Yes")))</f>
        <v>N/A</v>
      </c>
      <c r="G31" s="100">
        <v>14.292027793999999</v>
      </c>
      <c r="H31" s="100" t="str">
        <f>IF($B31="N/A","N/A",IF(G31&gt;15,"No",IF(G31&lt;-15,"No","Yes")))</f>
        <v>N/A</v>
      </c>
      <c r="I31" s="101">
        <v>-9.6</v>
      </c>
      <c r="J31" s="101">
        <v>-0.129</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t="s">
        <v>1747</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t="s">
        <v>1747</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t="s">
        <v>1747</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t="s">
        <v>1747</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t="s">
        <v>1747</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t="s">
        <v>1747</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t="s">
        <v>1747</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t="s">
        <v>1747</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t="s">
        <v>1747</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t="s">
        <v>1747</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t="s">
        <v>1747</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t="s">
        <v>1747</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t="s">
        <v>1747</v>
      </c>
      <c r="H19" s="5" t="str">
        <f t="shared" ref="H19:H22"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t="s">
        <v>1747</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t="s">
        <v>1747</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t="s">
        <v>1747</v>
      </c>
      <c r="H22" s="5" t="str">
        <f t="shared" si="5"/>
        <v>N/A</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t="s">
        <v>1747</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t="s">
        <v>1747</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t="s">
        <v>1747</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t="s">
        <v>1747</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t="s">
        <v>1747</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t="s">
        <v>1747</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t="s">
        <v>1747</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t="s">
        <v>1747</v>
      </c>
      <c r="H31" s="100" t="str">
        <f t="shared" si="9"/>
        <v>N/A</v>
      </c>
      <c r="I31" s="101" t="s">
        <v>1747</v>
      </c>
      <c r="J31" s="101" t="s">
        <v>1747</v>
      </c>
      <c r="K31" s="102" t="str">
        <f t="shared" si="8"/>
        <v>N/A</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1374174</v>
      </c>
      <c r="D7" s="39" t="str">
        <f>IF($B7="N/A","N/A",IF(C7&gt;10,"No",IF(C7&lt;-10,"No","Yes")))</f>
        <v>N/A</v>
      </c>
      <c r="E7" s="17">
        <v>1371264</v>
      </c>
      <c r="F7" s="39" t="str">
        <f>IF($B7="N/A","N/A",IF(E7&gt;10,"No",IF(E7&lt;-10,"No","Yes")))</f>
        <v>N/A</v>
      </c>
      <c r="G7" s="17">
        <v>1617344</v>
      </c>
      <c r="H7" s="39" t="str">
        <f>IF($B7="N/A","N/A",IF(G7&gt;10,"No",IF(G7&lt;-10,"No","Yes")))</f>
        <v>N/A</v>
      </c>
      <c r="I7" s="40">
        <v>-0.21199999999999999</v>
      </c>
      <c r="J7" s="40">
        <v>17.95</v>
      </c>
      <c r="K7" s="41" t="s">
        <v>736</v>
      </c>
      <c r="L7" s="92" t="str">
        <f>IF(J7="Div by 0", "N/A", IF(K7="N/A","N/A", IF(J7&gt;VALUE(MID(K7,1,2)), "No", IF(J7&lt;-1*VALUE(MID(K7,1,2)), "No", "Yes"))))</f>
        <v>Yes</v>
      </c>
    </row>
    <row r="8" spans="1:12" x14ac:dyDescent="0.25">
      <c r="A8" s="90" t="s">
        <v>58</v>
      </c>
      <c r="B8" s="21" t="s">
        <v>213</v>
      </c>
      <c r="C8" s="26">
        <v>4892270456</v>
      </c>
      <c r="D8" s="7" t="str">
        <f>IF($B8="N/A","N/A",IF(C8&gt;10,"No",IF(C8&lt;-10,"No","Yes")))</f>
        <v>N/A</v>
      </c>
      <c r="E8" s="26">
        <v>5697520460</v>
      </c>
      <c r="F8" s="7" t="str">
        <f>IF($B8="N/A","N/A",IF(E8&gt;10,"No",IF(E8&lt;-10,"No","Yes")))</f>
        <v>N/A</v>
      </c>
      <c r="G8" s="26">
        <v>5686348101</v>
      </c>
      <c r="H8" s="7" t="str">
        <f>IF($B8="N/A","N/A",IF(G8&gt;10,"No",IF(G8&lt;-10,"No","Yes")))</f>
        <v>N/A</v>
      </c>
      <c r="I8" s="8">
        <v>16.46</v>
      </c>
      <c r="J8" s="8">
        <v>-0.19600000000000001</v>
      </c>
      <c r="K8" s="25" t="s">
        <v>736</v>
      </c>
      <c r="L8" s="91" t="str">
        <f>IF(J8="Div by 0", "N/A", IF(K8="N/A","N/A", IF(J8&gt;VALUE(MID(K8,1,2)), "No", IF(J8&lt;-1*VALUE(MID(K8,1,2)), "No", "Yes"))))</f>
        <v>Yes</v>
      </c>
    </row>
    <row r="9" spans="1:12" x14ac:dyDescent="0.25">
      <c r="A9" s="122" t="s">
        <v>941</v>
      </c>
      <c r="B9" s="5" t="s">
        <v>213</v>
      </c>
      <c r="C9" s="4">
        <v>7.5751687923000004</v>
      </c>
      <c r="D9" s="7" t="str">
        <f>IF($B9="N/A","N/A",IF(C9&gt;10,"No",IF(C9&lt;-10,"No","Yes")))</f>
        <v>N/A</v>
      </c>
      <c r="E9" s="4">
        <v>5.5459050918999999</v>
      </c>
      <c r="F9" s="7" t="str">
        <f>IF($B9="N/A","N/A",IF(E9&gt;10,"No",IF(E9&lt;-10,"No","Yes")))</f>
        <v>N/A</v>
      </c>
      <c r="G9" s="4">
        <v>5.2058189228999998</v>
      </c>
      <c r="H9" s="7" t="str">
        <f>IF($B9="N/A","N/A",IF(G9&gt;10,"No",IF(G9&lt;-10,"No","Yes")))</f>
        <v>N/A</v>
      </c>
      <c r="I9" s="8">
        <v>-26.8</v>
      </c>
      <c r="J9" s="8">
        <v>-6.13</v>
      </c>
      <c r="K9" s="5" t="s">
        <v>213</v>
      </c>
      <c r="L9" s="91" t="str">
        <f>IF(J9="Div by 0", "N/A", IF(K9="N/A","N/A", IF(J9&gt;VALUE(MID(K9,1,2)), "No", IF(J9&lt;-1*VALUE(MID(K9,1,2)), "No", "Yes"))))</f>
        <v>N/A</v>
      </c>
    </row>
    <row r="10" spans="1:12" x14ac:dyDescent="0.25">
      <c r="A10" s="122" t="s">
        <v>942</v>
      </c>
      <c r="B10" s="5" t="s">
        <v>213</v>
      </c>
      <c r="C10" s="4">
        <v>7.9350941001999997</v>
      </c>
      <c r="D10" s="7" t="str">
        <f t="shared" ref="D10:D20" si="0">IF($B10="N/A","N/A",IF(C10&gt;10,"No",IF(C10&lt;-10,"No","Yes")))</f>
        <v>N/A</v>
      </c>
      <c r="E10" s="4">
        <v>5.7982999626999998</v>
      </c>
      <c r="F10" s="7" t="str">
        <f t="shared" ref="F10:F20" si="1">IF($B10="N/A","N/A",IF(E10&gt;10,"No",IF(E10&lt;-10,"No","Yes")))</f>
        <v>N/A</v>
      </c>
      <c r="G10" s="4">
        <v>9.5099125480000009</v>
      </c>
      <c r="H10" s="7" t="str">
        <f t="shared" ref="H10:H20" si="2">IF($B10="N/A","N/A",IF(G10&gt;10,"No",IF(G10&lt;-10,"No","Yes")))</f>
        <v>N/A</v>
      </c>
      <c r="I10" s="8">
        <v>-26.9</v>
      </c>
      <c r="J10" s="8">
        <v>64.010000000000005</v>
      </c>
      <c r="K10" s="5" t="s">
        <v>213</v>
      </c>
      <c r="L10" s="91" t="str">
        <f t="shared" ref="L10:L27" si="3">IF(J10="Div by 0", "N/A", IF(K10="N/A","N/A", IF(J10&gt;VALUE(MID(K10,1,2)), "No", IF(J10&lt;-1*VALUE(MID(K10,1,2)), "No", "Yes"))))</f>
        <v>N/A</v>
      </c>
    </row>
    <row r="11" spans="1:12" x14ac:dyDescent="0.25">
      <c r="A11" s="122" t="s">
        <v>943</v>
      </c>
      <c r="B11" s="5" t="s">
        <v>213</v>
      </c>
      <c r="C11" s="4">
        <v>9.3529640350999994</v>
      </c>
      <c r="D11" s="7" t="str">
        <f t="shared" si="0"/>
        <v>N/A</v>
      </c>
      <c r="E11" s="4">
        <v>12.287130705999999</v>
      </c>
      <c r="F11" s="7" t="str">
        <f t="shared" si="1"/>
        <v>N/A</v>
      </c>
      <c r="G11" s="4">
        <v>11.865502948</v>
      </c>
      <c r="H11" s="7" t="str">
        <f t="shared" si="2"/>
        <v>N/A</v>
      </c>
      <c r="I11" s="8">
        <v>31.37</v>
      </c>
      <c r="J11" s="8">
        <v>-3.43</v>
      </c>
      <c r="K11" s="5" t="s">
        <v>213</v>
      </c>
      <c r="L11" s="91" t="str">
        <f t="shared" si="3"/>
        <v>N/A</v>
      </c>
    </row>
    <row r="12" spans="1:12" x14ac:dyDescent="0.25">
      <c r="A12" s="122" t="s">
        <v>944</v>
      </c>
      <c r="B12" s="5" t="s">
        <v>213</v>
      </c>
      <c r="C12" s="4">
        <v>0.2629943515</v>
      </c>
      <c r="D12" s="7" t="str">
        <f t="shared" si="0"/>
        <v>N/A</v>
      </c>
      <c r="E12" s="4">
        <v>1.5606039400000001E-2</v>
      </c>
      <c r="F12" s="7" t="str">
        <f t="shared" si="1"/>
        <v>N/A</v>
      </c>
      <c r="G12" s="4">
        <v>7.6874802144999999</v>
      </c>
      <c r="H12" s="7" t="str">
        <f t="shared" si="2"/>
        <v>N/A</v>
      </c>
      <c r="I12" s="8">
        <v>-94.1</v>
      </c>
      <c r="J12" s="8">
        <v>49160</v>
      </c>
      <c r="K12" s="5" t="s">
        <v>213</v>
      </c>
      <c r="L12" s="91" t="str">
        <f t="shared" si="3"/>
        <v>N/A</v>
      </c>
    </row>
    <row r="13" spans="1:12" x14ac:dyDescent="0.25">
      <c r="A13" s="122" t="s">
        <v>945</v>
      </c>
      <c r="B13" s="7" t="s">
        <v>213</v>
      </c>
      <c r="C13" s="4">
        <v>22.035200782</v>
      </c>
      <c r="D13" s="7" t="str">
        <f t="shared" si="0"/>
        <v>N/A</v>
      </c>
      <c r="E13" s="4">
        <v>22.75397006</v>
      </c>
      <c r="F13" s="7" t="str">
        <f t="shared" si="1"/>
        <v>N/A</v>
      </c>
      <c r="G13" s="4">
        <v>21.943074572</v>
      </c>
      <c r="H13" s="7" t="str">
        <f t="shared" si="2"/>
        <v>N/A</v>
      </c>
      <c r="I13" s="8">
        <v>3.262</v>
      </c>
      <c r="J13" s="8">
        <v>-3.56</v>
      </c>
      <c r="K13" s="5" t="s">
        <v>213</v>
      </c>
      <c r="L13" s="91" t="str">
        <f t="shared" si="3"/>
        <v>N/A</v>
      </c>
    </row>
    <row r="14" spans="1:12" ht="12.75" customHeight="1" x14ac:dyDescent="0.25">
      <c r="A14" s="122" t="s">
        <v>946</v>
      </c>
      <c r="B14" s="7" t="s">
        <v>213</v>
      </c>
      <c r="C14" s="4">
        <v>9.4344675420000002</v>
      </c>
      <c r="D14" s="7" t="str">
        <f t="shared" si="0"/>
        <v>N/A</v>
      </c>
      <c r="E14" s="4">
        <v>8.9404374357999998</v>
      </c>
      <c r="F14" s="7" t="str">
        <f t="shared" si="1"/>
        <v>N/A</v>
      </c>
      <c r="G14" s="4">
        <v>6.8329310276999999</v>
      </c>
      <c r="H14" s="7" t="str">
        <f t="shared" si="2"/>
        <v>N/A</v>
      </c>
      <c r="I14" s="8">
        <v>-5.24</v>
      </c>
      <c r="J14" s="8">
        <v>-23.6</v>
      </c>
      <c r="K14" s="5" t="s">
        <v>213</v>
      </c>
      <c r="L14" s="91" t="str">
        <f t="shared" si="3"/>
        <v>N/A</v>
      </c>
    </row>
    <row r="15" spans="1:12" x14ac:dyDescent="0.25">
      <c r="A15" s="122" t="s">
        <v>947</v>
      </c>
      <c r="B15" s="7" t="s">
        <v>213</v>
      </c>
      <c r="C15" s="4">
        <v>0.5414889235</v>
      </c>
      <c r="D15" s="7" t="str">
        <f t="shared" si="0"/>
        <v>N/A</v>
      </c>
      <c r="E15" s="4">
        <v>4.1567488000000003E-3</v>
      </c>
      <c r="F15" s="7" t="str">
        <f t="shared" si="1"/>
        <v>N/A</v>
      </c>
      <c r="G15" s="4">
        <v>2.7485185587999998</v>
      </c>
      <c r="H15" s="7" t="str">
        <f t="shared" si="2"/>
        <v>N/A</v>
      </c>
      <c r="I15" s="8">
        <v>-99.2</v>
      </c>
      <c r="J15" s="8">
        <v>66022</v>
      </c>
      <c r="K15" s="5" t="s">
        <v>213</v>
      </c>
      <c r="L15" s="91" t="str">
        <f t="shared" si="3"/>
        <v>N/A</v>
      </c>
    </row>
    <row r="16" spans="1:12" ht="12.75" customHeight="1" x14ac:dyDescent="0.25">
      <c r="A16" s="122" t="s">
        <v>948</v>
      </c>
      <c r="B16" s="7" t="s">
        <v>213</v>
      </c>
      <c r="C16" s="4">
        <v>42.862621472999997</v>
      </c>
      <c r="D16" s="7" t="str">
        <f t="shared" si="0"/>
        <v>N/A</v>
      </c>
      <c r="E16" s="4">
        <v>44.654493956000003</v>
      </c>
      <c r="F16" s="7" t="str">
        <f t="shared" si="1"/>
        <v>N/A</v>
      </c>
      <c r="G16" s="4">
        <v>34.206761208000003</v>
      </c>
      <c r="H16" s="7" t="str">
        <f t="shared" si="2"/>
        <v>N/A</v>
      </c>
      <c r="I16" s="8">
        <v>4.181</v>
      </c>
      <c r="J16" s="8">
        <v>-23.4</v>
      </c>
      <c r="K16" s="5" t="s">
        <v>213</v>
      </c>
      <c r="L16" s="91" t="str">
        <f t="shared" si="3"/>
        <v>N/A</v>
      </c>
    </row>
    <row r="17" spans="1:12" ht="12.75" customHeight="1" x14ac:dyDescent="0.25">
      <c r="A17" s="122" t="s">
        <v>949</v>
      </c>
      <c r="B17" s="7" t="s">
        <v>213</v>
      </c>
      <c r="C17" s="4">
        <v>73.374405279000001</v>
      </c>
      <c r="D17" s="7" t="str">
        <f t="shared" si="0"/>
        <v>N/A</v>
      </c>
      <c r="E17" s="4">
        <v>73.210920727000001</v>
      </c>
      <c r="F17" s="7" t="str">
        <f t="shared" si="1"/>
        <v>N/A</v>
      </c>
      <c r="G17" s="4">
        <v>68.408266886999996</v>
      </c>
      <c r="H17" s="7" t="str">
        <f t="shared" si="2"/>
        <v>N/A</v>
      </c>
      <c r="I17" s="8">
        <v>-0.223</v>
      </c>
      <c r="J17" s="8">
        <v>-6.56</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58.898354339000001</v>
      </c>
      <c r="H18" s="7" t="str">
        <f t="shared" si="2"/>
        <v>N/A</v>
      </c>
      <c r="I18" s="8" t="s">
        <v>213</v>
      </c>
      <c r="J18" s="8" t="s">
        <v>213</v>
      </c>
      <c r="K18" s="5" t="s">
        <v>213</v>
      </c>
      <c r="L18" s="91" t="str">
        <f t="shared" si="3"/>
        <v>N/A</v>
      </c>
    </row>
    <row r="19" spans="1:12" ht="12.75" customHeight="1" x14ac:dyDescent="0.25">
      <c r="A19" s="122" t="s">
        <v>950</v>
      </c>
      <c r="B19" s="7" t="s">
        <v>213</v>
      </c>
      <c r="C19" s="4">
        <v>19.050425928999999</v>
      </c>
      <c r="D19" s="7" t="str">
        <f t="shared" si="0"/>
        <v>N/A</v>
      </c>
      <c r="E19" s="4">
        <v>21.243174181000001</v>
      </c>
      <c r="F19" s="7" t="str">
        <f t="shared" si="1"/>
        <v>N/A</v>
      </c>
      <c r="G19" s="4">
        <v>26.385914190000001</v>
      </c>
      <c r="H19" s="7" t="str">
        <f t="shared" si="2"/>
        <v>N/A</v>
      </c>
      <c r="I19" s="8">
        <v>11.51</v>
      </c>
      <c r="J19" s="8">
        <v>24.21</v>
      </c>
      <c r="K19" s="5" t="s">
        <v>213</v>
      </c>
      <c r="L19" s="91" t="str">
        <f t="shared" si="3"/>
        <v>N/A</v>
      </c>
    </row>
    <row r="20" spans="1:12" ht="12.75" customHeight="1" x14ac:dyDescent="0.25">
      <c r="A20" s="123" t="s">
        <v>132</v>
      </c>
      <c r="B20" s="1" t="s">
        <v>213</v>
      </c>
      <c r="C20" s="22">
        <v>2325</v>
      </c>
      <c r="D20" s="7" t="str">
        <f t="shared" si="0"/>
        <v>N/A</v>
      </c>
      <c r="E20" s="22">
        <v>6035</v>
      </c>
      <c r="F20" s="7" t="str">
        <f t="shared" si="1"/>
        <v>N/A</v>
      </c>
      <c r="G20" s="22">
        <v>259718</v>
      </c>
      <c r="H20" s="7" t="str">
        <f t="shared" si="2"/>
        <v>N/A</v>
      </c>
      <c r="I20" s="8">
        <v>159.6</v>
      </c>
      <c r="J20" s="8">
        <v>4204</v>
      </c>
      <c r="K20" s="22" t="s">
        <v>213</v>
      </c>
      <c r="L20" s="91" t="str">
        <f t="shared" si="3"/>
        <v>N/A</v>
      </c>
    </row>
    <row r="21" spans="1:12" ht="12.75" customHeight="1" x14ac:dyDescent="0.25">
      <c r="A21" s="123" t="s">
        <v>133</v>
      </c>
      <c r="B21" s="25" t="s">
        <v>276</v>
      </c>
      <c r="C21" s="4">
        <v>0.1691925477</v>
      </c>
      <c r="D21" s="7" t="str">
        <f>IF($B21="N/A","N/A",IF(C21&gt;=2,"No",IF(C21&lt;0,"No","Yes")))</f>
        <v>Yes</v>
      </c>
      <c r="E21" s="4">
        <v>0.44010489590000001</v>
      </c>
      <c r="F21" s="7" t="str">
        <f>IF($B21="N/A","N/A",IF(E21&gt;=2,"No",IF(E21&lt;0,"No","Yes")))</f>
        <v>Yes</v>
      </c>
      <c r="G21" s="4">
        <v>16.058302995999998</v>
      </c>
      <c r="H21" s="7" t="str">
        <f>IF($B21="N/A","N/A",IF(G21&gt;=2,"No",IF(G21&lt;0,"No","Yes")))</f>
        <v>No</v>
      </c>
      <c r="I21" s="8">
        <v>160.1</v>
      </c>
      <c r="J21" s="8">
        <v>3549</v>
      </c>
      <c r="K21" s="5" t="s">
        <v>213</v>
      </c>
      <c r="L21" s="91" t="str">
        <f t="shared" si="3"/>
        <v>N/A</v>
      </c>
    </row>
    <row r="22" spans="1:12" x14ac:dyDescent="0.25">
      <c r="A22" s="114" t="s">
        <v>134</v>
      </c>
      <c r="B22" s="25" t="s">
        <v>213</v>
      </c>
      <c r="C22" s="26">
        <v>3217664</v>
      </c>
      <c r="D22" s="7" t="str">
        <f t="shared" ref="D22:D27" si="4">IF($B22="N/A","N/A",IF(C22&gt;10,"No",IF(C22&lt;-10,"No","Yes")))</f>
        <v>N/A</v>
      </c>
      <c r="E22" s="26">
        <v>5176652</v>
      </c>
      <c r="F22" s="7" t="str">
        <f t="shared" ref="F22:F27" si="5">IF($B22="N/A","N/A",IF(E22&gt;10,"No",IF(E22&lt;-10,"No","Yes")))</f>
        <v>N/A</v>
      </c>
      <c r="G22" s="26">
        <v>106995725</v>
      </c>
      <c r="H22" s="7" t="str">
        <f t="shared" ref="H22:H27" si="6">IF($B22="N/A","N/A",IF(G22&gt;10,"No",IF(G22&lt;-10,"No","Yes")))</f>
        <v>N/A</v>
      </c>
      <c r="I22" s="8">
        <v>60.88</v>
      </c>
      <c r="J22" s="8">
        <v>1967</v>
      </c>
      <c r="K22" s="5" t="s">
        <v>213</v>
      </c>
      <c r="L22" s="91" t="str">
        <f t="shared" si="3"/>
        <v>N/A</v>
      </c>
    </row>
    <row r="23" spans="1:12" x14ac:dyDescent="0.25">
      <c r="A23" s="114" t="s">
        <v>1694</v>
      </c>
      <c r="B23" s="25" t="s">
        <v>213</v>
      </c>
      <c r="C23" s="26">
        <v>1383.9415054000001</v>
      </c>
      <c r="D23" s="7" t="str">
        <f t="shared" si="4"/>
        <v>N/A</v>
      </c>
      <c r="E23" s="26">
        <v>857.77166528999999</v>
      </c>
      <c r="F23" s="7" t="str">
        <f t="shared" si="5"/>
        <v>N/A</v>
      </c>
      <c r="G23" s="26">
        <v>411.96884698000002</v>
      </c>
      <c r="H23" s="7" t="str">
        <f t="shared" si="6"/>
        <v>N/A</v>
      </c>
      <c r="I23" s="8">
        <v>-38</v>
      </c>
      <c r="J23" s="8">
        <v>-52</v>
      </c>
      <c r="K23" s="5" t="s">
        <v>213</v>
      </c>
      <c r="L23" s="91" t="str">
        <f t="shared" si="3"/>
        <v>N/A</v>
      </c>
    </row>
    <row r="24" spans="1:12" ht="12.75" customHeight="1" x14ac:dyDescent="0.25">
      <c r="A24" s="123" t="s">
        <v>135</v>
      </c>
      <c r="B24" s="21" t="s">
        <v>213</v>
      </c>
      <c r="C24" s="1">
        <v>122</v>
      </c>
      <c r="D24" s="7" t="str">
        <f t="shared" si="4"/>
        <v>N/A</v>
      </c>
      <c r="E24" s="1">
        <v>559</v>
      </c>
      <c r="F24" s="7" t="str">
        <f t="shared" si="5"/>
        <v>N/A</v>
      </c>
      <c r="G24" s="1">
        <v>128084</v>
      </c>
      <c r="H24" s="7" t="str">
        <f t="shared" si="6"/>
        <v>N/A</v>
      </c>
      <c r="I24" s="8">
        <v>358.2</v>
      </c>
      <c r="J24" s="8">
        <v>22813</v>
      </c>
      <c r="K24" s="22" t="s">
        <v>213</v>
      </c>
      <c r="L24" s="91" t="str">
        <f t="shared" si="3"/>
        <v>N/A</v>
      </c>
    </row>
    <row r="25" spans="1:12" ht="12.75" customHeight="1" x14ac:dyDescent="0.25">
      <c r="A25" s="123" t="s">
        <v>136</v>
      </c>
      <c r="B25" s="21" t="s">
        <v>213</v>
      </c>
      <c r="C25" s="9">
        <v>8.8780605999999995E-3</v>
      </c>
      <c r="D25" s="7" t="str">
        <f t="shared" si="4"/>
        <v>N/A</v>
      </c>
      <c r="E25" s="9">
        <v>4.07653085E-2</v>
      </c>
      <c r="F25" s="7" t="str">
        <f t="shared" si="5"/>
        <v>N/A</v>
      </c>
      <c r="G25" s="9">
        <v>7.9194036642999999</v>
      </c>
      <c r="H25" s="7" t="str">
        <f t="shared" si="6"/>
        <v>N/A</v>
      </c>
      <c r="I25" s="8">
        <v>359.2</v>
      </c>
      <c r="J25" s="8">
        <v>19327</v>
      </c>
      <c r="K25" s="5" t="s">
        <v>213</v>
      </c>
      <c r="L25" s="91" t="str">
        <f t="shared" si="3"/>
        <v>N/A</v>
      </c>
    </row>
    <row r="26" spans="1:12" ht="25" x14ac:dyDescent="0.25">
      <c r="A26" s="114" t="s">
        <v>137</v>
      </c>
      <c r="B26" s="21" t="s">
        <v>213</v>
      </c>
      <c r="C26" s="10">
        <v>1571524</v>
      </c>
      <c r="D26" s="7" t="str">
        <f t="shared" si="4"/>
        <v>N/A</v>
      </c>
      <c r="E26" s="10">
        <v>2751558</v>
      </c>
      <c r="F26" s="7" t="str">
        <f t="shared" si="5"/>
        <v>N/A</v>
      </c>
      <c r="G26" s="10">
        <v>101357288</v>
      </c>
      <c r="H26" s="7" t="str">
        <f t="shared" si="6"/>
        <v>N/A</v>
      </c>
      <c r="I26" s="8">
        <v>75.09</v>
      </c>
      <c r="J26" s="8">
        <v>3584</v>
      </c>
      <c r="K26" s="5" t="s">
        <v>213</v>
      </c>
      <c r="L26" s="91" t="str">
        <f t="shared" si="3"/>
        <v>N/A</v>
      </c>
    </row>
    <row r="27" spans="1:12" ht="25" x14ac:dyDescent="0.25">
      <c r="A27" s="114" t="s">
        <v>951</v>
      </c>
      <c r="B27" s="21" t="s">
        <v>213</v>
      </c>
      <c r="C27" s="10">
        <v>12881.344262000001</v>
      </c>
      <c r="D27" s="7" t="str">
        <f t="shared" si="4"/>
        <v>N/A</v>
      </c>
      <c r="E27" s="10">
        <v>4922.2862254000001</v>
      </c>
      <c r="F27" s="7" t="str">
        <f t="shared" si="5"/>
        <v>N/A</v>
      </c>
      <c r="G27" s="10">
        <v>791.33449923000001</v>
      </c>
      <c r="H27" s="7" t="str">
        <f t="shared" si="6"/>
        <v>N/A</v>
      </c>
      <c r="I27" s="8">
        <v>-61.8</v>
      </c>
      <c r="J27" s="8">
        <v>-83.9</v>
      </c>
      <c r="K27" s="5" t="s">
        <v>213</v>
      </c>
      <c r="L27" s="91" t="str">
        <f t="shared" si="3"/>
        <v>N/A</v>
      </c>
    </row>
    <row r="28" spans="1:12" x14ac:dyDescent="0.25">
      <c r="A28" s="123" t="s">
        <v>138</v>
      </c>
      <c r="B28" s="1" t="s">
        <v>213</v>
      </c>
      <c r="C28" s="22">
        <v>31263</v>
      </c>
      <c r="D28" s="7" t="str">
        <f>IF($B28="N/A","N/A",IF(C28&gt;10,"No",IF(C28&lt;-10,"No","Yes")))</f>
        <v>N/A</v>
      </c>
      <c r="E28" s="22">
        <v>36888</v>
      </c>
      <c r="F28" s="7" t="str">
        <f>IF($B28="N/A","N/A",IF(E28&gt;10,"No",IF(E28&lt;-10,"No","Yes")))</f>
        <v>N/A</v>
      </c>
      <c r="G28" s="22">
        <v>37909</v>
      </c>
      <c r="H28" s="7" t="str">
        <f>IF($B28="N/A","N/A",IF(G28&gt;10,"No",IF(G28&lt;-10,"No","Yes")))</f>
        <v>N/A</v>
      </c>
      <c r="I28" s="8">
        <v>17.989999999999998</v>
      </c>
      <c r="J28" s="8">
        <v>2.7679999999999998</v>
      </c>
      <c r="K28" s="22" t="s">
        <v>213</v>
      </c>
      <c r="L28" s="91" t="str">
        <f>IF(J28="Div by 0", "N/A", IF(K28="N/A","N/A", IF(J28&gt;VALUE(MID(K28,1,2)), "No", IF(J28&lt;-1*VALUE(MID(K28,1,2)), "No", "Yes"))))</f>
        <v>N/A</v>
      </c>
    </row>
    <row r="29" spans="1:12" x14ac:dyDescent="0.25">
      <c r="A29" s="114" t="s">
        <v>139</v>
      </c>
      <c r="B29" s="25" t="s">
        <v>213</v>
      </c>
      <c r="C29" s="4">
        <v>2.2750394054999998</v>
      </c>
      <c r="D29" s="7" t="str">
        <f>IF($B29="N/A","N/A",IF(C29&gt;10,"No",IF(C29&lt;-10,"No","Yes")))</f>
        <v>N/A</v>
      </c>
      <c r="E29" s="4">
        <v>2.6900728087000001</v>
      </c>
      <c r="F29" s="7" t="str">
        <f>IF($B29="N/A","N/A",IF(E29&gt;10,"No",IF(E29&lt;-10,"No","Yes")))</f>
        <v>N/A</v>
      </c>
      <c r="G29" s="4">
        <v>2.3439045744000002</v>
      </c>
      <c r="H29" s="7" t="str">
        <f>IF($B29="N/A","N/A",IF(G29&gt;10,"No",IF(G29&lt;-10,"No","Yes")))</f>
        <v>N/A</v>
      </c>
      <c r="I29" s="8">
        <v>18.239999999999998</v>
      </c>
      <c r="J29" s="8">
        <v>-12.9</v>
      </c>
      <c r="K29" s="5" t="s">
        <v>213</v>
      </c>
      <c r="L29" s="91" t="str">
        <f>IF(J29="Div by 0", "N/A", IF(K29="N/A","N/A", IF(J29&gt;VALUE(MID(K29,1,2)), "No", IF(J29&lt;-1*VALUE(MID(K29,1,2)), "No", "Yes"))))</f>
        <v>N/A</v>
      </c>
    </row>
    <row r="30" spans="1:12" x14ac:dyDescent="0.25">
      <c r="A30" s="123" t="s">
        <v>140</v>
      </c>
      <c r="B30" s="22" t="s">
        <v>213</v>
      </c>
      <c r="C30" s="22">
        <v>82736</v>
      </c>
      <c r="D30" s="7" t="str">
        <f>IF($B30="N/A","N/A",IF(C30&gt;10,"No",IF(C30&lt;-10,"No","Yes")))</f>
        <v>N/A</v>
      </c>
      <c r="E30" s="22">
        <v>83906</v>
      </c>
      <c r="F30" s="7" t="str">
        <f>IF($B30="N/A","N/A",IF(E30&gt;10,"No",IF(E30&lt;-10,"No","Yes")))</f>
        <v>N/A</v>
      </c>
      <c r="G30" s="22">
        <v>84311</v>
      </c>
      <c r="H30" s="7" t="str">
        <f>IF($B30="N/A","N/A",IF(G30&gt;10,"No",IF(G30&lt;-10,"No","Yes")))</f>
        <v>N/A</v>
      </c>
      <c r="I30" s="8">
        <v>1.4139999999999999</v>
      </c>
      <c r="J30" s="8">
        <v>0.48270000000000002</v>
      </c>
      <c r="K30" s="22" t="s">
        <v>213</v>
      </c>
      <c r="L30" s="91" t="str">
        <f>IF(J30="Div by 0", "N/A", IF(K30="N/A","N/A", IF(J30&gt;VALUE(MID(K30,1,2)), "No", IF(J30&lt;-1*VALUE(MID(K30,1,2)), "No", "Yes"))))</f>
        <v>N/A</v>
      </c>
    </row>
    <row r="31" spans="1:12" x14ac:dyDescent="0.25">
      <c r="A31" s="114" t="s">
        <v>141</v>
      </c>
      <c r="B31" s="21" t="s">
        <v>213</v>
      </c>
      <c r="C31" s="4">
        <v>6.0207804834000003</v>
      </c>
      <c r="D31" s="7" t="str">
        <f>IF($B31="N/A","N/A",IF(C31&gt;10,"No",IF(C31&lt;-10,"No","Yes")))</f>
        <v>N/A</v>
      </c>
      <c r="E31" s="4">
        <v>6.1188800989000001</v>
      </c>
      <c r="F31" s="7" t="str">
        <f>IF($B31="N/A","N/A",IF(E31&gt;10,"No",IF(E31&lt;-10,"No","Yes")))</f>
        <v>N/A</v>
      </c>
      <c r="G31" s="4">
        <v>5.2129293459000001</v>
      </c>
      <c r="H31" s="7" t="str">
        <f>IF($B31="N/A","N/A",IF(G31&gt;10,"No",IF(G31&lt;-10,"No","Yes")))</f>
        <v>N/A</v>
      </c>
      <c r="I31" s="8">
        <v>1.629</v>
      </c>
      <c r="J31" s="8">
        <v>-14.8</v>
      </c>
      <c r="K31" s="5" t="s">
        <v>213</v>
      </c>
      <c r="L31" s="91" t="str">
        <f>IF(J31="Div by 0", "N/A", IF(K31="N/A","N/A", IF(J31&gt;VALUE(MID(K31,1,2)), "No", IF(J31&lt;-1*VALUE(MID(K31,1,2)), "No", "Yes"))))</f>
        <v>N/A</v>
      </c>
    </row>
    <row r="32" spans="1:12" ht="12.75" customHeight="1" x14ac:dyDescent="0.25">
      <c r="A32" s="129" t="s">
        <v>142</v>
      </c>
      <c r="B32" s="107" t="s">
        <v>213</v>
      </c>
      <c r="C32" s="107">
        <v>42579</v>
      </c>
      <c r="D32" s="130" t="str">
        <f>IF($B32="N/A","N/A",IF(C32&gt;10,"No",IF(C32&lt;-10,"No","Yes")))</f>
        <v>N/A</v>
      </c>
      <c r="E32" s="107">
        <v>44148.75</v>
      </c>
      <c r="F32" s="130" t="str">
        <f>IF($B32="N/A","N/A",IF(E32&gt;10,"No",IF(E32&lt;-10,"No","Yes")))</f>
        <v>N/A</v>
      </c>
      <c r="G32" s="107">
        <v>45341.916666999998</v>
      </c>
      <c r="H32" s="130" t="str">
        <f>IF($B32="N/A","N/A",IF(G32&gt;10,"No",IF(G32&lt;-10,"No","Yes")))</f>
        <v>N/A</v>
      </c>
      <c r="I32" s="131">
        <v>3.6869999999999998</v>
      </c>
      <c r="J32" s="131">
        <v>2.7029999999999998</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1340586</v>
      </c>
      <c r="D6" s="7" t="str">
        <f>IF($B6="N/A","N/A",IF(C6&gt;10,"No",IF(C6&lt;-10,"No","Yes")))</f>
        <v>N/A</v>
      </c>
      <c r="E6" s="22">
        <v>1328341</v>
      </c>
      <c r="F6" s="7" t="str">
        <f>IF($B6="N/A","N/A",IF(E6&gt;10,"No",IF(E6&lt;-10,"No","Yes")))</f>
        <v>N/A</v>
      </c>
      <c r="G6" s="22">
        <v>1319717</v>
      </c>
      <c r="H6" s="7" t="str">
        <f>IF($B6="N/A","N/A",IF(G6&gt;10,"No",IF(G6&lt;-10,"No","Yes")))</f>
        <v>N/A</v>
      </c>
      <c r="I6" s="8">
        <v>-0.91300000000000003</v>
      </c>
      <c r="J6" s="8">
        <v>-0.64900000000000002</v>
      </c>
      <c r="K6" s="1" t="s">
        <v>736</v>
      </c>
      <c r="L6" s="91" t="str">
        <f>IF(J6="Div by 0", "N/A", IF(K6="N/A","N/A", IF(J6&gt;VALUE(MID(K6,1,2)), "No", IF(J6&lt;-1*VALUE(MID(K6,1,2)), "No", "Yes"))))</f>
        <v>Yes</v>
      </c>
    </row>
    <row r="7" spans="1:12" x14ac:dyDescent="0.25">
      <c r="A7" s="123" t="s">
        <v>59</v>
      </c>
      <c r="B7" s="22" t="s">
        <v>213</v>
      </c>
      <c r="C7" s="22">
        <v>1115547.46</v>
      </c>
      <c r="D7" s="7" t="str">
        <f>IF($B7="N/A","N/A",IF(C7&gt;10,"No",IF(C7&lt;-10,"No","Yes")))</f>
        <v>N/A</v>
      </c>
      <c r="E7" s="22">
        <v>1109023.33</v>
      </c>
      <c r="F7" s="7" t="str">
        <f>IF($B7="N/A","N/A",IF(E7&gt;10,"No",IF(E7&lt;-10,"No","Yes")))</f>
        <v>N/A</v>
      </c>
      <c r="G7" s="22">
        <v>1097224.8700000001</v>
      </c>
      <c r="H7" s="7" t="str">
        <f>IF($B7="N/A","N/A",IF(G7&gt;10,"No",IF(G7&lt;-10,"No","Yes")))</f>
        <v>N/A</v>
      </c>
      <c r="I7" s="8">
        <v>-0.58499999999999996</v>
      </c>
      <c r="J7" s="8">
        <v>-1.06</v>
      </c>
      <c r="K7" s="1" t="s">
        <v>737</v>
      </c>
      <c r="L7" s="91" t="str">
        <f>IF(J7="Div by 0", "N/A", IF(K7="N/A","N/A", IF(J7&gt;VALUE(MID(K7,1,2)), "No", IF(J7&lt;-1*VALUE(MID(K7,1,2)), "No", "Yes"))))</f>
        <v>Yes</v>
      </c>
    </row>
    <row r="8" spans="1:12" x14ac:dyDescent="0.25">
      <c r="A8" s="133" t="s">
        <v>143</v>
      </c>
      <c r="B8" s="22" t="s">
        <v>213</v>
      </c>
      <c r="C8" s="22">
        <v>92809</v>
      </c>
      <c r="D8" s="7" t="str">
        <f>IF($B8="N/A","N/A",IF(C8&gt;10,"No",IF(C8&lt;-10,"No","Yes")))</f>
        <v>N/A</v>
      </c>
      <c r="E8" s="22">
        <v>93324</v>
      </c>
      <c r="F8" s="7" t="str">
        <f>IF($B8="N/A","N/A",IF(E8&gt;10,"No",IF(E8&lt;-10,"No","Yes")))</f>
        <v>N/A</v>
      </c>
      <c r="G8" s="22">
        <v>93475</v>
      </c>
      <c r="H8" s="7" t="str">
        <f>IF($B8="N/A","N/A",IF(G8&gt;10,"No",IF(G8&lt;-10,"No","Yes")))</f>
        <v>N/A</v>
      </c>
      <c r="I8" s="8">
        <v>0.55489999999999995</v>
      </c>
      <c r="J8" s="8">
        <v>0.1618</v>
      </c>
      <c r="K8" s="22" t="s">
        <v>213</v>
      </c>
      <c r="L8" s="91" t="str">
        <f>IF(J8="Div by 0", "N/A", IF(K8="N/A","N/A", IF(J8&gt;VALUE(MID(K8,1,2)), "No", IF(J8&lt;-1*VALUE(MID(K8,1,2)), "No", "Yes"))))</f>
        <v>N/A</v>
      </c>
    </row>
    <row r="9" spans="1:12" x14ac:dyDescent="0.25">
      <c r="A9" s="123" t="s">
        <v>678</v>
      </c>
      <c r="B9" s="22" t="s">
        <v>213</v>
      </c>
      <c r="C9" s="22">
        <v>88476</v>
      </c>
      <c r="D9" s="7" t="str">
        <f t="shared" ref="D9:D11" si="0">IF($B9="N/A","N/A",IF(C9&gt;10,"No",IF(C9&lt;-10,"No","Yes")))</f>
        <v>N/A</v>
      </c>
      <c r="E9" s="22">
        <v>89212</v>
      </c>
      <c r="F9" s="7" t="str">
        <f t="shared" ref="F9:F11" si="1">IF($B9="N/A","N/A",IF(E9&gt;10,"No",IF(E9&lt;-10,"No","Yes")))</f>
        <v>N/A</v>
      </c>
      <c r="G9" s="22">
        <v>89448</v>
      </c>
      <c r="H9" s="7" t="str">
        <f t="shared" ref="H9:H11" si="2">IF($B9="N/A","N/A",IF(G9&gt;10,"No",IF(G9&lt;-10,"No","Yes")))</f>
        <v>N/A</v>
      </c>
      <c r="I9" s="8">
        <v>0.83189999999999997</v>
      </c>
      <c r="J9" s="8">
        <v>0.26450000000000001</v>
      </c>
      <c r="K9" s="22" t="s">
        <v>213</v>
      </c>
      <c r="L9" s="91" t="str">
        <f t="shared" ref="L9:L11" si="3">IF(J9="Div by 0", "N/A", IF(K9="N/A","N/A", IF(J9&gt;VALUE(MID(K9,1,2)), "No", IF(J9&lt;-1*VALUE(MID(K9,1,2)), "No", "Yes"))))</f>
        <v>N/A</v>
      </c>
    </row>
    <row r="10" spans="1:12" x14ac:dyDescent="0.25">
      <c r="A10" s="123" t="s">
        <v>423</v>
      </c>
      <c r="B10" s="22" t="s">
        <v>213</v>
      </c>
      <c r="C10" s="22">
        <v>4333</v>
      </c>
      <c r="D10" s="7" t="str">
        <f t="shared" si="0"/>
        <v>N/A</v>
      </c>
      <c r="E10" s="22">
        <v>4112</v>
      </c>
      <c r="F10" s="7" t="str">
        <f t="shared" si="1"/>
        <v>N/A</v>
      </c>
      <c r="G10" s="22">
        <v>4027</v>
      </c>
      <c r="H10" s="7" t="str">
        <f t="shared" si="2"/>
        <v>N/A</v>
      </c>
      <c r="I10" s="8">
        <v>-5.0999999999999996</v>
      </c>
      <c r="J10" s="8">
        <v>-2.0699999999999998</v>
      </c>
      <c r="K10" s="22" t="s">
        <v>213</v>
      </c>
      <c r="L10" s="91" t="str">
        <f t="shared" si="3"/>
        <v>N/A</v>
      </c>
    </row>
    <row r="11" spans="1:12" x14ac:dyDescent="0.25">
      <c r="A11" s="123" t="s">
        <v>169</v>
      </c>
      <c r="B11" s="22" t="s">
        <v>213</v>
      </c>
      <c r="C11" s="4">
        <v>6.9230172476999998</v>
      </c>
      <c r="D11" s="7" t="str">
        <f t="shared" si="0"/>
        <v>N/A</v>
      </c>
      <c r="E11" s="4">
        <v>7.0256056238999998</v>
      </c>
      <c r="F11" s="7" t="str">
        <f t="shared" si="1"/>
        <v>N/A</v>
      </c>
      <c r="G11" s="4">
        <v>7.0829579371999998</v>
      </c>
      <c r="H11" s="7" t="str">
        <f t="shared" si="2"/>
        <v>N/A</v>
      </c>
      <c r="I11" s="8">
        <v>1.482</v>
      </c>
      <c r="J11" s="8">
        <v>0.81630000000000003</v>
      </c>
      <c r="K11" s="22" t="s">
        <v>213</v>
      </c>
      <c r="L11" s="91" t="str">
        <f t="shared" si="3"/>
        <v>N/A</v>
      </c>
    </row>
    <row r="12" spans="1:12" x14ac:dyDescent="0.25">
      <c r="A12" s="123" t="s">
        <v>144</v>
      </c>
      <c r="B12" s="22" t="s">
        <v>213</v>
      </c>
      <c r="C12" s="22">
        <v>48468.083333000002</v>
      </c>
      <c r="D12" s="7" t="str">
        <f>IF($B12="N/A","N/A",IF(C12&gt;10,"No",IF(C12&lt;-10,"No","Yes")))</f>
        <v>N/A</v>
      </c>
      <c r="E12" s="22">
        <v>48427.5</v>
      </c>
      <c r="F12" s="7" t="str">
        <f>IF($B12="N/A","N/A",IF(E12&gt;10,"No",IF(E12&lt;-10,"No","Yes")))</f>
        <v>N/A</v>
      </c>
      <c r="G12" s="22">
        <v>48332.916666999998</v>
      </c>
      <c r="H12" s="7" t="str">
        <f>IF($B12="N/A","N/A",IF(G12&gt;10,"No",IF(G12&lt;-10,"No","Yes")))</f>
        <v>N/A</v>
      </c>
      <c r="I12" s="8">
        <v>-8.4000000000000005E-2</v>
      </c>
      <c r="J12" s="8">
        <v>-0.19500000000000001</v>
      </c>
      <c r="K12" s="22" t="s">
        <v>213</v>
      </c>
      <c r="L12" s="91" t="str">
        <f>IF(J12="Div by 0", "N/A", IF(K12="N/A","N/A", IF(J12&gt;VALUE(MID(K12,1,2)), "No", IF(J12&lt;-1*VALUE(MID(K12,1,2)), "No", "Yes"))))</f>
        <v>N/A</v>
      </c>
    </row>
    <row r="13" spans="1:12" x14ac:dyDescent="0.25">
      <c r="A13" s="90" t="s">
        <v>364</v>
      </c>
      <c r="B13" s="33" t="s">
        <v>213</v>
      </c>
      <c r="C13" s="4">
        <v>98.225029950000007</v>
      </c>
      <c r="D13" s="9" t="str">
        <f>IF($B13="N/A","N/A",IF(C13&gt;=95,"Yes","No"))</f>
        <v>N/A</v>
      </c>
      <c r="E13" s="4">
        <v>99.060557492000001</v>
      </c>
      <c r="F13" s="9" t="str">
        <f>IF($B13="N/A","N/A",IF(E13&gt;=95,"Yes","No"))</f>
        <v>N/A</v>
      </c>
      <c r="G13" s="4">
        <v>99.445032533000003</v>
      </c>
      <c r="H13" s="7" t="str">
        <f>IF($B13="N/A","N/A",IF(G13&gt;=95,"Yes","No"))</f>
        <v>N/A</v>
      </c>
      <c r="I13" s="8">
        <v>0.85060000000000002</v>
      </c>
      <c r="J13" s="8">
        <v>0.3881</v>
      </c>
      <c r="K13" s="25" t="s">
        <v>737</v>
      </c>
      <c r="L13" s="91" t="str">
        <f t="shared" ref="L13:L70" si="4">IF(J13="Div by 0", "N/A", IF(K13="N/A","N/A", IF(J13&gt;VALUE(MID(K13,1,2)), "No", IF(J13&lt;-1*VALUE(MID(K13,1,2)), "No", "Yes"))))</f>
        <v>Yes</v>
      </c>
    </row>
    <row r="14" spans="1:12" x14ac:dyDescent="0.25">
      <c r="A14" s="134" t="s">
        <v>365</v>
      </c>
      <c r="B14" s="33" t="s">
        <v>213</v>
      </c>
      <c r="C14" s="34">
        <v>1.7742987022000001</v>
      </c>
      <c r="D14" s="34" t="str">
        <f>IF($B14="N/A","N/A",IF(C14&gt;10,"No",IF(C14&lt;-10,"No","Yes")))</f>
        <v>N/A</v>
      </c>
      <c r="E14" s="34">
        <v>0.93876497069999998</v>
      </c>
      <c r="F14" s="9" t="str">
        <f>IF($B14="N/A","N/A",IF(E14&gt;95,"Yes","No"))</f>
        <v>N/A</v>
      </c>
      <c r="G14" s="34">
        <v>0.55466437120000001</v>
      </c>
      <c r="H14" s="7" t="str">
        <f>IF($B14="N/A","N/A",IF(G14&gt;95,"Yes","No"))</f>
        <v>N/A</v>
      </c>
      <c r="I14" s="35">
        <v>-47.1</v>
      </c>
      <c r="J14" s="35">
        <v>-40.9</v>
      </c>
      <c r="K14" s="36" t="s">
        <v>213</v>
      </c>
      <c r="L14" s="91" t="str">
        <f t="shared" si="4"/>
        <v>N/A</v>
      </c>
    </row>
    <row r="15" spans="1:12" x14ac:dyDescent="0.25">
      <c r="A15" s="134" t="s">
        <v>366</v>
      </c>
      <c r="B15" s="33" t="s">
        <v>213</v>
      </c>
      <c r="C15" s="34">
        <v>6.7134819999999996E-4</v>
      </c>
      <c r="D15" s="34" t="str">
        <f t="shared" ref="D15:D21" si="5">IF($B15="N/A","N/A",IF(C15&gt;10,"No",IF(C15&lt;-10,"No","Yes")))</f>
        <v>N/A</v>
      </c>
      <c r="E15" s="34">
        <v>6.7753690000000005E-4</v>
      </c>
      <c r="F15" s="34" t="str">
        <f t="shared" ref="F15:F21" si="6">IF($B15="N/A","N/A",IF(E15&gt;10,"No",IF(E15&lt;-10,"No","Yes")))</f>
        <v>N/A</v>
      </c>
      <c r="G15" s="34">
        <v>3.0309530000000002E-4</v>
      </c>
      <c r="H15" s="37" t="str">
        <f t="shared" ref="H15:H21" si="7">IF($B15="N/A","N/A",IF(G15&gt;10,"No",IF(G15&lt;-10,"No","Yes")))</f>
        <v>N/A</v>
      </c>
      <c r="I15" s="35">
        <v>0.92179999999999995</v>
      </c>
      <c r="J15" s="35">
        <v>-55.3</v>
      </c>
      <c r="K15" s="36" t="s">
        <v>213</v>
      </c>
      <c r="L15" s="91" t="str">
        <f t="shared" si="4"/>
        <v>N/A</v>
      </c>
    </row>
    <row r="16" spans="1:12" x14ac:dyDescent="0.25">
      <c r="A16" s="134" t="s">
        <v>367</v>
      </c>
      <c r="B16" s="33" t="s">
        <v>213</v>
      </c>
      <c r="C16" s="38">
        <v>23795</v>
      </c>
      <c r="D16" s="38" t="str">
        <f t="shared" si="5"/>
        <v>N/A</v>
      </c>
      <c r="E16" s="38">
        <v>12479</v>
      </c>
      <c r="F16" s="38" t="str">
        <f t="shared" si="6"/>
        <v>N/A</v>
      </c>
      <c r="G16" s="38">
        <v>7324</v>
      </c>
      <c r="H16" s="37" t="str">
        <f t="shared" si="7"/>
        <v>N/A</v>
      </c>
      <c r="I16" s="35">
        <v>-47.6</v>
      </c>
      <c r="J16" s="35">
        <v>-41.3</v>
      </c>
      <c r="K16" s="36" t="s">
        <v>213</v>
      </c>
      <c r="L16" s="91" t="str">
        <f t="shared" si="4"/>
        <v>N/A</v>
      </c>
    </row>
    <row r="17" spans="1:12" x14ac:dyDescent="0.25">
      <c r="A17" s="135" t="s">
        <v>368</v>
      </c>
      <c r="B17" s="33" t="s">
        <v>213</v>
      </c>
      <c r="C17" s="34">
        <v>1.7749700504000001</v>
      </c>
      <c r="D17" s="37" t="str">
        <f t="shared" si="5"/>
        <v>N/A</v>
      </c>
      <c r="E17" s="34">
        <v>0.93944250760000003</v>
      </c>
      <c r="F17" s="37" t="str">
        <f t="shared" si="6"/>
        <v>N/A</v>
      </c>
      <c r="G17" s="34">
        <v>0.55496746649999995</v>
      </c>
      <c r="H17" s="37" t="str">
        <f t="shared" si="7"/>
        <v>N/A</v>
      </c>
      <c r="I17" s="35">
        <v>-47.1</v>
      </c>
      <c r="J17" s="35">
        <v>-40.9</v>
      </c>
      <c r="K17" s="36" t="s">
        <v>213</v>
      </c>
      <c r="L17" s="91" t="str">
        <f t="shared" si="4"/>
        <v>N/A</v>
      </c>
    </row>
    <row r="18" spans="1:12" x14ac:dyDescent="0.25">
      <c r="A18" s="134" t="s">
        <v>679</v>
      </c>
      <c r="B18" s="33" t="s">
        <v>213</v>
      </c>
      <c r="C18" s="34">
        <v>88.270645094000002</v>
      </c>
      <c r="D18" s="37" t="str">
        <f t="shared" si="5"/>
        <v>N/A</v>
      </c>
      <c r="E18" s="34">
        <v>80.375030050000007</v>
      </c>
      <c r="F18" s="37" t="str">
        <f t="shared" si="6"/>
        <v>N/A</v>
      </c>
      <c r="G18" s="34">
        <v>75.791916985</v>
      </c>
      <c r="H18" s="37" t="str">
        <f t="shared" si="7"/>
        <v>N/A</v>
      </c>
      <c r="I18" s="8">
        <v>-8.94</v>
      </c>
      <c r="J18" s="8">
        <v>-5.7</v>
      </c>
      <c r="K18" s="36" t="s">
        <v>213</v>
      </c>
      <c r="L18" s="91" t="str">
        <f t="shared" si="4"/>
        <v>N/A</v>
      </c>
    </row>
    <row r="19" spans="1:12" x14ac:dyDescent="0.25">
      <c r="A19" s="134" t="s">
        <v>680</v>
      </c>
      <c r="B19" s="33" t="s">
        <v>213</v>
      </c>
      <c r="C19" s="34">
        <v>45.417104434000002</v>
      </c>
      <c r="D19" s="37" t="str">
        <f t="shared" si="5"/>
        <v>N/A</v>
      </c>
      <c r="E19" s="34">
        <v>23.102812725</v>
      </c>
      <c r="F19" s="37" t="str">
        <f t="shared" si="6"/>
        <v>N/A</v>
      </c>
      <c r="G19" s="34">
        <v>8.1239759694</v>
      </c>
      <c r="H19" s="37" t="str">
        <f t="shared" si="7"/>
        <v>N/A</v>
      </c>
      <c r="I19" s="8">
        <v>-49.1</v>
      </c>
      <c r="J19" s="8">
        <v>-64.8</v>
      </c>
      <c r="K19" s="36" t="s">
        <v>213</v>
      </c>
      <c r="L19" s="91" t="str">
        <f t="shared" si="4"/>
        <v>N/A</v>
      </c>
    </row>
    <row r="20" spans="1:12" ht="25" x14ac:dyDescent="0.25">
      <c r="A20" s="134" t="s">
        <v>681</v>
      </c>
      <c r="B20" s="33" t="s">
        <v>213</v>
      </c>
      <c r="C20" s="34">
        <v>7.5940323596999999</v>
      </c>
      <c r="D20" s="37" t="str">
        <f t="shared" si="5"/>
        <v>N/A</v>
      </c>
      <c r="E20" s="34">
        <v>12.829553649999999</v>
      </c>
      <c r="F20" s="37" t="str">
        <f t="shared" si="6"/>
        <v>N/A</v>
      </c>
      <c r="G20" s="34">
        <v>14.937192790999999</v>
      </c>
      <c r="H20" s="37" t="str">
        <f t="shared" si="7"/>
        <v>N/A</v>
      </c>
      <c r="I20" s="8">
        <v>68.94</v>
      </c>
      <c r="J20" s="8">
        <v>16.43</v>
      </c>
      <c r="K20" s="36" t="s">
        <v>213</v>
      </c>
      <c r="L20" s="91" t="str">
        <f t="shared" si="4"/>
        <v>N/A</v>
      </c>
    </row>
    <row r="21" spans="1:12" ht="25" x14ac:dyDescent="0.25">
      <c r="A21" s="134" t="s">
        <v>682</v>
      </c>
      <c r="B21" s="33" t="s">
        <v>213</v>
      </c>
      <c r="C21" s="34">
        <v>4.286614835</v>
      </c>
      <c r="D21" s="37" t="str">
        <f t="shared" si="5"/>
        <v>N/A</v>
      </c>
      <c r="E21" s="34">
        <v>7.9974356919999998</v>
      </c>
      <c r="F21" s="37" t="str">
        <f t="shared" si="6"/>
        <v>N/A</v>
      </c>
      <c r="G21" s="34">
        <v>9.8033861277999996</v>
      </c>
      <c r="H21" s="37" t="str">
        <f t="shared" si="7"/>
        <v>N/A</v>
      </c>
      <c r="I21" s="8">
        <v>86.57</v>
      </c>
      <c r="J21" s="8">
        <v>22.58</v>
      </c>
      <c r="K21" s="36" t="s">
        <v>213</v>
      </c>
      <c r="L21" s="91" t="str">
        <f t="shared" si="4"/>
        <v>N/A</v>
      </c>
    </row>
    <row r="22" spans="1:12" x14ac:dyDescent="0.25">
      <c r="A22" s="114" t="s">
        <v>1701</v>
      </c>
      <c r="B22" s="25" t="s">
        <v>217</v>
      </c>
      <c r="C22" s="1">
        <v>134</v>
      </c>
      <c r="D22" s="7" t="str">
        <f>IF($B22="N/A","N/A",IF(C22&gt;0,"No",IF(C22&lt;0,"No","Yes")))</f>
        <v>No</v>
      </c>
      <c r="E22" s="1">
        <v>208</v>
      </c>
      <c r="F22" s="7" t="str">
        <f>IF($B22="N/A","N/A",IF(E22&gt;0,"No",IF(E22&lt;0,"No","Yes")))</f>
        <v>No</v>
      </c>
      <c r="G22" s="1">
        <v>755</v>
      </c>
      <c r="H22" s="7" t="str">
        <f>IF($B22="N/A","N/A",IF(G22&gt;0,"No",IF(G22&lt;0,"No","Yes")))</f>
        <v>No</v>
      </c>
      <c r="I22" s="8">
        <v>55.22</v>
      </c>
      <c r="J22" s="8">
        <v>263</v>
      </c>
      <c r="K22" s="25" t="s">
        <v>213</v>
      </c>
      <c r="L22" s="91" t="str">
        <f t="shared" si="4"/>
        <v>N/A</v>
      </c>
    </row>
    <row r="23" spans="1:12" x14ac:dyDescent="0.25">
      <c r="A23" s="136" t="s">
        <v>145</v>
      </c>
      <c r="B23" s="25" t="s">
        <v>279</v>
      </c>
      <c r="C23" s="4">
        <v>1.9991257599999999E-2</v>
      </c>
      <c r="D23" s="7" t="str">
        <f>IF($B23="N/A","N/A",IF(C23&gt;=10,"No",IF(C23&lt;0,"No","Yes")))</f>
        <v>Yes</v>
      </c>
      <c r="E23" s="4">
        <v>3.1317259600000001E-2</v>
      </c>
      <c r="F23" s="7" t="str">
        <f>IF($B23="N/A","N/A",IF(E23&gt;=10,"No",IF(E23&lt;0,"No","Yes")))</f>
        <v>Yes</v>
      </c>
      <c r="G23" s="4">
        <v>0.11441846999999999</v>
      </c>
      <c r="H23" s="7" t="str">
        <f>IF($B23="N/A","N/A",IF(G23&gt;=10,"No",IF(G23&lt;0,"No","Yes")))</f>
        <v>Yes</v>
      </c>
      <c r="I23" s="8">
        <v>56.65</v>
      </c>
      <c r="J23" s="8">
        <v>265.39999999999998</v>
      </c>
      <c r="K23" s="25" t="s">
        <v>213</v>
      </c>
      <c r="L23" s="91" t="str">
        <f t="shared" si="4"/>
        <v>N/A</v>
      </c>
    </row>
    <row r="24" spans="1:12" x14ac:dyDescent="0.25">
      <c r="A24" s="114" t="s">
        <v>424</v>
      </c>
      <c r="B24" s="21" t="s">
        <v>213</v>
      </c>
      <c r="C24" s="9">
        <v>81.343283581999998</v>
      </c>
      <c r="D24" s="37" t="str">
        <f t="shared" ref="D24:D27" si="8">IF($B24="N/A","N/A",IF(C24&gt;10,"No",IF(C24&lt;-10,"No","Yes")))</f>
        <v>N/A</v>
      </c>
      <c r="E24" s="9">
        <v>86.778846153999993</v>
      </c>
      <c r="F24" s="7" t="str">
        <f t="shared" ref="F24:F27" si="9">IF($B24="N/A","N/A",IF(E24&gt;10,"No",IF(E24&lt;-10,"No","Yes")))</f>
        <v>N/A</v>
      </c>
      <c r="G24" s="9">
        <v>92.980132449999999</v>
      </c>
      <c r="H24" s="7" t="str">
        <f t="shared" ref="H24:H27" si="10">IF($B24="N/A","N/A",IF(G24&gt;10,"No",IF(G24&lt;-10,"No","Yes")))</f>
        <v>N/A</v>
      </c>
      <c r="I24" s="8">
        <v>6.6820000000000004</v>
      </c>
      <c r="J24" s="8">
        <v>7.1459999999999999</v>
      </c>
      <c r="K24" s="25" t="s">
        <v>213</v>
      </c>
      <c r="L24" s="91" t="str">
        <f t="shared" si="4"/>
        <v>N/A</v>
      </c>
    </row>
    <row r="25" spans="1:12" x14ac:dyDescent="0.25">
      <c r="A25" s="114" t="s">
        <v>425</v>
      </c>
      <c r="B25" s="21" t="s">
        <v>213</v>
      </c>
      <c r="C25" s="9">
        <v>4.1044776119000002</v>
      </c>
      <c r="D25" s="37" t="str">
        <f t="shared" si="8"/>
        <v>N/A</v>
      </c>
      <c r="E25" s="9">
        <v>6.4903846154</v>
      </c>
      <c r="F25" s="7" t="str">
        <f t="shared" si="9"/>
        <v>N/A</v>
      </c>
      <c r="G25" s="9">
        <v>2.9801324503000002</v>
      </c>
      <c r="H25" s="7" t="str">
        <f t="shared" si="10"/>
        <v>N/A</v>
      </c>
      <c r="I25" s="8">
        <v>58.13</v>
      </c>
      <c r="J25" s="8">
        <v>-54.1</v>
      </c>
      <c r="K25" s="25" t="s">
        <v>213</v>
      </c>
      <c r="L25" s="91" t="str">
        <f t="shared" si="4"/>
        <v>N/A</v>
      </c>
    </row>
    <row r="26" spans="1:12" x14ac:dyDescent="0.25">
      <c r="A26" s="114" t="s">
        <v>421</v>
      </c>
      <c r="B26" s="21" t="s">
        <v>213</v>
      </c>
      <c r="C26" s="9">
        <v>0</v>
      </c>
      <c r="D26" s="37" t="str">
        <f t="shared" si="8"/>
        <v>N/A</v>
      </c>
      <c r="E26" s="9">
        <v>0.2403846154</v>
      </c>
      <c r="F26" s="7" t="str">
        <f t="shared" si="9"/>
        <v>N/A</v>
      </c>
      <c r="G26" s="9">
        <v>0.33112582779999999</v>
      </c>
      <c r="H26" s="7" t="str">
        <f t="shared" si="10"/>
        <v>N/A</v>
      </c>
      <c r="I26" s="8" t="s">
        <v>1747</v>
      </c>
      <c r="J26" s="8">
        <v>37.75</v>
      </c>
      <c r="K26" s="25" t="s">
        <v>213</v>
      </c>
      <c r="L26" s="91" t="str">
        <f t="shared" si="4"/>
        <v>N/A</v>
      </c>
    </row>
    <row r="27" spans="1:12" x14ac:dyDescent="0.25">
      <c r="A27" s="114" t="s">
        <v>422</v>
      </c>
      <c r="B27" s="21" t="s">
        <v>213</v>
      </c>
      <c r="C27" s="9">
        <v>15.298507463</v>
      </c>
      <c r="D27" s="37" t="str">
        <f t="shared" si="8"/>
        <v>N/A</v>
      </c>
      <c r="E27" s="9">
        <v>9.1346153846</v>
      </c>
      <c r="F27" s="7" t="str">
        <f t="shared" si="9"/>
        <v>N/A</v>
      </c>
      <c r="G27" s="9">
        <v>2.7814569535999998</v>
      </c>
      <c r="H27" s="7" t="str">
        <f t="shared" si="10"/>
        <v>N/A</v>
      </c>
      <c r="I27" s="8">
        <v>-40.299999999999997</v>
      </c>
      <c r="J27" s="8">
        <v>-69.599999999999994</v>
      </c>
      <c r="K27" s="25" t="s">
        <v>213</v>
      </c>
      <c r="L27" s="91" t="str">
        <f t="shared" si="4"/>
        <v>N/A</v>
      </c>
    </row>
    <row r="28" spans="1:12" x14ac:dyDescent="0.25">
      <c r="A28" s="114" t="s">
        <v>952</v>
      </c>
      <c r="B28" s="21" t="s">
        <v>213</v>
      </c>
      <c r="C28" s="34">
        <v>18.609995927</v>
      </c>
      <c r="D28" s="37" t="str">
        <f>IF($B28="N/A","N/A",IF(C28&gt;10,"No",IF(C28&lt;-10,"No","Yes")))</f>
        <v>N/A</v>
      </c>
      <c r="E28" s="34">
        <v>18.681121789999999</v>
      </c>
      <c r="F28" s="37" t="str">
        <f>IF($B28="N/A","N/A",IF(E28&gt;10,"No",IF(E28&lt;-10,"No","Yes")))</f>
        <v>N/A</v>
      </c>
      <c r="G28" s="34">
        <v>18.922314405000002</v>
      </c>
      <c r="H28" s="37" t="str">
        <f>IF($B28="N/A","N/A",IF(G28&gt;10,"No",IF(G28&lt;-10,"No","Yes")))</f>
        <v>N/A</v>
      </c>
      <c r="I28" s="8">
        <v>0.38219999999999998</v>
      </c>
      <c r="J28" s="8">
        <v>1.2909999999999999</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99.945471607000002</v>
      </c>
      <c r="D30" s="7" t="str">
        <f>IF($B30="N/A","N/A",IF(C30&gt;=98,"Yes","No"))</f>
        <v>Yes</v>
      </c>
      <c r="E30" s="9">
        <v>99.950991500000001</v>
      </c>
      <c r="F30" s="7" t="str">
        <f>IF($B30="N/A","N/A",IF(E30&gt;=98,"Yes","No"))</f>
        <v>Yes</v>
      </c>
      <c r="G30" s="9">
        <v>99.975525055999995</v>
      </c>
      <c r="H30" s="7" t="str">
        <f>IF($B30="N/A","N/A",IF(G30&gt;=98,"Yes","No"))</f>
        <v>Yes</v>
      </c>
      <c r="I30" s="8">
        <v>5.4999999999999997E-3</v>
      </c>
      <c r="J30" s="8">
        <v>2.4500000000000001E-2</v>
      </c>
      <c r="K30" s="25" t="s">
        <v>737</v>
      </c>
      <c r="L30" s="91" t="str">
        <f t="shared" si="4"/>
        <v>Yes</v>
      </c>
    </row>
    <row r="31" spans="1:12" x14ac:dyDescent="0.25">
      <c r="A31" s="114" t="s">
        <v>18</v>
      </c>
      <c r="B31" s="25" t="s">
        <v>277</v>
      </c>
      <c r="C31" s="9">
        <v>99.999179463000004</v>
      </c>
      <c r="D31" s="7" t="str">
        <f>IF($B31="N/A","N/A",IF(C31&gt;=95,"Yes","No"))</f>
        <v>Yes</v>
      </c>
      <c r="E31" s="9">
        <v>99.999171899000004</v>
      </c>
      <c r="F31" s="7" t="str">
        <f>IF($B31="N/A","N/A",IF(E31&gt;=95,"Yes","No"))</f>
        <v>Yes</v>
      </c>
      <c r="G31" s="9">
        <v>99.998939167000003</v>
      </c>
      <c r="H31" s="7" t="str">
        <f>IF($B31="N/A","N/A",IF(G31&gt;=95,"Yes","No"))</f>
        <v>Yes</v>
      </c>
      <c r="I31" s="8">
        <v>0</v>
      </c>
      <c r="J31" s="8">
        <v>0</v>
      </c>
      <c r="K31" s="25" t="s">
        <v>737</v>
      </c>
      <c r="L31" s="91" t="str">
        <f t="shared" si="4"/>
        <v>Yes</v>
      </c>
    </row>
    <row r="32" spans="1:12" x14ac:dyDescent="0.25">
      <c r="A32" s="114" t="s">
        <v>23</v>
      </c>
      <c r="B32" s="21" t="s">
        <v>213</v>
      </c>
      <c r="C32" s="9">
        <v>61.140352055000001</v>
      </c>
      <c r="D32" s="7" t="str">
        <f t="shared" ref="D32:D37" si="11">IF($B32="N/A","N/A",IF(C32&gt;10,"No",IF(C32&lt;-10,"No","Yes")))</f>
        <v>N/A</v>
      </c>
      <c r="E32" s="9">
        <v>59.962238612</v>
      </c>
      <c r="F32" s="7" t="str">
        <f t="shared" ref="F32:F37" si="12">IF($B32="N/A","N/A",IF(E32&gt;10,"No",IF(E32&lt;-10,"No","Yes")))</f>
        <v>N/A</v>
      </c>
      <c r="G32" s="9">
        <v>59.943684896000001</v>
      </c>
      <c r="H32" s="7" t="str">
        <f t="shared" ref="H32:H37" si="13">IF($B32="N/A","N/A",IF(G32&gt;10,"No",IF(G32&lt;-10,"No","Yes")))</f>
        <v>N/A</v>
      </c>
      <c r="I32" s="8">
        <v>-1.93</v>
      </c>
      <c r="J32" s="8">
        <v>-3.1E-2</v>
      </c>
      <c r="K32" s="25" t="s">
        <v>737</v>
      </c>
      <c r="L32" s="91" t="str">
        <f t="shared" si="4"/>
        <v>Yes</v>
      </c>
    </row>
    <row r="33" spans="1:12" x14ac:dyDescent="0.25">
      <c r="A33" s="114" t="s">
        <v>24</v>
      </c>
      <c r="B33" s="21" t="s">
        <v>213</v>
      </c>
      <c r="C33" s="9">
        <v>16.717390753</v>
      </c>
      <c r="D33" s="7" t="str">
        <f t="shared" si="11"/>
        <v>N/A</v>
      </c>
      <c r="E33" s="9">
        <v>16.940981269000002</v>
      </c>
      <c r="F33" s="7" t="str">
        <f t="shared" si="12"/>
        <v>N/A</v>
      </c>
      <c r="G33" s="9">
        <v>17.638781647999998</v>
      </c>
      <c r="H33" s="7" t="str">
        <f t="shared" si="13"/>
        <v>N/A</v>
      </c>
      <c r="I33" s="8">
        <v>1.337</v>
      </c>
      <c r="J33" s="8">
        <v>4.1189999999999998</v>
      </c>
      <c r="K33" s="25" t="s">
        <v>737</v>
      </c>
      <c r="L33" s="91" t="str">
        <f t="shared" si="4"/>
        <v>Yes</v>
      </c>
    </row>
    <row r="34" spans="1:12" x14ac:dyDescent="0.25">
      <c r="A34" s="114" t="s">
        <v>25</v>
      </c>
      <c r="B34" s="21" t="s">
        <v>213</v>
      </c>
      <c r="C34" s="9">
        <v>2.2866865684</v>
      </c>
      <c r="D34" s="7" t="str">
        <f t="shared" si="11"/>
        <v>N/A</v>
      </c>
      <c r="E34" s="9">
        <v>2.3440517156</v>
      </c>
      <c r="F34" s="7" t="str">
        <f t="shared" si="12"/>
        <v>N/A</v>
      </c>
      <c r="G34" s="9">
        <v>2.4558295452999999</v>
      </c>
      <c r="H34" s="7" t="str">
        <f t="shared" si="13"/>
        <v>N/A</v>
      </c>
      <c r="I34" s="8">
        <v>2.5089999999999999</v>
      </c>
      <c r="J34" s="8">
        <v>4.7690000000000001</v>
      </c>
      <c r="K34" s="25" t="s">
        <v>737</v>
      </c>
      <c r="L34" s="91" t="str">
        <f t="shared" si="4"/>
        <v>Yes</v>
      </c>
    </row>
    <row r="35" spans="1:12" x14ac:dyDescent="0.25">
      <c r="A35" s="114" t="s">
        <v>26</v>
      </c>
      <c r="B35" s="25" t="s">
        <v>213</v>
      </c>
      <c r="C35" s="9">
        <v>3.0861876820999998</v>
      </c>
      <c r="D35" s="7" t="str">
        <f t="shared" si="11"/>
        <v>N/A</v>
      </c>
      <c r="E35" s="9">
        <v>3.1414373267000002</v>
      </c>
      <c r="F35" s="7" t="str">
        <f t="shared" si="12"/>
        <v>N/A</v>
      </c>
      <c r="G35" s="9">
        <v>3.2819915178999999</v>
      </c>
      <c r="H35" s="7" t="str">
        <f t="shared" si="13"/>
        <v>N/A</v>
      </c>
      <c r="I35" s="8">
        <v>1.79</v>
      </c>
      <c r="J35" s="8">
        <v>4.4740000000000002</v>
      </c>
      <c r="K35" s="25" t="s">
        <v>213</v>
      </c>
      <c r="L35" s="91" t="str">
        <f t="shared" si="4"/>
        <v>N/A</v>
      </c>
    </row>
    <row r="36" spans="1:12" x14ac:dyDescent="0.25">
      <c r="A36" s="114" t="s">
        <v>60</v>
      </c>
      <c r="B36" s="25" t="s">
        <v>213</v>
      </c>
      <c r="C36" s="9">
        <v>0.20520876690000001</v>
      </c>
      <c r="D36" s="7" t="str">
        <f t="shared" si="11"/>
        <v>N/A</v>
      </c>
      <c r="E36" s="9">
        <v>0.20348690580000001</v>
      </c>
      <c r="F36" s="7" t="str">
        <f t="shared" si="12"/>
        <v>N/A</v>
      </c>
      <c r="G36" s="9">
        <v>0.20102794769999999</v>
      </c>
      <c r="H36" s="7" t="str">
        <f t="shared" si="13"/>
        <v>N/A</v>
      </c>
      <c r="I36" s="8">
        <v>-0.83899999999999997</v>
      </c>
      <c r="J36" s="8">
        <v>-1.21</v>
      </c>
      <c r="K36" s="25" t="s">
        <v>213</v>
      </c>
      <c r="L36" s="91" t="str">
        <f t="shared" si="4"/>
        <v>N/A</v>
      </c>
    </row>
    <row r="37" spans="1:12" x14ac:dyDescent="0.25">
      <c r="A37" s="114" t="s">
        <v>61</v>
      </c>
      <c r="B37" s="25" t="s">
        <v>213</v>
      </c>
      <c r="C37" s="9">
        <v>1.9214731467999999</v>
      </c>
      <c r="D37" s="7" t="str">
        <f t="shared" si="11"/>
        <v>N/A</v>
      </c>
      <c r="E37" s="9">
        <v>2.0318577835</v>
      </c>
      <c r="F37" s="7" t="str">
        <f t="shared" si="12"/>
        <v>N/A</v>
      </c>
      <c r="G37" s="9">
        <v>2.3157995237</v>
      </c>
      <c r="H37" s="7" t="str">
        <f t="shared" si="13"/>
        <v>N/A</v>
      </c>
      <c r="I37" s="8">
        <v>5.7450000000000001</v>
      </c>
      <c r="J37" s="8">
        <v>13.97</v>
      </c>
      <c r="K37" s="25" t="s">
        <v>213</v>
      </c>
      <c r="L37" s="91" t="str">
        <f t="shared" si="4"/>
        <v>N/A</v>
      </c>
    </row>
    <row r="38" spans="1:12" x14ac:dyDescent="0.25">
      <c r="A38" s="114" t="s">
        <v>62</v>
      </c>
      <c r="B38" s="25" t="s">
        <v>278</v>
      </c>
      <c r="C38" s="9">
        <v>18.599030573</v>
      </c>
      <c r="D38" s="7" t="str">
        <f>IF($B38="N/A","N/A",IF(C38&gt;=5,"No",IF(C38&lt;0,"No","Yes")))</f>
        <v>No</v>
      </c>
      <c r="E38" s="9">
        <v>19.563124228</v>
      </c>
      <c r="F38" s="7" t="str">
        <f>IF($B38="N/A","N/A",IF(E38&gt;=5,"No",IF(E38&lt;0,"No","Yes")))</f>
        <v>No</v>
      </c>
      <c r="G38" s="9">
        <v>18.938605776999999</v>
      </c>
      <c r="H38" s="7" t="str">
        <f>IF($B38="N/A","N/A",IF(G38&gt;=5,"No",IF(G38&lt;0,"No","Yes")))</f>
        <v>No</v>
      </c>
      <c r="I38" s="8">
        <v>5.1840000000000002</v>
      </c>
      <c r="J38" s="8">
        <v>-3.19</v>
      </c>
      <c r="K38" s="25" t="s">
        <v>737</v>
      </c>
      <c r="L38" s="91" t="str">
        <f t="shared" si="4"/>
        <v>Yes</v>
      </c>
    </row>
    <row r="39" spans="1:12" x14ac:dyDescent="0.25">
      <c r="A39" s="114" t="s">
        <v>63</v>
      </c>
      <c r="B39" s="25" t="s">
        <v>213</v>
      </c>
      <c r="C39" s="9">
        <v>9.5068126924000005</v>
      </c>
      <c r="D39" s="7" t="str">
        <f>IF($B39="N/A","N/A",IF(C39&gt;10,"No",IF(C39&lt;-10,"No","Yes")))</f>
        <v>N/A</v>
      </c>
      <c r="E39" s="9">
        <v>9.7752760774999992</v>
      </c>
      <c r="F39" s="7" t="str">
        <f>IF($B39="N/A","N/A",IF(E39&gt;10,"No",IF(E39&lt;-10,"No","Yes")))</f>
        <v>N/A</v>
      </c>
      <c r="G39" s="9">
        <v>10.206885264</v>
      </c>
      <c r="H39" s="7" t="str">
        <f>IF($B39="N/A","N/A",IF(G39&gt;10,"No",IF(G39&lt;-10,"No","Yes")))</f>
        <v>N/A</v>
      </c>
      <c r="I39" s="8">
        <v>2.8239999999999998</v>
      </c>
      <c r="J39" s="8">
        <v>4.415</v>
      </c>
      <c r="K39" s="25" t="s">
        <v>737</v>
      </c>
      <c r="L39" s="91" t="str">
        <f t="shared" si="4"/>
        <v>Yes</v>
      </c>
    </row>
    <row r="40" spans="1:12" x14ac:dyDescent="0.25">
      <c r="A40" s="114" t="s">
        <v>64</v>
      </c>
      <c r="B40" s="25" t="s">
        <v>213</v>
      </c>
      <c r="C40" s="9">
        <v>77.164625294999993</v>
      </c>
      <c r="D40" s="7" t="str">
        <f>IF($B40="N/A","N/A",IF(C40&gt;10,"No",IF(C40&lt;-10,"No","Yes")))</f>
        <v>N/A</v>
      </c>
      <c r="E40" s="9">
        <v>77.285924420000001</v>
      </c>
      <c r="F40" s="7" t="str">
        <f>IF($B40="N/A","N/A",IF(E40&gt;10,"No",IF(E40&lt;-10,"No","Yes")))</f>
        <v>N/A</v>
      </c>
      <c r="G40" s="9">
        <v>76.781339549999998</v>
      </c>
      <c r="H40" s="7" t="str">
        <f>IF($B40="N/A","N/A",IF(G40&gt;10,"No",IF(G40&lt;-10,"No","Yes")))</f>
        <v>N/A</v>
      </c>
      <c r="I40" s="8">
        <v>0.15720000000000001</v>
      </c>
      <c r="J40" s="8">
        <v>-0.65300000000000002</v>
      </c>
      <c r="K40" s="25" t="s">
        <v>737</v>
      </c>
      <c r="L40" s="91" t="str">
        <f t="shared" si="4"/>
        <v>Yes</v>
      </c>
    </row>
    <row r="41" spans="1:12" x14ac:dyDescent="0.25">
      <c r="A41" s="90" t="s">
        <v>19</v>
      </c>
      <c r="B41" s="21" t="s">
        <v>281</v>
      </c>
      <c r="C41" s="4">
        <v>2.6659237079999998</v>
      </c>
      <c r="D41" s="7" t="str">
        <f>IF($B41="N/A","N/A",IF(C41&gt;8,"No",IF(C41&lt;2,"No","Yes")))</f>
        <v>Yes</v>
      </c>
      <c r="E41" s="4">
        <v>2.6678390564000001</v>
      </c>
      <c r="F41" s="7" t="str">
        <f>IF($B41="N/A","N/A",IF(E41&gt;8,"No",IF(E41&lt;2,"No","Yes")))</f>
        <v>Yes</v>
      </c>
      <c r="G41" s="4">
        <v>2.6135148672000001</v>
      </c>
      <c r="H41" s="7" t="str">
        <f>IF($B41="N/A","N/A",IF(G41&gt;8,"No",IF(G41&lt;2,"No","Yes")))</f>
        <v>Yes</v>
      </c>
      <c r="I41" s="8">
        <v>7.1800000000000003E-2</v>
      </c>
      <c r="J41" s="8">
        <v>-2.04</v>
      </c>
      <c r="K41" s="25" t="s">
        <v>737</v>
      </c>
      <c r="L41" s="91" t="str">
        <f t="shared" si="4"/>
        <v>Yes</v>
      </c>
    </row>
    <row r="42" spans="1:12" x14ac:dyDescent="0.25">
      <c r="A42" s="90" t="s">
        <v>170</v>
      </c>
      <c r="B42" s="21" t="s">
        <v>213</v>
      </c>
      <c r="C42" s="4">
        <v>13.611062625000001</v>
      </c>
      <c r="D42" s="7" t="str">
        <f t="shared" ref="D42:D49" si="14">IF($B42="N/A","N/A",IF(C42&gt;10,"No",IF(C42&lt;-10,"No","Yes")))</f>
        <v>N/A</v>
      </c>
      <c r="E42" s="4">
        <v>13.433222343000001</v>
      </c>
      <c r="F42" s="7" t="str">
        <f t="shared" ref="F42:F49" si="15">IF($B42="N/A","N/A",IF(E42&gt;10,"No",IF(E42&lt;-10,"No","Yes")))</f>
        <v>N/A</v>
      </c>
      <c r="G42" s="4">
        <v>13.300957705</v>
      </c>
      <c r="H42" s="7" t="str">
        <f t="shared" ref="H42:H49" si="16">IF($B42="N/A","N/A",IF(G42&gt;10,"No",IF(G42&lt;-10,"No","Yes")))</f>
        <v>N/A</v>
      </c>
      <c r="I42" s="8">
        <v>-1.31</v>
      </c>
      <c r="J42" s="8">
        <v>-0.98499999999999999</v>
      </c>
      <c r="K42" s="25" t="s">
        <v>737</v>
      </c>
      <c r="L42" s="91" t="str">
        <f>IF(J42="Div by 0", "N/A", IF(OR(J42="N/A",K42="N/A"),"N/A", IF(J42&gt;VALUE(MID(K42,1,2)), "No", IF(J42&lt;-1*VALUE(MID(K42,1,2)), "No", "Yes"))))</f>
        <v>Yes</v>
      </c>
    </row>
    <row r="43" spans="1:12" x14ac:dyDescent="0.25">
      <c r="A43" s="90" t="s">
        <v>171</v>
      </c>
      <c r="B43" s="21" t="s">
        <v>213</v>
      </c>
      <c r="C43" s="4">
        <v>25.858691647000001</v>
      </c>
      <c r="D43" s="7" t="str">
        <f t="shared" si="14"/>
        <v>N/A</v>
      </c>
      <c r="E43" s="4">
        <v>26.219396976999999</v>
      </c>
      <c r="F43" s="7" t="str">
        <f t="shared" si="15"/>
        <v>N/A</v>
      </c>
      <c r="G43" s="4">
        <v>26.744673290000001</v>
      </c>
      <c r="H43" s="7" t="str">
        <f t="shared" si="16"/>
        <v>N/A</v>
      </c>
      <c r="I43" s="8">
        <v>1.395</v>
      </c>
      <c r="J43" s="8">
        <v>2.0030000000000001</v>
      </c>
      <c r="K43" s="25" t="s">
        <v>737</v>
      </c>
      <c r="L43" s="91" t="str">
        <f>IF(J43="Div by 0", "N/A", IF(OR(J43="N/A",K43="N/A"),"N/A", IF(J43&gt;VALUE(MID(K43,1,2)), "No", IF(J43&lt;-1*VALUE(MID(K43,1,2)), "No", "Yes"))))</f>
        <v>Yes</v>
      </c>
    </row>
    <row r="44" spans="1:12" x14ac:dyDescent="0.25">
      <c r="A44" s="90" t="s">
        <v>172</v>
      </c>
      <c r="B44" s="21" t="s">
        <v>213</v>
      </c>
      <c r="C44" s="4">
        <v>3.3834457469000001</v>
      </c>
      <c r="D44" s="7" t="str">
        <f t="shared" si="14"/>
        <v>N/A</v>
      </c>
      <c r="E44" s="4">
        <v>3.2265811264000002</v>
      </c>
      <c r="F44" s="7" t="str">
        <f t="shared" si="15"/>
        <v>N/A</v>
      </c>
      <c r="G44" s="4">
        <v>3.0707341044000001</v>
      </c>
      <c r="H44" s="7" t="str">
        <f t="shared" si="16"/>
        <v>N/A</v>
      </c>
      <c r="I44" s="8">
        <v>-4.6399999999999997</v>
      </c>
      <c r="J44" s="8">
        <v>-4.83</v>
      </c>
      <c r="K44" s="25" t="s">
        <v>737</v>
      </c>
      <c r="L44" s="91" t="str">
        <f t="shared" ref="L44:L53" si="17">IF(J44="Div by 0", "N/A", IF(OR(J44="N/A",K44="N/A"),"N/A", IF(J44&gt;VALUE(MID(K44,1,2)), "No", IF(J44&lt;-1*VALUE(MID(K44,1,2)), "No", "Yes"))))</f>
        <v>Yes</v>
      </c>
    </row>
    <row r="45" spans="1:12" x14ac:dyDescent="0.25">
      <c r="A45" s="90" t="s">
        <v>173</v>
      </c>
      <c r="B45" s="21" t="s">
        <v>213</v>
      </c>
      <c r="C45" s="4">
        <v>31.162267843999999</v>
      </c>
      <c r="D45" s="7" t="str">
        <f t="shared" si="14"/>
        <v>N/A</v>
      </c>
      <c r="E45" s="4">
        <v>31.169406048999999</v>
      </c>
      <c r="F45" s="7" t="str">
        <f t="shared" si="15"/>
        <v>N/A</v>
      </c>
      <c r="G45" s="4">
        <v>30.830776598</v>
      </c>
      <c r="H45" s="7" t="str">
        <f t="shared" si="16"/>
        <v>N/A</v>
      </c>
      <c r="I45" s="8">
        <v>2.29E-2</v>
      </c>
      <c r="J45" s="8">
        <v>-1.0900000000000001</v>
      </c>
      <c r="K45" s="25" t="s">
        <v>737</v>
      </c>
      <c r="L45" s="91" t="str">
        <f t="shared" si="17"/>
        <v>Yes</v>
      </c>
    </row>
    <row r="46" spans="1:12" x14ac:dyDescent="0.25">
      <c r="A46" s="90" t="s">
        <v>174</v>
      </c>
      <c r="B46" s="21" t="s">
        <v>213</v>
      </c>
      <c r="C46" s="4">
        <v>12.312675203</v>
      </c>
      <c r="D46" s="7" t="str">
        <f t="shared" si="14"/>
        <v>N/A</v>
      </c>
      <c r="E46" s="4">
        <v>12.374382783</v>
      </c>
      <c r="F46" s="7" t="str">
        <f t="shared" si="15"/>
        <v>N/A</v>
      </c>
      <c r="G46" s="4">
        <v>12.502907820000001</v>
      </c>
      <c r="H46" s="7" t="str">
        <f t="shared" si="16"/>
        <v>N/A</v>
      </c>
      <c r="I46" s="8">
        <v>0.50119999999999998</v>
      </c>
      <c r="J46" s="8">
        <v>1.0389999999999999</v>
      </c>
      <c r="K46" s="25" t="s">
        <v>737</v>
      </c>
      <c r="L46" s="91" t="str">
        <f t="shared" si="17"/>
        <v>Yes</v>
      </c>
    </row>
    <row r="47" spans="1:12" x14ac:dyDescent="0.25">
      <c r="A47" s="90" t="s">
        <v>175</v>
      </c>
      <c r="B47" s="21" t="s">
        <v>213</v>
      </c>
      <c r="C47" s="4">
        <v>3.6340078144999999</v>
      </c>
      <c r="D47" s="7" t="str">
        <f t="shared" si="14"/>
        <v>N/A</v>
      </c>
      <c r="E47" s="4">
        <v>3.7454238031</v>
      </c>
      <c r="F47" s="7" t="str">
        <f t="shared" si="15"/>
        <v>N/A</v>
      </c>
      <c r="G47" s="4">
        <v>3.9222803070999999</v>
      </c>
      <c r="H47" s="7" t="str">
        <f t="shared" si="16"/>
        <v>N/A</v>
      </c>
      <c r="I47" s="8">
        <v>3.0659999999999998</v>
      </c>
      <c r="J47" s="8">
        <v>4.7220000000000004</v>
      </c>
      <c r="K47" s="25" t="s">
        <v>737</v>
      </c>
      <c r="L47" s="91" t="str">
        <f t="shared" si="17"/>
        <v>Yes</v>
      </c>
    </row>
    <row r="48" spans="1:12" x14ac:dyDescent="0.25">
      <c r="A48" s="90" t="s">
        <v>176</v>
      </c>
      <c r="B48" s="21" t="s">
        <v>213</v>
      </c>
      <c r="C48" s="4">
        <v>3.8831525915</v>
      </c>
      <c r="D48" s="7" t="str">
        <f t="shared" si="14"/>
        <v>N/A</v>
      </c>
      <c r="E48" s="4">
        <v>3.7400787900000001</v>
      </c>
      <c r="F48" s="7" t="str">
        <f t="shared" si="15"/>
        <v>N/A</v>
      </c>
      <c r="G48" s="4">
        <v>3.6412352042</v>
      </c>
      <c r="H48" s="7" t="str">
        <f t="shared" si="16"/>
        <v>N/A</v>
      </c>
      <c r="I48" s="8">
        <v>-3.68</v>
      </c>
      <c r="J48" s="8">
        <v>-2.64</v>
      </c>
      <c r="K48" s="25" t="s">
        <v>737</v>
      </c>
      <c r="L48" s="91" t="str">
        <f t="shared" si="17"/>
        <v>Yes</v>
      </c>
    </row>
    <row r="49" spans="1:12" x14ac:dyDescent="0.25">
      <c r="A49" s="90" t="s">
        <v>954</v>
      </c>
      <c r="B49" s="21" t="s">
        <v>213</v>
      </c>
      <c r="C49" s="4">
        <v>3.4887728201999999</v>
      </c>
      <c r="D49" s="7" t="str">
        <f t="shared" si="14"/>
        <v>N/A</v>
      </c>
      <c r="E49" s="4">
        <v>3.4236690729000001</v>
      </c>
      <c r="F49" s="7" t="str">
        <f t="shared" si="15"/>
        <v>N/A</v>
      </c>
      <c r="G49" s="4">
        <v>3.3729201032999998</v>
      </c>
      <c r="H49" s="7" t="str">
        <f t="shared" si="16"/>
        <v>N/A</v>
      </c>
      <c r="I49" s="8">
        <v>-1.87</v>
      </c>
      <c r="J49" s="8">
        <v>-1.48</v>
      </c>
      <c r="K49" s="25" t="s">
        <v>737</v>
      </c>
      <c r="L49" s="91" t="str">
        <f t="shared" si="17"/>
        <v>Yes</v>
      </c>
    </row>
    <row r="50" spans="1:12" x14ac:dyDescent="0.25">
      <c r="A50" s="114" t="s">
        <v>208</v>
      </c>
      <c r="B50" s="21" t="s">
        <v>213</v>
      </c>
      <c r="C50" s="22">
        <v>562508</v>
      </c>
      <c r="D50" s="5" t="str">
        <f t="shared" ref="D50:D53" si="18">IF($B50="N/A","N/A",IF(C50&lt;0,"No","Yes"))</f>
        <v>N/A</v>
      </c>
      <c r="E50" s="22">
        <v>559778</v>
      </c>
      <c r="F50" s="5" t="str">
        <f t="shared" ref="F50:F53" si="19">IF($B50="N/A","N/A",IF(E50&lt;0,"No","Yes"))</f>
        <v>N/A</v>
      </c>
      <c r="G50" s="22">
        <v>561403</v>
      </c>
      <c r="H50" s="5" t="str">
        <f t="shared" ref="H50:H53" si="20">IF($B50="N/A","N/A",IF(G50&lt;0,"No","Yes"))</f>
        <v>N/A</v>
      </c>
      <c r="I50" s="8">
        <v>-0.48499999999999999</v>
      </c>
      <c r="J50" s="8">
        <v>0.2903</v>
      </c>
      <c r="K50" s="25" t="s">
        <v>737</v>
      </c>
      <c r="L50" s="91" t="str">
        <f t="shared" si="17"/>
        <v>Yes</v>
      </c>
    </row>
    <row r="51" spans="1:12" x14ac:dyDescent="0.25">
      <c r="A51" s="114" t="s">
        <v>209</v>
      </c>
      <c r="B51" s="21" t="s">
        <v>213</v>
      </c>
      <c r="C51" s="22">
        <v>45031</v>
      </c>
      <c r="D51" s="5" t="str">
        <f t="shared" si="18"/>
        <v>N/A</v>
      </c>
      <c r="E51" s="22">
        <v>42560</v>
      </c>
      <c r="F51" s="5" t="str">
        <f t="shared" si="19"/>
        <v>N/A</v>
      </c>
      <c r="G51" s="22">
        <v>40349</v>
      </c>
      <c r="H51" s="5" t="str">
        <f t="shared" si="20"/>
        <v>N/A</v>
      </c>
      <c r="I51" s="8">
        <v>-5.49</v>
      </c>
      <c r="J51" s="8">
        <v>-5.2</v>
      </c>
      <c r="K51" s="25" t="s">
        <v>737</v>
      </c>
      <c r="L51" s="91" t="str">
        <f t="shared" si="17"/>
        <v>Yes</v>
      </c>
    </row>
    <row r="52" spans="1:12" x14ac:dyDescent="0.25">
      <c r="A52" s="114" t="s">
        <v>210</v>
      </c>
      <c r="B52" s="21" t="s">
        <v>213</v>
      </c>
      <c r="C52" s="22">
        <v>578174</v>
      </c>
      <c r="D52" s="5" t="str">
        <f t="shared" si="18"/>
        <v>N/A</v>
      </c>
      <c r="E52" s="22">
        <v>573838</v>
      </c>
      <c r="F52" s="5" t="str">
        <f t="shared" si="19"/>
        <v>N/A</v>
      </c>
      <c r="G52" s="22">
        <v>567616</v>
      </c>
      <c r="H52" s="5" t="str">
        <f t="shared" si="20"/>
        <v>N/A</v>
      </c>
      <c r="I52" s="8">
        <v>-0.75</v>
      </c>
      <c r="J52" s="8">
        <v>-1.08</v>
      </c>
      <c r="K52" s="25" t="s">
        <v>737</v>
      </c>
      <c r="L52" s="91" t="str">
        <f t="shared" si="17"/>
        <v>Yes</v>
      </c>
    </row>
    <row r="53" spans="1:12" x14ac:dyDescent="0.25">
      <c r="A53" s="114" t="s">
        <v>955</v>
      </c>
      <c r="B53" s="21" t="s">
        <v>213</v>
      </c>
      <c r="C53" s="22">
        <v>123606</v>
      </c>
      <c r="D53" s="5" t="str">
        <f t="shared" si="18"/>
        <v>N/A</v>
      </c>
      <c r="E53" s="22">
        <v>121881</v>
      </c>
      <c r="F53" s="5" t="str">
        <f t="shared" si="19"/>
        <v>N/A</v>
      </c>
      <c r="G53" s="22">
        <v>123020</v>
      </c>
      <c r="H53" s="5" t="str">
        <f t="shared" si="20"/>
        <v>N/A</v>
      </c>
      <c r="I53" s="8">
        <v>-1.4</v>
      </c>
      <c r="J53" s="8">
        <v>0.9345</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100</v>
      </c>
      <c r="D55" s="7" t="str">
        <f>IF($B55="N/A","N/A",IF(C55&gt;10,"No",IF(C55&lt;-10,"No","Yes")))</f>
        <v>N/A</v>
      </c>
      <c r="E55" s="4">
        <v>99.999924718000003</v>
      </c>
      <c r="F55" s="7" t="str">
        <f>IF($B55="N/A","N/A",IF(E55&gt;10,"No",IF(E55&lt;-10,"No","Yes")))</f>
        <v>N/A</v>
      </c>
      <c r="G55" s="4">
        <v>100</v>
      </c>
      <c r="H55" s="7" t="str">
        <f>IF($B55="N/A","N/A",IF(G55&gt;10,"No",IF(G55&lt;-10,"No","Yes")))</f>
        <v>N/A</v>
      </c>
      <c r="I55" s="8">
        <v>0</v>
      </c>
      <c r="J55" s="8">
        <v>1E-4</v>
      </c>
      <c r="K55" s="21" t="s">
        <v>213</v>
      </c>
      <c r="L55" s="91" t="str">
        <f t="shared" si="4"/>
        <v>N/A</v>
      </c>
    </row>
    <row r="56" spans="1:12" x14ac:dyDescent="0.25">
      <c r="A56" s="114" t="s">
        <v>177</v>
      </c>
      <c r="B56" s="21" t="s">
        <v>213</v>
      </c>
      <c r="C56" s="4">
        <v>58.967645492000003</v>
      </c>
      <c r="D56" s="7" t="str">
        <f t="shared" ref="D56:D57" si="21">IF($B56="N/A","N/A",IF(C56&gt;10,"No",IF(C56&lt;-10,"No","Yes")))</f>
        <v>N/A</v>
      </c>
      <c r="E56" s="4">
        <v>59.083172167000001</v>
      </c>
      <c r="F56" s="7" t="str">
        <f t="shared" ref="F56:F57" si="22">IF($B56="N/A","N/A",IF(E56&gt;10,"No",IF(E56&lt;-10,"No","Yes")))</f>
        <v>N/A</v>
      </c>
      <c r="G56" s="4">
        <v>58.912478962999998</v>
      </c>
      <c r="H56" s="7" t="str">
        <f t="shared" ref="H56:H57" si="23">IF($B56="N/A","N/A",IF(G56&gt;10,"No",IF(G56&lt;-10,"No","Yes")))</f>
        <v>N/A</v>
      </c>
      <c r="I56" s="8">
        <v>0.19589999999999999</v>
      </c>
      <c r="J56" s="8">
        <v>-0.28899999999999998</v>
      </c>
      <c r="K56" s="25" t="s">
        <v>737</v>
      </c>
      <c r="L56" s="91" t="str">
        <f>IF(J56="Div by 0", "N/A", IF(OR(J56="N/A",K56="N/A"),"N/A", IF(J56&gt;VALUE(MID(K56,1,2)), "No", IF(J56&lt;-1*VALUE(MID(K56,1,2)), "No", "Yes"))))</f>
        <v>Yes</v>
      </c>
    </row>
    <row r="57" spans="1:12" x14ac:dyDescent="0.25">
      <c r="A57" s="136" t="s">
        <v>178</v>
      </c>
      <c r="B57" s="21" t="s">
        <v>213</v>
      </c>
      <c r="C57" s="4">
        <v>41.032354507999997</v>
      </c>
      <c r="D57" s="7" t="str">
        <f t="shared" si="21"/>
        <v>N/A</v>
      </c>
      <c r="E57" s="4">
        <v>40.916752551000002</v>
      </c>
      <c r="F57" s="7" t="str">
        <f t="shared" si="22"/>
        <v>N/A</v>
      </c>
      <c r="G57" s="4">
        <v>41.087521037000002</v>
      </c>
      <c r="H57" s="7" t="str">
        <f t="shared" si="23"/>
        <v>N/A</v>
      </c>
      <c r="I57" s="8">
        <v>-0.28199999999999997</v>
      </c>
      <c r="J57" s="8">
        <v>0.41739999999999999</v>
      </c>
      <c r="K57" s="25" t="s">
        <v>737</v>
      </c>
      <c r="L57" s="91" t="str">
        <f>IF(J57="Div by 0", "N/A", IF(OR(J57="N/A",K57="N/A"),"N/A", IF(J57&gt;VALUE(MID(K57,1,2)), "No", IF(J57&lt;-1*VALUE(MID(K57,1,2)), "No", "Yes"))))</f>
        <v>Yes</v>
      </c>
    </row>
    <row r="58" spans="1:12" x14ac:dyDescent="0.25">
      <c r="A58" s="137" t="s">
        <v>683</v>
      </c>
      <c r="B58" s="21" t="s">
        <v>282</v>
      </c>
      <c r="C58" s="4">
        <v>64.025732031000004</v>
      </c>
      <c r="D58" s="7" t="str">
        <f>IF($B58="N/A","N/A",IF(C58&gt;70,"No",IF(C58&lt;40,"No","Yes")))</f>
        <v>Yes</v>
      </c>
      <c r="E58" s="4">
        <v>63.882542209</v>
      </c>
      <c r="F58" s="7" t="str">
        <f>IF($B58="N/A","N/A",IF(E58&gt;70,"No",IF(E58&lt;40,"No","Yes")))</f>
        <v>Yes</v>
      </c>
      <c r="G58" s="4">
        <v>63.434887934000002</v>
      </c>
      <c r="H58" s="7" t="str">
        <f>IF($B58="N/A","N/A",IF(G58&gt;70,"No",IF(G58&lt;40,"No","Yes")))</f>
        <v>Yes</v>
      </c>
      <c r="I58" s="8">
        <v>-0.224</v>
      </c>
      <c r="J58" s="8">
        <v>-0.70099999999999996</v>
      </c>
      <c r="K58" s="25" t="s">
        <v>737</v>
      </c>
      <c r="L58" s="91" t="str">
        <f t="shared" si="4"/>
        <v>Yes</v>
      </c>
    </row>
    <row r="59" spans="1:12" x14ac:dyDescent="0.25">
      <c r="A59" s="114" t="s">
        <v>684</v>
      </c>
      <c r="B59" s="21" t="s">
        <v>213</v>
      </c>
      <c r="C59" s="4">
        <v>74.066690829999999</v>
      </c>
      <c r="D59" s="7" t="str">
        <f>IF($B59="N/A","N/A",IF(C59&gt;10,"No",IF(C59&lt;-10,"No","Yes")))</f>
        <v>N/A</v>
      </c>
      <c r="E59" s="4">
        <v>73.846244974000001</v>
      </c>
      <c r="F59" s="7" t="str">
        <f>IF($B59="N/A","N/A",IF(E59&gt;10,"No",IF(E59&lt;-10,"No","Yes")))</f>
        <v>N/A</v>
      </c>
      <c r="G59" s="4">
        <v>72.736757385000004</v>
      </c>
      <c r="H59" s="7" t="str">
        <f>IF($B59="N/A","N/A",IF(G59&gt;10,"No",IF(G59&lt;-10,"No","Yes")))</f>
        <v>N/A</v>
      </c>
      <c r="I59" s="8">
        <v>-0.29799999999999999</v>
      </c>
      <c r="J59" s="8">
        <v>-1.5</v>
      </c>
      <c r="K59" s="21" t="s">
        <v>213</v>
      </c>
      <c r="L59" s="91" t="str">
        <f t="shared" si="4"/>
        <v>N/A</v>
      </c>
    </row>
    <row r="60" spans="1:12" x14ac:dyDescent="0.25">
      <c r="A60" s="114" t="s">
        <v>685</v>
      </c>
      <c r="B60" s="21" t="s">
        <v>213</v>
      </c>
      <c r="C60" s="4">
        <v>84.111732840000002</v>
      </c>
      <c r="D60" s="7" t="str">
        <f t="shared" ref="D60:D66" si="24">IF($B60="N/A","N/A",IF(C60&gt;10,"No",IF(C60&lt;-10,"No","Yes")))</f>
        <v>N/A</v>
      </c>
      <c r="E60" s="4">
        <v>84.844108495</v>
      </c>
      <c r="F60" s="7" t="str">
        <f t="shared" ref="F60:F66" si="25">IF($B60="N/A","N/A",IF(E60&gt;10,"No",IF(E60&lt;-10,"No","Yes")))</f>
        <v>N/A</v>
      </c>
      <c r="G60" s="4">
        <v>83.085839797000006</v>
      </c>
      <c r="H60" s="7" t="str">
        <f t="shared" ref="H60:H66" si="26">IF($B60="N/A","N/A",IF(G60&gt;10,"No",IF(G60&lt;-10,"No","Yes")))</f>
        <v>N/A</v>
      </c>
      <c r="I60" s="8">
        <v>0.87070000000000003</v>
      </c>
      <c r="J60" s="8">
        <v>-2.0699999999999998</v>
      </c>
      <c r="K60" s="21" t="s">
        <v>213</v>
      </c>
      <c r="L60" s="91" t="str">
        <f t="shared" si="4"/>
        <v>N/A</v>
      </c>
    </row>
    <row r="61" spans="1:12" x14ac:dyDescent="0.25">
      <c r="A61" s="114" t="s">
        <v>1744</v>
      </c>
      <c r="B61" s="21" t="s">
        <v>213</v>
      </c>
      <c r="C61" s="4">
        <v>61.844565637000002</v>
      </c>
      <c r="D61" s="7" t="str">
        <f t="shared" si="24"/>
        <v>N/A</v>
      </c>
      <c r="E61" s="4">
        <v>62.471075163999998</v>
      </c>
      <c r="F61" s="7" t="str">
        <f t="shared" si="25"/>
        <v>N/A</v>
      </c>
      <c r="G61" s="4">
        <v>62.583946273999999</v>
      </c>
      <c r="H61" s="7" t="str">
        <f t="shared" si="26"/>
        <v>N/A</v>
      </c>
      <c r="I61" s="8">
        <v>1.0129999999999999</v>
      </c>
      <c r="J61" s="8">
        <v>0.1807</v>
      </c>
      <c r="K61" s="21" t="s">
        <v>213</v>
      </c>
      <c r="L61" s="91" t="str">
        <f t="shared" si="4"/>
        <v>N/A</v>
      </c>
    </row>
    <row r="62" spans="1:12" x14ac:dyDescent="0.25">
      <c r="A62" s="114" t="s">
        <v>686</v>
      </c>
      <c r="B62" s="21" t="s">
        <v>213</v>
      </c>
      <c r="C62" s="4">
        <v>56.000695155000003</v>
      </c>
      <c r="D62" s="7" t="str">
        <f t="shared" si="24"/>
        <v>N/A</v>
      </c>
      <c r="E62" s="4">
        <v>54.314804348999999</v>
      </c>
      <c r="F62" s="7" t="str">
        <f t="shared" si="25"/>
        <v>N/A</v>
      </c>
      <c r="G62" s="4">
        <v>53.404503871000003</v>
      </c>
      <c r="H62" s="7" t="str">
        <f t="shared" si="26"/>
        <v>N/A</v>
      </c>
      <c r="I62" s="8">
        <v>-3.01</v>
      </c>
      <c r="J62" s="8">
        <v>-1.68</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1.1425600445999999</v>
      </c>
      <c r="D64" s="7" t="str">
        <f t="shared" si="24"/>
        <v>N/A</v>
      </c>
      <c r="E64" s="4">
        <v>1.3168305428</v>
      </c>
      <c r="F64" s="7" t="str">
        <f t="shared" si="25"/>
        <v>N/A</v>
      </c>
      <c r="G64" s="4">
        <v>1.3647622936999999</v>
      </c>
      <c r="H64" s="7" t="str">
        <f t="shared" si="26"/>
        <v>N/A</v>
      </c>
      <c r="I64" s="8">
        <v>15.25</v>
      </c>
      <c r="J64" s="8">
        <v>3.64</v>
      </c>
      <c r="K64" s="21" t="s">
        <v>213</v>
      </c>
      <c r="L64" s="91" t="str">
        <f t="shared" si="4"/>
        <v>N/A</v>
      </c>
    </row>
    <row r="65" spans="1:12" x14ac:dyDescent="0.25">
      <c r="A65" s="90" t="s">
        <v>147</v>
      </c>
      <c r="B65" s="21" t="s">
        <v>213</v>
      </c>
      <c r="C65" s="4">
        <v>1.3393396619</v>
      </c>
      <c r="D65" s="7" t="str">
        <f t="shared" si="24"/>
        <v>N/A</v>
      </c>
      <c r="E65" s="4">
        <v>1.3476208293</v>
      </c>
      <c r="F65" s="7" t="str">
        <f t="shared" si="25"/>
        <v>N/A</v>
      </c>
      <c r="G65" s="4">
        <v>1.3546086017000001</v>
      </c>
      <c r="H65" s="7" t="str">
        <f t="shared" si="26"/>
        <v>N/A</v>
      </c>
      <c r="I65" s="8">
        <v>0.61829999999999996</v>
      </c>
      <c r="J65" s="8">
        <v>0.51849999999999996</v>
      </c>
      <c r="K65" s="21" t="s">
        <v>213</v>
      </c>
      <c r="L65" s="91" t="str">
        <f t="shared" si="4"/>
        <v>N/A</v>
      </c>
    </row>
    <row r="66" spans="1:12" x14ac:dyDescent="0.25">
      <c r="A66" s="90" t="s">
        <v>148</v>
      </c>
      <c r="B66" s="21" t="s">
        <v>213</v>
      </c>
      <c r="C66" s="4">
        <v>1.4027447698</v>
      </c>
      <c r="D66" s="7" t="str">
        <f t="shared" si="24"/>
        <v>N/A</v>
      </c>
      <c r="E66" s="4">
        <v>1.4019743424</v>
      </c>
      <c r="F66" s="7" t="str">
        <f t="shared" si="25"/>
        <v>N/A</v>
      </c>
      <c r="G66" s="4">
        <v>1.4360654595</v>
      </c>
      <c r="H66" s="7" t="str">
        <f t="shared" si="26"/>
        <v>N/A</v>
      </c>
      <c r="I66" s="8">
        <v>-5.5E-2</v>
      </c>
      <c r="J66" s="8">
        <v>2.4319999999999999</v>
      </c>
      <c r="K66" s="21" t="s">
        <v>213</v>
      </c>
      <c r="L66" s="91" t="str">
        <f t="shared" si="4"/>
        <v>N/A</v>
      </c>
    </row>
    <row r="67" spans="1:12" x14ac:dyDescent="0.25">
      <c r="A67" s="114" t="s">
        <v>957</v>
      </c>
      <c r="B67" s="25" t="s">
        <v>213</v>
      </c>
      <c r="C67" s="1">
        <v>5784</v>
      </c>
      <c r="D67" s="7" t="str">
        <f>IF($B67="N/A","N/A",IF(C67&gt;10,"No",IF(C67&lt;-10,"No","Yes")))</f>
        <v>N/A</v>
      </c>
      <c r="E67" s="1">
        <v>2682</v>
      </c>
      <c r="F67" s="7" t="str">
        <f>IF($B67="N/A","N/A",IF(E67&gt;10,"No",IF(E67&lt;-10,"No","Yes")))</f>
        <v>N/A</v>
      </c>
      <c r="G67" s="1">
        <v>2388</v>
      </c>
      <c r="H67" s="7" t="str">
        <f>IF($B67="N/A","N/A",IF(G67&gt;10,"No",IF(G67&lt;-10,"No","Yes")))</f>
        <v>N/A</v>
      </c>
      <c r="I67" s="8">
        <v>-53.6</v>
      </c>
      <c r="J67" s="8">
        <v>-11</v>
      </c>
      <c r="K67" s="21" t="s">
        <v>213</v>
      </c>
      <c r="L67" s="91" t="str">
        <f t="shared" si="4"/>
        <v>N/A</v>
      </c>
    </row>
    <row r="68" spans="1:12" x14ac:dyDescent="0.25">
      <c r="A68" s="90"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91" t="str">
        <f t="shared" si="4"/>
        <v>N/A</v>
      </c>
    </row>
    <row r="69" spans="1:12" x14ac:dyDescent="0.25">
      <c r="A69" s="90" t="s">
        <v>202</v>
      </c>
      <c r="B69" s="25" t="s">
        <v>217</v>
      </c>
      <c r="C69" s="1">
        <v>1193</v>
      </c>
      <c r="D69" s="7" t="str">
        <f t="shared" si="27"/>
        <v>No</v>
      </c>
      <c r="E69" s="1">
        <v>433</v>
      </c>
      <c r="F69" s="7" t="str">
        <f t="shared" si="28"/>
        <v>No</v>
      </c>
      <c r="G69" s="1">
        <v>136</v>
      </c>
      <c r="H69" s="7" t="str">
        <f t="shared" si="29"/>
        <v>No</v>
      </c>
      <c r="I69" s="8">
        <v>-63.7</v>
      </c>
      <c r="J69" s="8">
        <v>-68.599999999999994</v>
      </c>
      <c r="K69" s="21" t="s">
        <v>213</v>
      </c>
      <c r="L69" s="91" t="str">
        <f t="shared" si="4"/>
        <v>N/A</v>
      </c>
    </row>
    <row r="70" spans="1:12" x14ac:dyDescent="0.25">
      <c r="A70" s="90" t="s">
        <v>203</v>
      </c>
      <c r="B70" s="33" t="s">
        <v>213</v>
      </c>
      <c r="C70" s="9">
        <v>91.533948030000005</v>
      </c>
      <c r="D70" s="7" t="str">
        <f>IF($B70="N/A","N/A",IF(C70&gt;10,"No",IF(C70&lt;-10,"No","Yes")))</f>
        <v>N/A</v>
      </c>
      <c r="E70" s="9">
        <v>63.741339492000002</v>
      </c>
      <c r="F70" s="7" t="str">
        <f>IF($B70="N/A","N/A",IF(E70&gt;10,"No",IF(E70&lt;-10,"No","Yes")))</f>
        <v>N/A</v>
      </c>
      <c r="G70" s="9">
        <v>5.1470588235000001</v>
      </c>
      <c r="H70" s="7" t="str">
        <f>IF($B70="N/A","N/A",IF(G70&gt;10,"No",IF(G70&lt;-10,"No","Yes")))</f>
        <v>N/A</v>
      </c>
      <c r="I70" s="8">
        <v>-30.4</v>
      </c>
      <c r="J70" s="8">
        <v>-91.9</v>
      </c>
      <c r="K70" s="33" t="s">
        <v>213</v>
      </c>
      <c r="L70" s="91" t="str">
        <f t="shared" si="4"/>
        <v>N/A</v>
      </c>
    </row>
    <row r="71" spans="1:12" x14ac:dyDescent="0.25">
      <c r="A71" s="114" t="s">
        <v>65</v>
      </c>
      <c r="B71" s="25" t="s">
        <v>213</v>
      </c>
      <c r="C71" s="1">
        <v>229679</v>
      </c>
      <c r="D71" s="7" t="str">
        <f>IF($B71="N/A","N/A",IF(C71&gt;10,"No",IF(C71&lt;-10,"No","Yes")))</f>
        <v>N/A</v>
      </c>
      <c r="E71" s="1">
        <v>231103</v>
      </c>
      <c r="F71" s="7" t="str">
        <f>IF($B71="N/A","N/A",IF(E71&gt;10,"No",IF(E71&lt;-10,"No","Yes")))</f>
        <v>N/A</v>
      </c>
      <c r="G71" s="1">
        <v>233600</v>
      </c>
      <c r="H71" s="7" t="str">
        <f>IF($B71="N/A","N/A",IF(G71&gt;10,"No",IF(G71&lt;-10,"No","Yes")))</f>
        <v>N/A</v>
      </c>
      <c r="I71" s="8">
        <v>0.62</v>
      </c>
      <c r="J71" s="8">
        <v>1.08</v>
      </c>
      <c r="K71" s="25" t="s">
        <v>737</v>
      </c>
      <c r="L71" s="91" t="str">
        <f t="shared" ref="L71:L103" si="30">IF(J71="Div by 0", "N/A", IF(K71="N/A","N/A", IF(J71&gt;VALUE(MID(K71,1,2)), "No", IF(J71&lt;-1*VALUE(MID(K71,1,2)), "No", "Yes"))))</f>
        <v>Yes</v>
      </c>
    </row>
    <row r="72" spans="1:12" x14ac:dyDescent="0.25">
      <c r="A72" s="122" t="s">
        <v>66</v>
      </c>
      <c r="B72" s="25" t="s">
        <v>213</v>
      </c>
      <c r="C72" s="1">
        <v>206428.09</v>
      </c>
      <c r="D72" s="7" t="str">
        <f>IF($B72="N/A","N/A",IF(C72&gt;10,"No",IF(C72&lt;-10,"No","Yes")))</f>
        <v>N/A</v>
      </c>
      <c r="E72" s="1">
        <v>207085.46</v>
      </c>
      <c r="F72" s="7" t="str">
        <f>IF($B72="N/A","N/A",IF(E72&gt;10,"No",IF(E72&lt;-10,"No","Yes")))</f>
        <v>N/A</v>
      </c>
      <c r="G72" s="1">
        <v>208451.16</v>
      </c>
      <c r="H72" s="7" t="str">
        <f>IF($B72="N/A","N/A",IF(G72&gt;10,"No",IF(G72&lt;-10,"No","Yes")))</f>
        <v>N/A</v>
      </c>
      <c r="I72" s="8">
        <v>0.31840000000000002</v>
      </c>
      <c r="J72" s="8">
        <v>0.65949999999999998</v>
      </c>
      <c r="K72" s="25" t="s">
        <v>738</v>
      </c>
      <c r="L72" s="91" t="str">
        <f t="shared" si="30"/>
        <v>Yes</v>
      </c>
    </row>
    <row r="73" spans="1:12" x14ac:dyDescent="0.25">
      <c r="A73" s="90" t="s">
        <v>67</v>
      </c>
      <c r="B73" s="21" t="s">
        <v>283</v>
      </c>
      <c r="C73" s="4">
        <v>97.555983299999994</v>
      </c>
      <c r="D73" s="7" t="str">
        <f>IF($B73="N/A","N/A",IF(C73&gt;=90,"Yes","No"))</f>
        <v>Yes</v>
      </c>
      <c r="E73" s="4">
        <v>97.988420478999998</v>
      </c>
      <c r="F73" s="7" t="str">
        <f>IF($B73="N/A","N/A",IF(E73&gt;=90,"Yes","No"))</f>
        <v>Yes</v>
      </c>
      <c r="G73" s="4">
        <v>98.124437053999998</v>
      </c>
      <c r="H73" s="7" t="str">
        <f>IF($B73="N/A","N/A",IF(G73&gt;=90,"Yes","No"))</f>
        <v>Yes</v>
      </c>
      <c r="I73" s="8">
        <v>0.44330000000000003</v>
      </c>
      <c r="J73" s="8">
        <v>0.13880000000000001</v>
      </c>
      <c r="K73" s="25" t="s">
        <v>737</v>
      </c>
      <c r="L73" s="91" t="str">
        <f t="shared" si="30"/>
        <v>Yes</v>
      </c>
    </row>
    <row r="74" spans="1:12" x14ac:dyDescent="0.25">
      <c r="A74" s="114" t="s">
        <v>958</v>
      </c>
      <c r="B74" s="21" t="s">
        <v>283</v>
      </c>
      <c r="C74" s="4">
        <v>98.063066328000005</v>
      </c>
      <c r="D74" s="7" t="str">
        <f>IF($B74="N/A","N/A",IF(C74&gt;=90,"Yes","No"))</f>
        <v>Yes</v>
      </c>
      <c r="E74" s="4">
        <v>98.474740668999999</v>
      </c>
      <c r="F74" s="7" t="str">
        <f>IF($B74="N/A","N/A",IF(E74&gt;=90,"Yes","No"))</f>
        <v>Yes</v>
      </c>
      <c r="G74" s="4">
        <v>98.609413657999994</v>
      </c>
      <c r="H74" s="7" t="str">
        <f>IF($B74="N/A","N/A",IF(G74&gt;=90,"Yes","No"))</f>
        <v>Yes</v>
      </c>
      <c r="I74" s="8">
        <v>0.41980000000000001</v>
      </c>
      <c r="J74" s="8">
        <v>0.1368</v>
      </c>
      <c r="K74" s="25" t="s">
        <v>737</v>
      </c>
      <c r="L74" s="91" t="str">
        <f t="shared" si="30"/>
        <v>Yes</v>
      </c>
    </row>
    <row r="75" spans="1:12" x14ac:dyDescent="0.25">
      <c r="A75" s="136" t="s">
        <v>959</v>
      </c>
      <c r="B75" s="25" t="s">
        <v>284</v>
      </c>
      <c r="C75" s="9">
        <v>48.164166127999998</v>
      </c>
      <c r="D75" s="7" t="str">
        <f>IF($B75="N/A","N/A",IF(C75&gt;55,"No",IF(C75&lt;30,"No","Yes")))</f>
        <v>Yes</v>
      </c>
      <c r="E75" s="9">
        <v>48.675426311000002</v>
      </c>
      <c r="F75" s="7" t="str">
        <f>IF($B75="N/A","N/A",IF(E75&gt;55,"No",IF(E75&lt;30,"No","Yes")))</f>
        <v>Yes</v>
      </c>
      <c r="G75" s="9">
        <v>48.428862686000002</v>
      </c>
      <c r="H75" s="7" t="str">
        <f>IF($B75="N/A","N/A",IF(G75&gt;55,"No",IF(G75&lt;30,"No","Yes")))</f>
        <v>Yes</v>
      </c>
      <c r="I75" s="8">
        <v>1.0609999999999999</v>
      </c>
      <c r="J75" s="8">
        <v>-0.50700000000000001</v>
      </c>
      <c r="K75" s="25" t="s">
        <v>737</v>
      </c>
      <c r="L75" s="91" t="str">
        <f t="shared" si="30"/>
        <v>Yes</v>
      </c>
    </row>
    <row r="76" spans="1:12" ht="13" customHeight="1" x14ac:dyDescent="0.25">
      <c r="A76" s="114" t="s">
        <v>1732</v>
      </c>
      <c r="B76" s="25" t="s">
        <v>278</v>
      </c>
      <c r="C76" s="9">
        <v>6.3283974590999996</v>
      </c>
      <c r="D76" s="7" t="str">
        <f>IF($B76="N/A","N/A",IF(C76&gt;=5,"No",IF(C76&lt;0,"No","Yes")))</f>
        <v>No</v>
      </c>
      <c r="E76" s="9">
        <v>8.8904081730000009</v>
      </c>
      <c r="F76" s="7" t="str">
        <f>IF($B76="N/A","N/A",IF(E76&gt;=5,"No",IF(E76&lt;0,"No","Yes")))</f>
        <v>No</v>
      </c>
      <c r="G76" s="9">
        <v>23.630993150999998</v>
      </c>
      <c r="H76" s="7" t="str">
        <f>IF($B76="N/A","N/A",IF(G76&gt;=5,"No",IF(G76&lt;0,"No","Yes")))</f>
        <v>No</v>
      </c>
      <c r="I76" s="8">
        <v>40.479999999999997</v>
      </c>
      <c r="J76" s="8">
        <v>165.8</v>
      </c>
      <c r="K76" s="25" t="s">
        <v>213</v>
      </c>
      <c r="L76" s="91" t="str">
        <f t="shared" si="30"/>
        <v>N/A</v>
      </c>
    </row>
    <row r="77" spans="1:12" ht="13" customHeight="1" x14ac:dyDescent="0.25">
      <c r="A77" s="114" t="s">
        <v>1733</v>
      </c>
      <c r="B77" s="25" t="s">
        <v>213</v>
      </c>
      <c r="C77" s="9">
        <v>4.0674158281999997</v>
      </c>
      <c r="D77" s="25" t="s">
        <v>213</v>
      </c>
      <c r="E77" s="9">
        <v>4.2323119994000002</v>
      </c>
      <c r="F77" s="25" t="s">
        <v>213</v>
      </c>
      <c r="G77" s="9">
        <v>4.6952054795000002</v>
      </c>
      <c r="H77" s="25" t="s">
        <v>213</v>
      </c>
      <c r="I77" s="8">
        <v>4.0540000000000003</v>
      </c>
      <c r="J77" s="8">
        <v>10.94</v>
      </c>
      <c r="K77" s="25" t="s">
        <v>213</v>
      </c>
      <c r="L77" s="91" t="str">
        <f t="shared" si="30"/>
        <v>N/A</v>
      </c>
    </row>
    <row r="78" spans="1:12" ht="13" customHeight="1" x14ac:dyDescent="0.25">
      <c r="A78" s="114" t="s">
        <v>1734</v>
      </c>
      <c r="B78" s="25" t="s">
        <v>213</v>
      </c>
      <c r="C78" s="9">
        <v>35.033677437000001</v>
      </c>
      <c r="D78" s="25" t="s">
        <v>213</v>
      </c>
      <c r="E78" s="9">
        <v>34.920360186000003</v>
      </c>
      <c r="F78" s="25" t="s">
        <v>213</v>
      </c>
      <c r="G78" s="9">
        <v>35.528681507000002</v>
      </c>
      <c r="H78" s="25" t="s">
        <v>213</v>
      </c>
      <c r="I78" s="8">
        <v>-0.32300000000000001</v>
      </c>
      <c r="J78" s="8">
        <v>1.742</v>
      </c>
      <c r="K78" s="25" t="s">
        <v>213</v>
      </c>
      <c r="L78" s="91" t="str">
        <f t="shared" si="30"/>
        <v>N/A</v>
      </c>
    </row>
    <row r="79" spans="1:12" ht="13" customHeight="1" x14ac:dyDescent="0.25">
      <c r="A79" s="114" t="s">
        <v>1735</v>
      </c>
      <c r="B79" s="25" t="s">
        <v>213</v>
      </c>
      <c r="C79" s="9">
        <v>3.7204097893000001</v>
      </c>
      <c r="D79" s="25" t="s">
        <v>213</v>
      </c>
      <c r="E79" s="9">
        <v>3.9017234739000002</v>
      </c>
      <c r="F79" s="25" t="s">
        <v>213</v>
      </c>
      <c r="G79" s="9">
        <v>3.9828767123</v>
      </c>
      <c r="H79" s="25" t="s">
        <v>213</v>
      </c>
      <c r="I79" s="8">
        <v>4.8730000000000002</v>
      </c>
      <c r="J79" s="8">
        <v>2.08</v>
      </c>
      <c r="K79" s="25" t="s">
        <v>213</v>
      </c>
      <c r="L79" s="91" t="str">
        <f t="shared" si="30"/>
        <v>N/A</v>
      </c>
    </row>
    <row r="80" spans="1:12" ht="13" customHeight="1" x14ac:dyDescent="0.25">
      <c r="A80" s="114" t="s">
        <v>1736</v>
      </c>
      <c r="B80" s="25" t="s">
        <v>213</v>
      </c>
      <c r="C80" s="9">
        <v>5.4972374488</v>
      </c>
      <c r="D80" s="25" t="s">
        <v>213</v>
      </c>
      <c r="E80" s="9">
        <v>5.7221239014999998</v>
      </c>
      <c r="F80" s="25" t="s">
        <v>213</v>
      </c>
      <c r="G80" s="9">
        <v>5.8291952054999996</v>
      </c>
      <c r="H80" s="25" t="s">
        <v>213</v>
      </c>
      <c r="I80" s="8">
        <v>4.0910000000000002</v>
      </c>
      <c r="J80" s="8">
        <v>1.871</v>
      </c>
      <c r="K80" s="25" t="s">
        <v>213</v>
      </c>
      <c r="L80" s="91" t="str">
        <f t="shared" si="30"/>
        <v>N/A</v>
      </c>
    </row>
    <row r="81" spans="1:12" ht="13" customHeight="1" x14ac:dyDescent="0.25">
      <c r="A81" s="114" t="s">
        <v>1737</v>
      </c>
      <c r="B81" s="25" t="s">
        <v>213</v>
      </c>
      <c r="C81" s="9">
        <v>4.3539030000000001E-4</v>
      </c>
      <c r="D81" s="25" t="s">
        <v>213</v>
      </c>
      <c r="E81" s="9">
        <v>8.6541500000000002E-4</v>
      </c>
      <c r="F81" s="25" t="s">
        <v>213</v>
      </c>
      <c r="G81" s="9">
        <v>8.561644E-4</v>
      </c>
      <c r="H81" s="25" t="s">
        <v>213</v>
      </c>
      <c r="I81" s="8">
        <v>98.77</v>
      </c>
      <c r="J81" s="8">
        <v>-1.07</v>
      </c>
      <c r="K81" s="25" t="s">
        <v>213</v>
      </c>
      <c r="L81" s="91" t="str">
        <f t="shared" si="30"/>
        <v>N/A</v>
      </c>
    </row>
    <row r="82" spans="1:12" ht="13" customHeight="1" x14ac:dyDescent="0.25">
      <c r="A82" s="114" t="s">
        <v>1738</v>
      </c>
      <c r="B82" s="25" t="s">
        <v>213</v>
      </c>
      <c r="C82" s="9">
        <v>1.7163084129999999</v>
      </c>
      <c r="D82" s="25" t="s">
        <v>213</v>
      </c>
      <c r="E82" s="9">
        <v>1.8744888642999999</v>
      </c>
      <c r="F82" s="25" t="s">
        <v>213</v>
      </c>
      <c r="G82" s="9">
        <v>1.7649828767</v>
      </c>
      <c r="H82" s="25" t="s">
        <v>213</v>
      </c>
      <c r="I82" s="8">
        <v>9.2159999999999993</v>
      </c>
      <c r="J82" s="8">
        <v>-5.84</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23.266384823999999</v>
      </c>
      <c r="D84" s="25" t="s">
        <v>213</v>
      </c>
      <c r="E84" s="9">
        <v>24.433694067000001</v>
      </c>
      <c r="F84" s="25" t="s">
        <v>213</v>
      </c>
      <c r="G84" s="9">
        <v>24.567208904000001</v>
      </c>
      <c r="H84" s="25" t="s">
        <v>213</v>
      </c>
      <c r="I84" s="8">
        <v>5.0170000000000003</v>
      </c>
      <c r="J84" s="8">
        <v>0.5464</v>
      </c>
      <c r="K84" s="25" t="s">
        <v>213</v>
      </c>
      <c r="L84" s="91" t="str">
        <f t="shared" si="30"/>
        <v>N/A</v>
      </c>
    </row>
    <row r="85" spans="1:12" ht="13" customHeight="1" x14ac:dyDescent="0.25">
      <c r="A85" s="114" t="s">
        <v>1741</v>
      </c>
      <c r="B85" s="25" t="s">
        <v>213</v>
      </c>
      <c r="C85" s="9">
        <v>20.369733410999999</v>
      </c>
      <c r="D85" s="25" t="s">
        <v>213</v>
      </c>
      <c r="E85" s="9">
        <v>16.024023920000001</v>
      </c>
      <c r="F85" s="25" t="s">
        <v>213</v>
      </c>
      <c r="G85" s="9">
        <v>0</v>
      </c>
      <c r="H85" s="25" t="s">
        <v>213</v>
      </c>
      <c r="I85" s="8">
        <v>-21.3</v>
      </c>
      <c r="J85" s="8">
        <v>-100</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70.125697169000006</v>
      </c>
      <c r="D87" s="25" t="s">
        <v>213</v>
      </c>
      <c r="E87" s="9">
        <v>73.966586327000002</v>
      </c>
      <c r="F87" s="25" t="s">
        <v>213</v>
      </c>
      <c r="G87" s="9">
        <v>89.556078767000002</v>
      </c>
      <c r="H87" s="25" t="s">
        <v>213</v>
      </c>
      <c r="I87" s="8">
        <v>5.4770000000000003</v>
      </c>
      <c r="J87" s="8">
        <v>21.08</v>
      </c>
      <c r="K87" s="25" t="s">
        <v>213</v>
      </c>
      <c r="L87" s="91" t="str">
        <f t="shared" si="30"/>
        <v>N/A</v>
      </c>
    </row>
    <row r="88" spans="1:12" x14ac:dyDescent="0.25">
      <c r="A88" s="114" t="s">
        <v>961</v>
      </c>
      <c r="B88" s="25" t="s">
        <v>213</v>
      </c>
      <c r="C88" s="9">
        <v>9.5045694207999993</v>
      </c>
      <c r="D88" s="25" t="s">
        <v>213</v>
      </c>
      <c r="E88" s="9">
        <v>10.009389753000001</v>
      </c>
      <c r="F88" s="25" t="s">
        <v>213</v>
      </c>
      <c r="G88" s="9">
        <v>10.443921232999999</v>
      </c>
      <c r="H88" s="25" t="s">
        <v>213</v>
      </c>
      <c r="I88" s="8">
        <v>5.3109999999999999</v>
      </c>
      <c r="J88" s="8">
        <v>4.3410000000000002</v>
      </c>
      <c r="K88" s="25" t="s">
        <v>213</v>
      </c>
      <c r="L88" s="91" t="str">
        <f t="shared" si="30"/>
        <v>N/A</v>
      </c>
    </row>
    <row r="89" spans="1:12" x14ac:dyDescent="0.25">
      <c r="A89" s="136" t="s">
        <v>68</v>
      </c>
      <c r="B89" s="25" t="s">
        <v>213</v>
      </c>
      <c r="C89" s="1">
        <v>1580</v>
      </c>
      <c r="D89" s="7" t="str">
        <f>IF($B89="N/A","N/A",IF(C89&gt;10,"No",IF(C89&lt;-10,"No","Yes")))</f>
        <v>N/A</v>
      </c>
      <c r="E89" s="1">
        <v>769</v>
      </c>
      <c r="F89" s="7" t="str">
        <f>IF($B89="N/A","N/A",IF(E89&gt;10,"No",IF(E89&lt;-10,"No","Yes")))</f>
        <v>N/A</v>
      </c>
      <c r="G89" s="1">
        <v>366</v>
      </c>
      <c r="H89" s="7" t="str">
        <f>IF($B89="N/A","N/A",IF(G89&gt;10,"No",IF(G89&lt;-10,"No","Yes")))</f>
        <v>N/A</v>
      </c>
      <c r="I89" s="8">
        <v>-51.3</v>
      </c>
      <c r="J89" s="8">
        <v>-52.4</v>
      </c>
      <c r="K89" s="25" t="s">
        <v>737</v>
      </c>
      <c r="L89" s="91" t="str">
        <f t="shared" si="30"/>
        <v>No</v>
      </c>
    </row>
    <row r="90" spans="1:12" x14ac:dyDescent="0.25">
      <c r="A90" s="114" t="s">
        <v>109</v>
      </c>
      <c r="B90" s="25" t="s">
        <v>213</v>
      </c>
      <c r="C90" s="9">
        <v>0</v>
      </c>
      <c r="D90" s="7" t="str">
        <f>IF($B90="N/A","N/A",IF(C90&gt;10,"No",IF(C90&lt;-10,"No","Yes")))</f>
        <v>N/A</v>
      </c>
      <c r="E90" s="9">
        <v>0.13003901170000001</v>
      </c>
      <c r="F90" s="7" t="str">
        <f>IF($B90="N/A","N/A",IF(E90&gt;10,"No",IF(E90&lt;-10,"No","Yes")))</f>
        <v>N/A</v>
      </c>
      <c r="G90" s="9">
        <v>0</v>
      </c>
      <c r="H90" s="7" t="str">
        <f>IF($B90="N/A","N/A",IF(G90&gt;10,"No",IF(G90&lt;-10,"No","Yes")))</f>
        <v>N/A</v>
      </c>
      <c r="I90" s="8" t="s">
        <v>1747</v>
      </c>
      <c r="J90" s="8">
        <v>-100</v>
      </c>
      <c r="K90" s="25" t="s">
        <v>737</v>
      </c>
      <c r="L90" s="91" t="str">
        <f t="shared" si="30"/>
        <v>No</v>
      </c>
    </row>
    <row r="91" spans="1:12" x14ac:dyDescent="0.25">
      <c r="A91" s="114" t="s">
        <v>110</v>
      </c>
      <c r="B91" s="25" t="s">
        <v>213</v>
      </c>
      <c r="C91" s="9">
        <v>2.0253164557000001</v>
      </c>
      <c r="D91" s="7" t="str">
        <f>IF($B91="N/A","N/A",IF(C91&gt;10,"No",IF(C91&lt;-10,"No","Yes")))</f>
        <v>N/A</v>
      </c>
      <c r="E91" s="9">
        <v>3.3810143042999998</v>
      </c>
      <c r="F91" s="7" t="str">
        <f>IF($B91="N/A","N/A",IF(E91&gt;10,"No",IF(E91&lt;-10,"No","Yes")))</f>
        <v>N/A</v>
      </c>
      <c r="G91" s="9">
        <v>6.2841530055000003</v>
      </c>
      <c r="H91" s="7" t="str">
        <f>IF($B91="N/A","N/A",IF(G91&gt;10,"No",IF(G91&lt;-10,"No","Yes")))</f>
        <v>N/A</v>
      </c>
      <c r="I91" s="8">
        <v>66.94</v>
      </c>
      <c r="J91" s="8">
        <v>85.87</v>
      </c>
      <c r="K91" s="25" t="s">
        <v>737</v>
      </c>
      <c r="L91" s="91" t="str">
        <f t="shared" si="30"/>
        <v>No</v>
      </c>
    </row>
    <row r="92" spans="1:12" x14ac:dyDescent="0.25">
      <c r="A92" s="122" t="s">
        <v>7</v>
      </c>
      <c r="B92" s="25" t="s">
        <v>213</v>
      </c>
      <c r="C92" s="9">
        <v>0.98485277280000005</v>
      </c>
      <c r="D92" s="7" t="str">
        <f>IF($B92="N/A","N/A",IF(C92&gt;10,"No",IF(C92&lt;-10,"No","Yes")))</f>
        <v>N/A</v>
      </c>
      <c r="E92" s="9">
        <v>1.0692202178000001</v>
      </c>
      <c r="F92" s="7" t="str">
        <f>IF($B92="N/A","N/A",IF(E92&gt;10,"No",IF(E92&lt;-10,"No","Yes")))</f>
        <v>N/A</v>
      </c>
      <c r="G92" s="9">
        <v>1.147260274</v>
      </c>
      <c r="H92" s="7" t="str">
        <f>IF($B92="N/A","N/A",IF(G92&gt;10,"No",IF(G92&lt;-10,"No","Yes")))</f>
        <v>N/A</v>
      </c>
      <c r="I92" s="8">
        <v>8.5670000000000002</v>
      </c>
      <c r="J92" s="8">
        <v>7.2990000000000004</v>
      </c>
      <c r="K92" s="25" t="s">
        <v>738</v>
      </c>
      <c r="L92" s="91" t="str">
        <f t="shared" si="30"/>
        <v>Yes</v>
      </c>
    </row>
    <row r="93" spans="1:12" x14ac:dyDescent="0.25">
      <c r="A93" s="122" t="s">
        <v>180</v>
      </c>
      <c r="B93" s="25" t="s">
        <v>213</v>
      </c>
      <c r="C93" s="9">
        <v>64.257942607000004</v>
      </c>
      <c r="D93" s="7" t="str">
        <f t="shared" ref="D93:D94" si="31">IF($B93="N/A","N/A",IF(C93&gt;10,"No",IF(C93&lt;-10,"No","Yes")))</f>
        <v>N/A</v>
      </c>
      <c r="E93" s="9">
        <v>63.763343616999997</v>
      </c>
      <c r="F93" s="7" t="str">
        <f t="shared" ref="F93:F94" si="32">IF($B93="N/A","N/A",IF(E93&gt;10,"No",IF(E93&lt;-10,"No","Yes")))</f>
        <v>N/A</v>
      </c>
      <c r="G93" s="9">
        <v>63.313356163999998</v>
      </c>
      <c r="H93" s="7" t="str">
        <f t="shared" ref="H93:H94" si="33">IF($B93="N/A","N/A",IF(G93&gt;10,"No",IF(G93&lt;-10,"No","Yes")))</f>
        <v>N/A</v>
      </c>
      <c r="I93" s="8">
        <v>-0.77</v>
      </c>
      <c r="J93" s="8">
        <v>-0.70599999999999996</v>
      </c>
      <c r="K93" s="25" t="s">
        <v>737</v>
      </c>
      <c r="L93" s="91" t="str">
        <f>IF(J93="Div by 0", "N/A", IF(OR(J93="N/A",K93="N/A"),"N/A", IF(J93&gt;VALUE(MID(K93,1,2)), "No", IF(J93&lt;-1*VALUE(MID(K93,1,2)), "No", "Yes"))))</f>
        <v>Yes</v>
      </c>
    </row>
    <row r="94" spans="1:12" x14ac:dyDescent="0.25">
      <c r="A94" s="122" t="s">
        <v>181</v>
      </c>
      <c r="B94" s="25" t="s">
        <v>213</v>
      </c>
      <c r="C94" s="9">
        <v>35.742057393000003</v>
      </c>
      <c r="D94" s="7" t="str">
        <f t="shared" si="31"/>
        <v>N/A</v>
      </c>
      <c r="E94" s="9">
        <v>36.236656383000003</v>
      </c>
      <c r="F94" s="7" t="str">
        <f t="shared" si="32"/>
        <v>N/A</v>
      </c>
      <c r="G94" s="9">
        <v>36.686643836000002</v>
      </c>
      <c r="H94" s="7" t="str">
        <f t="shared" si="33"/>
        <v>N/A</v>
      </c>
      <c r="I94" s="8">
        <v>1.3839999999999999</v>
      </c>
      <c r="J94" s="8">
        <v>1.242</v>
      </c>
      <c r="K94" s="25" t="s">
        <v>737</v>
      </c>
      <c r="L94" s="91" t="str">
        <f>IF(J94="Div by 0", "N/A", IF(OR(J94="N/A",K94="N/A"),"N/A", IF(J94&gt;VALUE(MID(K94,1,2)), "No", IF(J94&lt;-1*VALUE(MID(K94,1,2)), "No", "Yes"))))</f>
        <v>Yes</v>
      </c>
    </row>
    <row r="95" spans="1:12" x14ac:dyDescent="0.25">
      <c r="A95" s="114" t="s">
        <v>8</v>
      </c>
      <c r="B95" s="25" t="s">
        <v>285</v>
      </c>
      <c r="C95" s="9">
        <v>6.9148681420999996</v>
      </c>
      <c r="D95" s="7" t="str">
        <f>IF($B95="N/A","N/A",IF(C95&gt;10,"No",IF(C95&lt;5,"No","Yes")))</f>
        <v>Yes</v>
      </c>
      <c r="E95" s="9">
        <v>6.9168292926000001</v>
      </c>
      <c r="F95" s="7" t="str">
        <f>IF($B95="N/A","N/A",IF(E95&gt;10,"No",IF(E95&lt;5,"No","Yes")))</f>
        <v>Yes</v>
      </c>
      <c r="G95" s="9">
        <v>6.9280821917999997</v>
      </c>
      <c r="H95" s="7" t="str">
        <f t="shared" ref="H95:H98" si="34">IF($B95="N/A","N/A",IF(G95&gt;10,"No",IF(G95&lt;5,"No","Yes")))</f>
        <v>Yes</v>
      </c>
      <c r="I95" s="8">
        <v>2.8400000000000002E-2</v>
      </c>
      <c r="J95" s="8">
        <v>0.16270000000000001</v>
      </c>
      <c r="K95" s="25" t="s">
        <v>738</v>
      </c>
      <c r="L95" s="91" t="str">
        <f t="shared" si="30"/>
        <v>Yes</v>
      </c>
    </row>
    <row r="96" spans="1:12" x14ac:dyDescent="0.25">
      <c r="A96" s="114" t="s">
        <v>149</v>
      </c>
      <c r="B96" s="25" t="s">
        <v>285</v>
      </c>
      <c r="C96" s="9">
        <v>5.6757474561999999</v>
      </c>
      <c r="D96" s="7" t="str">
        <f>IF($B96="N/A","N/A",IF(C96&gt;10,"No",IF(C96&lt;5,"No","Yes")))</f>
        <v>Yes</v>
      </c>
      <c r="E96" s="9">
        <v>6.6485506462000004</v>
      </c>
      <c r="F96" s="7" t="str">
        <f t="shared" ref="F96:F98" si="35">IF($B96="N/A","N/A",IF(E96&gt;10,"No",IF(E96&lt;5,"No","Yes")))</f>
        <v>Yes</v>
      </c>
      <c r="G96" s="9">
        <v>6.7474315067999999</v>
      </c>
      <c r="H96" s="7" t="str">
        <f t="shared" si="34"/>
        <v>Yes</v>
      </c>
      <c r="I96" s="8">
        <v>17.14</v>
      </c>
      <c r="J96" s="8">
        <v>1.4870000000000001</v>
      </c>
      <c r="K96" s="25" t="s">
        <v>738</v>
      </c>
      <c r="L96" s="91" t="str">
        <f t="shared" si="30"/>
        <v>Yes</v>
      </c>
    </row>
    <row r="97" spans="1:12" x14ac:dyDescent="0.25">
      <c r="A97" s="114" t="s">
        <v>150</v>
      </c>
      <c r="B97" s="25" t="s">
        <v>285</v>
      </c>
      <c r="C97" s="9">
        <v>6.7093639384000001</v>
      </c>
      <c r="D97" s="7" t="str">
        <f>IF($B97="N/A","N/A",IF(C97&gt;10,"No",IF(C97&lt;5,"No","Yes")))</f>
        <v>Yes</v>
      </c>
      <c r="E97" s="9">
        <v>6.7320631926000001</v>
      </c>
      <c r="F97" s="7" t="str">
        <f t="shared" si="35"/>
        <v>Yes</v>
      </c>
      <c r="G97" s="9">
        <v>6.6044520548000003</v>
      </c>
      <c r="H97" s="7" t="str">
        <f t="shared" si="34"/>
        <v>Yes</v>
      </c>
      <c r="I97" s="8">
        <v>0.33829999999999999</v>
      </c>
      <c r="J97" s="8">
        <v>-1.9</v>
      </c>
      <c r="K97" s="25" t="s">
        <v>738</v>
      </c>
      <c r="L97" s="91" t="str">
        <f t="shared" si="30"/>
        <v>Yes</v>
      </c>
    </row>
    <row r="98" spans="1:12" x14ac:dyDescent="0.25">
      <c r="A98" s="114" t="s">
        <v>151</v>
      </c>
      <c r="B98" s="25" t="s">
        <v>285</v>
      </c>
      <c r="C98" s="9">
        <v>6.923140557</v>
      </c>
      <c r="D98" s="7" t="str">
        <f>IF($B98="N/A","N/A",IF(C98&gt;10,"No",IF(C98&lt;5,"No","Yes")))</f>
        <v>Yes</v>
      </c>
      <c r="E98" s="9">
        <v>6.9241853200000003</v>
      </c>
      <c r="F98" s="7" t="str">
        <f t="shared" si="35"/>
        <v>Yes</v>
      </c>
      <c r="G98" s="9">
        <v>6.9306506848999998</v>
      </c>
      <c r="H98" s="7" t="str">
        <f t="shared" si="34"/>
        <v>Yes</v>
      </c>
      <c r="I98" s="8">
        <v>1.5100000000000001E-2</v>
      </c>
      <c r="J98" s="8">
        <v>9.3399999999999997E-2</v>
      </c>
      <c r="K98" s="25" t="s">
        <v>738</v>
      </c>
      <c r="L98" s="91" t="str">
        <f t="shared" si="30"/>
        <v>Yes</v>
      </c>
    </row>
    <row r="99" spans="1:12" x14ac:dyDescent="0.25">
      <c r="A99" s="114" t="s">
        <v>962</v>
      </c>
      <c r="B99" s="25" t="s">
        <v>213</v>
      </c>
      <c r="C99" s="1">
        <v>3373</v>
      </c>
      <c r="D99" s="7" t="str">
        <f t="shared" ref="D99:D110" si="36">IF($B99="N/A","N/A",IF(C99&gt;10,"No",IF(C99&lt;-10,"No","Yes")))</f>
        <v>N/A</v>
      </c>
      <c r="E99" s="1">
        <v>1076</v>
      </c>
      <c r="F99" s="7" t="str">
        <f t="shared" ref="F99:F110" si="37">IF($B99="N/A","N/A",IF(E99&gt;10,"No",IF(E99&lt;-10,"No","Yes")))</f>
        <v>N/A</v>
      </c>
      <c r="G99" s="1">
        <v>686</v>
      </c>
      <c r="H99" s="7" t="str">
        <f t="shared" ref="H99:H110" si="38">IF($B99="N/A","N/A",IF(G99&gt;10,"No",IF(G99&lt;-10,"No","Yes")))</f>
        <v>N/A</v>
      </c>
      <c r="I99" s="8">
        <v>-68.099999999999994</v>
      </c>
      <c r="J99" s="8">
        <v>-36.200000000000003</v>
      </c>
      <c r="K99" s="25" t="s">
        <v>737</v>
      </c>
      <c r="L99" s="91" t="str">
        <f t="shared" si="30"/>
        <v>No</v>
      </c>
    </row>
    <row r="100" spans="1:12" x14ac:dyDescent="0.25">
      <c r="A100" s="114" t="s">
        <v>963</v>
      </c>
      <c r="B100" s="25" t="s">
        <v>213</v>
      </c>
      <c r="C100" s="1">
        <v>659</v>
      </c>
      <c r="D100" s="7" t="str">
        <f t="shared" si="36"/>
        <v>N/A</v>
      </c>
      <c r="E100" s="1">
        <v>577</v>
      </c>
      <c r="F100" s="7" t="str">
        <f t="shared" si="37"/>
        <v>N/A</v>
      </c>
      <c r="G100" s="1">
        <v>806</v>
      </c>
      <c r="H100" s="7" t="str">
        <f t="shared" si="38"/>
        <v>N/A</v>
      </c>
      <c r="I100" s="8">
        <v>-12.4</v>
      </c>
      <c r="J100" s="8">
        <v>39.69</v>
      </c>
      <c r="K100" s="25" t="s">
        <v>737</v>
      </c>
      <c r="L100" s="91" t="str">
        <f t="shared" si="30"/>
        <v>No</v>
      </c>
    </row>
    <row r="101" spans="1:12" x14ac:dyDescent="0.25">
      <c r="A101" s="114" t="s">
        <v>1</v>
      </c>
      <c r="B101" s="25" t="s">
        <v>213</v>
      </c>
      <c r="C101" s="9">
        <v>99.714819378000001</v>
      </c>
      <c r="D101" s="7" t="str">
        <f t="shared" si="36"/>
        <v>N/A</v>
      </c>
      <c r="E101" s="9">
        <v>99.320216526999999</v>
      </c>
      <c r="F101" s="7" t="str">
        <f t="shared" si="37"/>
        <v>N/A</v>
      </c>
      <c r="G101" s="9">
        <v>99.407962329</v>
      </c>
      <c r="H101" s="7" t="str">
        <f t="shared" si="38"/>
        <v>N/A</v>
      </c>
      <c r="I101" s="8">
        <v>-0.39600000000000002</v>
      </c>
      <c r="J101" s="8">
        <v>8.8300000000000003E-2</v>
      </c>
      <c r="K101" s="25" t="s">
        <v>738</v>
      </c>
      <c r="L101" s="91" t="str">
        <f t="shared" si="30"/>
        <v>Yes</v>
      </c>
    </row>
    <row r="102" spans="1:12" x14ac:dyDescent="0.25">
      <c r="A102" s="114" t="s">
        <v>69</v>
      </c>
      <c r="B102" s="25" t="s">
        <v>213</v>
      </c>
      <c r="C102" s="9">
        <v>98.515876065</v>
      </c>
      <c r="D102" s="7" t="str">
        <f t="shared" si="36"/>
        <v>N/A</v>
      </c>
      <c r="E102" s="9">
        <v>99.223201993999993</v>
      </c>
      <c r="F102" s="7" t="str">
        <f t="shared" si="37"/>
        <v>N/A</v>
      </c>
      <c r="G102" s="9">
        <v>99.352760563999993</v>
      </c>
      <c r="H102" s="7" t="str">
        <f t="shared" si="38"/>
        <v>N/A</v>
      </c>
      <c r="I102" s="8">
        <v>0.71799999999999997</v>
      </c>
      <c r="J102" s="8">
        <v>0.13059999999999999</v>
      </c>
      <c r="K102" s="25" t="s">
        <v>738</v>
      </c>
      <c r="L102" s="91" t="str">
        <f t="shared" si="30"/>
        <v>Yes</v>
      </c>
    </row>
    <row r="103" spans="1:12" x14ac:dyDescent="0.25">
      <c r="A103" s="122" t="s">
        <v>70</v>
      </c>
      <c r="B103" s="25" t="s">
        <v>213</v>
      </c>
      <c r="C103" s="1">
        <v>217325</v>
      </c>
      <c r="D103" s="7" t="str">
        <f t="shared" si="36"/>
        <v>N/A</v>
      </c>
      <c r="E103" s="1">
        <v>219303</v>
      </c>
      <c r="F103" s="7" t="str">
        <f t="shared" si="37"/>
        <v>N/A</v>
      </c>
      <c r="G103" s="1">
        <v>221463</v>
      </c>
      <c r="H103" s="7" t="str">
        <f t="shared" si="38"/>
        <v>N/A</v>
      </c>
      <c r="I103" s="8">
        <v>0.91020000000000001</v>
      </c>
      <c r="J103" s="8">
        <v>0.9849</v>
      </c>
      <c r="K103" s="25" t="s">
        <v>737</v>
      </c>
      <c r="L103" s="91" t="str">
        <f t="shared" si="30"/>
        <v>Yes</v>
      </c>
    </row>
    <row r="104" spans="1:12" x14ac:dyDescent="0.25">
      <c r="A104" s="114" t="s">
        <v>689</v>
      </c>
      <c r="B104" s="25" t="s">
        <v>213</v>
      </c>
      <c r="C104" s="9">
        <v>1.7342689520000001</v>
      </c>
      <c r="D104" s="7" t="str">
        <f t="shared" si="36"/>
        <v>N/A</v>
      </c>
      <c r="E104" s="9">
        <v>1.7897611980000001</v>
      </c>
      <c r="F104" s="7" t="str">
        <f t="shared" si="37"/>
        <v>N/A</v>
      </c>
      <c r="G104" s="9">
        <v>1.8021068981999999</v>
      </c>
      <c r="H104" s="7" t="str">
        <f t="shared" si="38"/>
        <v>N/A</v>
      </c>
      <c r="I104" s="8">
        <v>3.2</v>
      </c>
      <c r="J104" s="8">
        <v>0.68979999999999997</v>
      </c>
      <c r="K104" s="25" t="s">
        <v>738</v>
      </c>
      <c r="L104" s="91" t="str">
        <f t="shared" ref="L104:L110" si="39">IF(J104="Div by 0", "N/A", IF(K104="N/A","N/A", IF(J104&gt;VALUE(MID(K104,1,2)), "No", IF(J104&lt;-1*VALUE(MID(K104,1,2)), "No", "Yes"))))</f>
        <v>Yes</v>
      </c>
    </row>
    <row r="105" spans="1:12" x14ac:dyDescent="0.25">
      <c r="A105" s="114" t="s">
        <v>688</v>
      </c>
      <c r="B105" s="25" t="s">
        <v>213</v>
      </c>
      <c r="C105" s="9">
        <v>8.69665248E-2</v>
      </c>
      <c r="D105" s="7" t="str">
        <f t="shared" si="36"/>
        <v>N/A</v>
      </c>
      <c r="E105" s="9">
        <v>6.2926635800000005E-2</v>
      </c>
      <c r="F105" s="7" t="str">
        <f t="shared" si="37"/>
        <v>N/A</v>
      </c>
      <c r="G105" s="9">
        <v>6.4570605500000003E-2</v>
      </c>
      <c r="H105" s="7" t="str">
        <f t="shared" si="38"/>
        <v>N/A</v>
      </c>
      <c r="I105" s="8">
        <v>-27.6</v>
      </c>
      <c r="J105" s="8">
        <v>2.613</v>
      </c>
      <c r="K105" s="25" t="s">
        <v>738</v>
      </c>
      <c r="L105" s="91" t="str">
        <f t="shared" si="39"/>
        <v>Yes</v>
      </c>
    </row>
    <row r="106" spans="1:12" x14ac:dyDescent="0.25">
      <c r="A106" s="114" t="s">
        <v>687</v>
      </c>
      <c r="B106" s="25" t="s">
        <v>213</v>
      </c>
      <c r="C106" s="9">
        <v>98.178764522999998</v>
      </c>
      <c r="D106" s="7" t="str">
        <f t="shared" si="36"/>
        <v>N/A</v>
      </c>
      <c r="E106" s="9">
        <v>98.147312166000006</v>
      </c>
      <c r="F106" s="7" t="str">
        <f t="shared" si="37"/>
        <v>N/A</v>
      </c>
      <c r="G106" s="9">
        <v>98.133322496000005</v>
      </c>
      <c r="H106" s="7" t="str">
        <f t="shared" si="38"/>
        <v>N/A</v>
      </c>
      <c r="I106" s="8">
        <v>-3.2000000000000001E-2</v>
      </c>
      <c r="J106" s="8">
        <v>-1.4E-2</v>
      </c>
      <c r="K106" s="25" t="s">
        <v>738</v>
      </c>
      <c r="L106" s="91" t="str">
        <f t="shared" si="39"/>
        <v>Yes</v>
      </c>
    </row>
    <row r="107" spans="1:12" ht="25" x14ac:dyDescent="0.25">
      <c r="A107" s="122" t="s">
        <v>964</v>
      </c>
      <c r="B107" s="25" t="s">
        <v>213</v>
      </c>
      <c r="C107" s="9">
        <v>52.649567439999998</v>
      </c>
      <c r="D107" s="7" t="str">
        <f t="shared" si="36"/>
        <v>N/A</v>
      </c>
      <c r="E107" s="9">
        <v>51.033954557000001</v>
      </c>
      <c r="F107" s="7" t="str">
        <f t="shared" si="37"/>
        <v>N/A</v>
      </c>
      <c r="G107" s="9">
        <v>49.887414384000003</v>
      </c>
      <c r="H107" s="7" t="str">
        <f t="shared" si="38"/>
        <v>N/A</v>
      </c>
      <c r="I107" s="8">
        <v>-3.07</v>
      </c>
      <c r="J107" s="8">
        <v>-2.25</v>
      </c>
      <c r="K107" s="25" t="s">
        <v>738</v>
      </c>
      <c r="L107" s="91" t="str">
        <f t="shared" si="39"/>
        <v>Yes</v>
      </c>
    </row>
    <row r="108" spans="1:12" ht="25" x14ac:dyDescent="0.25">
      <c r="A108" s="122" t="s">
        <v>965</v>
      </c>
      <c r="B108" s="25" t="s">
        <v>213</v>
      </c>
      <c r="C108" s="9">
        <v>46.349034957000001</v>
      </c>
      <c r="D108" s="7" t="str">
        <f t="shared" si="36"/>
        <v>N/A</v>
      </c>
      <c r="E108" s="9">
        <v>47.952211783999999</v>
      </c>
      <c r="F108" s="7" t="str">
        <f t="shared" si="37"/>
        <v>N/A</v>
      </c>
      <c r="G108" s="9">
        <v>49.075770548000001</v>
      </c>
      <c r="H108" s="7" t="str">
        <f t="shared" si="38"/>
        <v>N/A</v>
      </c>
      <c r="I108" s="8">
        <v>3.4590000000000001</v>
      </c>
      <c r="J108" s="8">
        <v>2.343</v>
      </c>
      <c r="K108" s="25" t="s">
        <v>738</v>
      </c>
      <c r="L108" s="91" t="str">
        <f t="shared" si="39"/>
        <v>Yes</v>
      </c>
    </row>
    <row r="109" spans="1:12" ht="25" x14ac:dyDescent="0.25">
      <c r="A109" s="122" t="s">
        <v>966</v>
      </c>
      <c r="B109" s="25" t="s">
        <v>213</v>
      </c>
      <c r="C109" s="9">
        <v>0.33437972129999999</v>
      </c>
      <c r="D109" s="7" t="str">
        <f t="shared" si="36"/>
        <v>N/A</v>
      </c>
      <c r="E109" s="9">
        <v>0.33924267530000002</v>
      </c>
      <c r="F109" s="7" t="str">
        <f t="shared" si="37"/>
        <v>N/A</v>
      </c>
      <c r="G109" s="9">
        <v>0.36087328769999999</v>
      </c>
      <c r="H109" s="7" t="str">
        <f t="shared" si="38"/>
        <v>N/A</v>
      </c>
      <c r="I109" s="8">
        <v>1.454</v>
      </c>
      <c r="J109" s="8">
        <v>6.3760000000000003</v>
      </c>
      <c r="K109" s="25" t="s">
        <v>738</v>
      </c>
      <c r="L109" s="91" t="str">
        <f t="shared" si="39"/>
        <v>Yes</v>
      </c>
    </row>
    <row r="110" spans="1:12" ht="25" x14ac:dyDescent="0.25">
      <c r="A110" s="122" t="s">
        <v>967</v>
      </c>
      <c r="B110" s="25" t="s">
        <v>213</v>
      </c>
      <c r="C110" s="9">
        <v>0.66701788149999997</v>
      </c>
      <c r="D110" s="7" t="str">
        <f t="shared" si="36"/>
        <v>N/A</v>
      </c>
      <c r="E110" s="9">
        <v>0.67459098319999999</v>
      </c>
      <c r="F110" s="7" t="str">
        <f t="shared" si="37"/>
        <v>N/A</v>
      </c>
      <c r="G110" s="9">
        <v>0.6759417808</v>
      </c>
      <c r="H110" s="7" t="str">
        <f t="shared" si="38"/>
        <v>N/A</v>
      </c>
      <c r="I110" s="8">
        <v>1.135</v>
      </c>
      <c r="J110" s="8">
        <v>0.20019999999999999</v>
      </c>
      <c r="K110" s="25" t="s">
        <v>738</v>
      </c>
      <c r="L110" s="91" t="str">
        <f t="shared" si="39"/>
        <v>Yes</v>
      </c>
    </row>
    <row r="111" spans="1:12" x14ac:dyDescent="0.25">
      <c r="A111" s="114" t="s">
        <v>968</v>
      </c>
      <c r="B111" s="25" t="s">
        <v>286</v>
      </c>
      <c r="C111" s="9">
        <v>99.966654585000001</v>
      </c>
      <c r="D111" s="7" t="str">
        <f>IF($B111="N/A","N/A",IF(C111&gt;=99,"Yes","No"))</f>
        <v>Yes</v>
      </c>
      <c r="E111" s="9">
        <v>99.970383314000003</v>
      </c>
      <c r="F111" s="7" t="str">
        <f>IF($B111="N/A","N/A",IF(E111&gt;=99,"Yes","No"))</f>
        <v>Yes</v>
      </c>
      <c r="G111" s="9">
        <v>99.964229290000006</v>
      </c>
      <c r="H111" s="7" t="str">
        <f>IF($B111="N/A","N/A",IF(G111&gt;=99,"Yes","No"))</f>
        <v>Yes</v>
      </c>
      <c r="I111" s="8">
        <v>3.7000000000000002E-3</v>
      </c>
      <c r="J111" s="8">
        <v>-6.0000000000000001E-3</v>
      </c>
      <c r="K111" s="25" t="s">
        <v>737</v>
      </c>
      <c r="L111" s="91" t="str">
        <f t="shared" ref="L111:L145" si="40">IF(J111="Div by 0", "N/A", IF(K111="N/A","N/A", IF(J111&gt;VALUE(MID(K111,1,2)), "No", IF(J111&lt;-1*VALUE(MID(K111,1,2)), "No", "Yes"))))</f>
        <v>Yes</v>
      </c>
    </row>
    <row r="112" spans="1:12" x14ac:dyDescent="0.25">
      <c r="A112" s="114" t="s">
        <v>969</v>
      </c>
      <c r="B112" s="25" t="s">
        <v>213</v>
      </c>
      <c r="C112" s="9">
        <v>4.6269255635000004</v>
      </c>
      <c r="D112" s="7" t="str">
        <f>IF($B112="N/A","N/A",IF(C112&gt;10,"No",IF(C112&lt;-10,"No","Yes")))</f>
        <v>N/A</v>
      </c>
      <c r="E112" s="9">
        <v>4.6072602224999999</v>
      </c>
      <c r="F112" s="7" t="str">
        <f>IF($B112="N/A","N/A",IF(E112&gt;10,"No",IF(E112&lt;-10,"No","Yes")))</f>
        <v>N/A</v>
      </c>
      <c r="G112" s="9">
        <v>4.5999117220999999</v>
      </c>
      <c r="H112" s="7" t="str">
        <f>IF($B112="N/A","N/A",IF(G112&gt;10,"No",IF(G112&lt;-10,"No","Yes")))</f>
        <v>N/A</v>
      </c>
      <c r="I112" s="8">
        <v>-0.42499999999999999</v>
      </c>
      <c r="J112" s="8">
        <v>-0.159</v>
      </c>
      <c r="K112" s="25" t="s">
        <v>737</v>
      </c>
      <c r="L112" s="91" t="str">
        <f t="shared" si="40"/>
        <v>Yes</v>
      </c>
    </row>
    <row r="113" spans="1:12" x14ac:dyDescent="0.25">
      <c r="A113" s="90" t="s">
        <v>970</v>
      </c>
      <c r="B113" s="25" t="s">
        <v>280</v>
      </c>
      <c r="C113" s="4">
        <v>99.824800361000001</v>
      </c>
      <c r="D113" s="7" t="str">
        <f>IF($B113="N/A","N/A",IF(C113&gt;=98,"Yes","No"))</f>
        <v>Yes</v>
      </c>
      <c r="E113" s="4">
        <v>99.829370843999996</v>
      </c>
      <c r="F113" s="7" t="str">
        <f>IF($B113="N/A","N/A",IF(E113&gt;=98,"Yes","No"))</f>
        <v>Yes</v>
      </c>
      <c r="G113" s="4">
        <v>99.933651658000002</v>
      </c>
      <c r="H113" s="7" t="str">
        <f>IF($B113="N/A","N/A",IF(G113&gt;=98,"Yes","No"))</f>
        <v>Yes</v>
      </c>
      <c r="I113" s="8">
        <v>4.5999999999999999E-3</v>
      </c>
      <c r="J113" s="8">
        <v>0.1045</v>
      </c>
      <c r="K113" s="25" t="s">
        <v>737</v>
      </c>
      <c r="L113" s="91" t="str">
        <f t="shared" si="40"/>
        <v>Yes</v>
      </c>
    </row>
    <row r="114" spans="1:12" x14ac:dyDescent="0.25">
      <c r="A114" s="90" t="s">
        <v>971</v>
      </c>
      <c r="B114" s="25" t="s">
        <v>287</v>
      </c>
      <c r="C114" s="4">
        <v>94.757935473000003</v>
      </c>
      <c r="D114" s="7" t="str">
        <f>IF($B114="N/A","N/A",IF(C114&gt;=80,"Yes","No"))</f>
        <v>Yes</v>
      </c>
      <c r="E114" s="4">
        <v>95.118412704999997</v>
      </c>
      <c r="F114" s="7" t="str">
        <f>IF($B114="N/A","N/A",IF(E114&gt;=80,"Yes","No"))</f>
        <v>Yes</v>
      </c>
      <c r="G114" s="4">
        <v>94.816934627999998</v>
      </c>
      <c r="H114" s="7" t="str">
        <f>IF($B114="N/A","N/A",IF(G114&gt;=80,"Yes","No"))</f>
        <v>Yes</v>
      </c>
      <c r="I114" s="8">
        <v>0.38040000000000002</v>
      </c>
      <c r="J114" s="8">
        <v>-0.317</v>
      </c>
      <c r="K114" s="25" t="s">
        <v>737</v>
      </c>
      <c r="L114" s="91" t="str">
        <f t="shared" si="40"/>
        <v>Yes</v>
      </c>
    </row>
    <row r="115" spans="1:12" ht="25" x14ac:dyDescent="0.25">
      <c r="A115" s="114" t="s">
        <v>972</v>
      </c>
      <c r="B115" s="25" t="s">
        <v>288</v>
      </c>
      <c r="C115" s="9">
        <v>75.886632000000006</v>
      </c>
      <c r="D115" s="7" t="str">
        <f>IF($B115="N/A","N/A",IF(C115&gt;=100,"Yes","No"))</f>
        <v>No</v>
      </c>
      <c r="E115" s="9">
        <v>59.616888940000003</v>
      </c>
      <c r="F115" s="7" t="str">
        <f t="shared" ref="F115:F116" si="41">IF($B115="N/A","N/A",IF(E115&gt;=100,"Yes","No"))</f>
        <v>No</v>
      </c>
      <c r="G115" s="9">
        <v>53.307990122</v>
      </c>
      <c r="H115" s="7" t="str">
        <f t="shared" ref="H115:H116" si="42">IF($B115="N/A","N/A",IF(G115&gt;=100,"Yes","No"))</f>
        <v>No</v>
      </c>
      <c r="I115" s="8">
        <v>-21.4</v>
      </c>
      <c r="J115" s="8">
        <v>-10.6</v>
      </c>
      <c r="K115" s="25" t="s">
        <v>736</v>
      </c>
      <c r="L115" s="91" t="str">
        <f t="shared" si="40"/>
        <v>Yes</v>
      </c>
    </row>
    <row r="116" spans="1:12" ht="25" x14ac:dyDescent="0.25">
      <c r="A116" s="90" t="s">
        <v>973</v>
      </c>
      <c r="B116" s="25" t="s">
        <v>288</v>
      </c>
      <c r="C116" s="9">
        <v>95.520339957999994</v>
      </c>
      <c r="D116" s="7" t="str">
        <f>IF($B116="N/A","N/A",IF(C116&gt;=100,"Yes","No"))</f>
        <v>No</v>
      </c>
      <c r="E116" s="9">
        <v>74.538760194999995</v>
      </c>
      <c r="F116" s="7" t="str">
        <f t="shared" si="41"/>
        <v>No</v>
      </c>
      <c r="G116" s="9">
        <v>61.014766225999999</v>
      </c>
      <c r="H116" s="7" t="str">
        <f t="shared" si="42"/>
        <v>No</v>
      </c>
      <c r="I116" s="8">
        <v>-22</v>
      </c>
      <c r="J116" s="8">
        <v>-18.100000000000001</v>
      </c>
      <c r="K116" s="25" t="s">
        <v>736</v>
      </c>
      <c r="L116" s="91" t="str">
        <f t="shared" si="40"/>
        <v>Yes</v>
      </c>
    </row>
    <row r="117" spans="1:12" ht="25" x14ac:dyDescent="0.25">
      <c r="A117" s="114" t="s">
        <v>974</v>
      </c>
      <c r="B117" s="25" t="s">
        <v>213</v>
      </c>
      <c r="C117" s="9">
        <v>49.174088961000002</v>
      </c>
      <c r="D117" s="22" t="s">
        <v>739</v>
      </c>
      <c r="E117" s="9">
        <v>46.002659821999998</v>
      </c>
      <c r="F117" s="22" t="s">
        <v>739</v>
      </c>
      <c r="G117" s="9">
        <v>40.367621902000003</v>
      </c>
      <c r="H117" s="7" t="str">
        <f>IF($B117="N/A","N/A",IF(G117&lt;100,"No",IF(G117=100,"No","Yes")))</f>
        <v>N/A</v>
      </c>
      <c r="I117" s="8">
        <v>-6.45</v>
      </c>
      <c r="J117" s="8">
        <v>-12.2</v>
      </c>
      <c r="K117" s="25" t="s">
        <v>736</v>
      </c>
      <c r="L117" s="91" t="str">
        <f t="shared" si="40"/>
        <v>Yes</v>
      </c>
    </row>
    <row r="118" spans="1:12" ht="25" x14ac:dyDescent="0.25">
      <c r="A118" s="114" t="s">
        <v>975</v>
      </c>
      <c r="B118" s="21" t="s">
        <v>213</v>
      </c>
      <c r="C118" s="9">
        <v>60.650093452999997</v>
      </c>
      <c r="D118" s="7" t="str">
        <f>IF($B118="N/A","N/A",IF(C118&gt;10,"No",IF(C118&lt;-10,"No","Yes")))</f>
        <v>N/A</v>
      </c>
      <c r="E118" s="9">
        <v>57.972394098000002</v>
      </c>
      <c r="F118" s="7" t="str">
        <f>IF($B118="N/A","N/A",IF(E118&gt;10,"No",IF(E118&lt;-10,"No","Yes")))</f>
        <v>N/A</v>
      </c>
      <c r="G118" s="9">
        <v>53.724297381</v>
      </c>
      <c r="H118" s="7" t="str">
        <f>IF($B118="N/A","N/A",IF(G118&gt;10,"No",IF(G118&lt;-10,"No","Yes")))</f>
        <v>N/A</v>
      </c>
      <c r="I118" s="8">
        <v>-4.41</v>
      </c>
      <c r="J118" s="8">
        <v>-7.33</v>
      </c>
      <c r="K118" s="25" t="s">
        <v>736</v>
      </c>
      <c r="L118" s="91" t="str">
        <f>IF(J118="Div by 0", "N/A", IF(OR(J118="N/A",K118="N/A"),"N/A", IF(J118&gt;VALUE(MID(K118,1,2)), "No", IF(J118&lt;-1*VALUE(MID(K118,1,2)), "No", "Yes"))))</f>
        <v>Yes</v>
      </c>
    </row>
    <row r="119" spans="1:12" x14ac:dyDescent="0.25">
      <c r="A119" s="137" t="s">
        <v>100</v>
      </c>
      <c r="B119" s="21" t="s">
        <v>213</v>
      </c>
      <c r="C119" s="22">
        <v>137950</v>
      </c>
      <c r="D119" s="7" t="str">
        <f t="shared" ref="D119:D145" si="43">IF($B119="N/A","N/A",IF(C119&gt;10,"No",IF(C119&lt;-10,"No","Yes")))</f>
        <v>N/A</v>
      </c>
      <c r="E119" s="22">
        <v>135059</v>
      </c>
      <c r="F119" s="7" t="str">
        <f t="shared" ref="F119:F145" si="44">IF($B119="N/A","N/A",IF(E119&gt;10,"No",IF(E119&lt;-10,"No","Yes")))</f>
        <v>N/A</v>
      </c>
      <c r="G119" s="22">
        <v>134188</v>
      </c>
      <c r="H119" s="7" t="str">
        <f t="shared" ref="H119:H145" si="45">IF($B119="N/A","N/A",IF(G119&gt;10,"No",IF(G119&lt;-10,"No","Yes")))</f>
        <v>N/A</v>
      </c>
      <c r="I119" s="8">
        <v>-2.1</v>
      </c>
      <c r="J119" s="8">
        <v>-0.64500000000000002</v>
      </c>
      <c r="K119" s="25" t="s">
        <v>737</v>
      </c>
      <c r="L119" s="91" t="str">
        <f t="shared" si="40"/>
        <v>Yes</v>
      </c>
    </row>
    <row r="120" spans="1:12" x14ac:dyDescent="0.25">
      <c r="A120" s="114" t="s">
        <v>976</v>
      </c>
      <c r="B120" s="21" t="s">
        <v>213</v>
      </c>
      <c r="C120" s="22">
        <v>6288</v>
      </c>
      <c r="D120" s="7" t="str">
        <f t="shared" si="43"/>
        <v>N/A</v>
      </c>
      <c r="E120" s="22">
        <v>6016</v>
      </c>
      <c r="F120" s="7" t="str">
        <f t="shared" si="44"/>
        <v>N/A</v>
      </c>
      <c r="G120" s="22">
        <v>5784</v>
      </c>
      <c r="H120" s="7" t="str">
        <f t="shared" si="45"/>
        <v>N/A</v>
      </c>
      <c r="I120" s="8">
        <v>-4.33</v>
      </c>
      <c r="J120" s="8">
        <v>-3.86</v>
      </c>
      <c r="K120" s="25" t="s">
        <v>737</v>
      </c>
      <c r="L120" s="91" t="str">
        <f t="shared" si="40"/>
        <v>Yes</v>
      </c>
    </row>
    <row r="121" spans="1:12" x14ac:dyDescent="0.25">
      <c r="A121" s="114" t="s">
        <v>977</v>
      </c>
      <c r="B121" s="21" t="s">
        <v>213</v>
      </c>
      <c r="C121" s="22">
        <v>3741</v>
      </c>
      <c r="D121" s="7" t="str">
        <f t="shared" si="43"/>
        <v>N/A</v>
      </c>
      <c r="E121" s="22">
        <v>3677</v>
      </c>
      <c r="F121" s="7" t="str">
        <f t="shared" si="44"/>
        <v>N/A</v>
      </c>
      <c r="G121" s="22">
        <v>3563</v>
      </c>
      <c r="H121" s="7" t="str">
        <f t="shared" si="45"/>
        <v>N/A</v>
      </c>
      <c r="I121" s="8">
        <v>-1.71</v>
      </c>
      <c r="J121" s="8">
        <v>-3.1</v>
      </c>
      <c r="K121" s="25" t="s">
        <v>737</v>
      </c>
      <c r="L121" s="91" t="str">
        <f t="shared" si="40"/>
        <v>Yes</v>
      </c>
    </row>
    <row r="122" spans="1:12" x14ac:dyDescent="0.25">
      <c r="A122" s="114" t="s">
        <v>978</v>
      </c>
      <c r="B122" s="21" t="s">
        <v>213</v>
      </c>
      <c r="C122" s="22">
        <v>35201</v>
      </c>
      <c r="D122" s="7" t="str">
        <f t="shared" si="43"/>
        <v>N/A</v>
      </c>
      <c r="E122" s="22">
        <v>38020</v>
      </c>
      <c r="F122" s="7" t="str">
        <f t="shared" si="44"/>
        <v>N/A</v>
      </c>
      <c r="G122" s="22">
        <v>40033</v>
      </c>
      <c r="H122" s="7" t="str">
        <f t="shared" si="45"/>
        <v>N/A</v>
      </c>
      <c r="I122" s="8">
        <v>8.0079999999999991</v>
      </c>
      <c r="J122" s="8">
        <v>5.2949999999999999</v>
      </c>
      <c r="K122" s="25" t="s">
        <v>737</v>
      </c>
      <c r="L122" s="91" t="str">
        <f t="shared" si="40"/>
        <v>Yes</v>
      </c>
    </row>
    <row r="123" spans="1:12" x14ac:dyDescent="0.25">
      <c r="A123" s="114" t="s">
        <v>979</v>
      </c>
      <c r="B123" s="21" t="s">
        <v>213</v>
      </c>
      <c r="C123" s="22">
        <v>30231</v>
      </c>
      <c r="D123" s="7" t="str">
        <f t="shared" si="43"/>
        <v>N/A</v>
      </c>
      <c r="E123" s="22">
        <v>29097</v>
      </c>
      <c r="F123" s="7" t="str">
        <f t="shared" si="44"/>
        <v>N/A</v>
      </c>
      <c r="G123" s="22">
        <v>28943</v>
      </c>
      <c r="H123" s="7" t="str">
        <f t="shared" si="45"/>
        <v>N/A</v>
      </c>
      <c r="I123" s="8">
        <v>-3.75</v>
      </c>
      <c r="J123" s="8">
        <v>-0.52900000000000003</v>
      </c>
      <c r="K123" s="25" t="s">
        <v>737</v>
      </c>
      <c r="L123" s="91" t="str">
        <f t="shared" si="40"/>
        <v>Yes</v>
      </c>
    </row>
    <row r="124" spans="1:12" x14ac:dyDescent="0.25">
      <c r="A124" s="114" t="s">
        <v>980</v>
      </c>
      <c r="B124" s="21" t="s">
        <v>213</v>
      </c>
      <c r="C124" s="22">
        <v>62489</v>
      </c>
      <c r="D124" s="7" t="str">
        <f t="shared" si="43"/>
        <v>N/A</v>
      </c>
      <c r="E124" s="22">
        <v>58249</v>
      </c>
      <c r="F124" s="7" t="str">
        <f t="shared" si="44"/>
        <v>N/A</v>
      </c>
      <c r="G124" s="22">
        <v>55865</v>
      </c>
      <c r="H124" s="7" t="str">
        <f t="shared" si="45"/>
        <v>N/A</v>
      </c>
      <c r="I124" s="8">
        <v>-6.79</v>
      </c>
      <c r="J124" s="8">
        <v>-4.09</v>
      </c>
      <c r="K124" s="25" t="s">
        <v>737</v>
      </c>
      <c r="L124" s="91" t="str">
        <f t="shared" si="40"/>
        <v>Yes</v>
      </c>
    </row>
    <row r="125" spans="1:12" x14ac:dyDescent="0.25">
      <c r="A125" s="137" t="s">
        <v>101</v>
      </c>
      <c r="B125" s="21" t="s">
        <v>213</v>
      </c>
      <c r="C125" s="22">
        <v>179428</v>
      </c>
      <c r="D125" s="7" t="str">
        <f t="shared" si="43"/>
        <v>N/A</v>
      </c>
      <c r="E125" s="22">
        <v>183493</v>
      </c>
      <c r="F125" s="7" t="str">
        <f t="shared" si="44"/>
        <v>N/A</v>
      </c>
      <c r="G125" s="22">
        <v>190308</v>
      </c>
      <c r="H125" s="7" t="str">
        <f t="shared" si="45"/>
        <v>N/A</v>
      </c>
      <c r="I125" s="8">
        <v>2.266</v>
      </c>
      <c r="J125" s="8">
        <v>3.714</v>
      </c>
      <c r="K125" s="25" t="s">
        <v>737</v>
      </c>
      <c r="L125" s="91" t="str">
        <f t="shared" si="40"/>
        <v>Yes</v>
      </c>
    </row>
    <row r="126" spans="1:12" x14ac:dyDescent="0.25">
      <c r="A126" s="114" t="s">
        <v>981</v>
      </c>
      <c r="B126" s="21" t="s">
        <v>213</v>
      </c>
      <c r="C126" s="22">
        <v>107749</v>
      </c>
      <c r="D126" s="7" t="str">
        <f t="shared" si="43"/>
        <v>N/A</v>
      </c>
      <c r="E126" s="22">
        <v>109027</v>
      </c>
      <c r="F126" s="7" t="str">
        <f t="shared" si="44"/>
        <v>N/A</v>
      </c>
      <c r="G126" s="22">
        <v>112405</v>
      </c>
      <c r="H126" s="7" t="str">
        <f t="shared" si="45"/>
        <v>N/A</v>
      </c>
      <c r="I126" s="8">
        <v>1.1859999999999999</v>
      </c>
      <c r="J126" s="8">
        <v>3.0979999999999999</v>
      </c>
      <c r="K126" s="25" t="s">
        <v>737</v>
      </c>
      <c r="L126" s="91" t="str">
        <f t="shared" si="40"/>
        <v>Yes</v>
      </c>
    </row>
    <row r="127" spans="1:12" x14ac:dyDescent="0.25">
      <c r="A127" s="114" t="s">
        <v>982</v>
      </c>
      <c r="B127" s="21" t="s">
        <v>213</v>
      </c>
      <c r="C127" s="22">
        <v>1880</v>
      </c>
      <c r="D127" s="7" t="str">
        <f t="shared" si="43"/>
        <v>N/A</v>
      </c>
      <c r="E127" s="22">
        <v>1739</v>
      </c>
      <c r="F127" s="7" t="str">
        <f t="shared" si="44"/>
        <v>N/A</v>
      </c>
      <c r="G127" s="22">
        <v>1663</v>
      </c>
      <c r="H127" s="7" t="str">
        <f t="shared" si="45"/>
        <v>N/A</v>
      </c>
      <c r="I127" s="8">
        <v>-7.5</v>
      </c>
      <c r="J127" s="8">
        <v>-4.37</v>
      </c>
      <c r="K127" s="25" t="s">
        <v>737</v>
      </c>
      <c r="L127" s="91" t="str">
        <f t="shared" si="40"/>
        <v>Yes</v>
      </c>
    </row>
    <row r="128" spans="1:12" x14ac:dyDescent="0.25">
      <c r="A128" s="114" t="s">
        <v>983</v>
      </c>
      <c r="B128" s="21" t="s">
        <v>213</v>
      </c>
      <c r="C128" s="22">
        <v>32724</v>
      </c>
      <c r="D128" s="7" t="str">
        <f t="shared" si="43"/>
        <v>N/A</v>
      </c>
      <c r="E128" s="22">
        <v>43265</v>
      </c>
      <c r="F128" s="7" t="str">
        <f t="shared" si="44"/>
        <v>N/A</v>
      </c>
      <c r="G128" s="22">
        <v>45761</v>
      </c>
      <c r="H128" s="7" t="str">
        <f t="shared" si="45"/>
        <v>N/A</v>
      </c>
      <c r="I128" s="8">
        <v>32.21</v>
      </c>
      <c r="J128" s="8">
        <v>5.7690000000000001</v>
      </c>
      <c r="K128" s="25" t="s">
        <v>737</v>
      </c>
      <c r="L128" s="91" t="str">
        <f t="shared" si="40"/>
        <v>Yes</v>
      </c>
    </row>
    <row r="129" spans="1:12" x14ac:dyDescent="0.25">
      <c r="A129" s="114" t="s">
        <v>984</v>
      </c>
      <c r="B129" s="21" t="s">
        <v>213</v>
      </c>
      <c r="C129" s="22">
        <v>37075</v>
      </c>
      <c r="D129" s="7" t="str">
        <f t="shared" si="43"/>
        <v>N/A</v>
      </c>
      <c r="E129" s="22">
        <v>29462</v>
      </c>
      <c r="F129" s="7" t="str">
        <f t="shared" si="44"/>
        <v>N/A</v>
      </c>
      <c r="G129" s="22">
        <v>30479</v>
      </c>
      <c r="H129" s="7" t="str">
        <f t="shared" si="45"/>
        <v>N/A</v>
      </c>
      <c r="I129" s="8">
        <v>-20.5</v>
      </c>
      <c r="J129" s="8">
        <v>3.452</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551371</v>
      </c>
      <c r="D131" s="7" t="str">
        <f t="shared" si="43"/>
        <v>N/A</v>
      </c>
      <c r="E131" s="22">
        <v>547972</v>
      </c>
      <c r="F131" s="7" t="str">
        <f t="shared" si="44"/>
        <v>N/A</v>
      </c>
      <c r="G131" s="22">
        <v>544098</v>
      </c>
      <c r="H131" s="7" t="str">
        <f t="shared" si="45"/>
        <v>N/A</v>
      </c>
      <c r="I131" s="8">
        <v>-0.61599999999999999</v>
      </c>
      <c r="J131" s="8">
        <v>-0.70699999999999996</v>
      </c>
      <c r="K131" s="25" t="s">
        <v>737</v>
      </c>
      <c r="L131" s="91" t="str">
        <f t="shared" si="40"/>
        <v>Yes</v>
      </c>
    </row>
    <row r="132" spans="1:12" x14ac:dyDescent="0.25">
      <c r="A132" s="114" t="s">
        <v>986</v>
      </c>
      <c r="B132" s="21" t="s">
        <v>213</v>
      </c>
      <c r="C132" s="22">
        <v>305700</v>
      </c>
      <c r="D132" s="7" t="str">
        <f t="shared" si="43"/>
        <v>N/A</v>
      </c>
      <c r="E132" s="22">
        <v>315074</v>
      </c>
      <c r="F132" s="7" t="str">
        <f t="shared" si="44"/>
        <v>N/A</v>
      </c>
      <c r="G132" s="22">
        <v>315906</v>
      </c>
      <c r="H132" s="7" t="str">
        <f t="shared" si="45"/>
        <v>N/A</v>
      </c>
      <c r="I132" s="8">
        <v>3.0659999999999998</v>
      </c>
      <c r="J132" s="8">
        <v>0.2641</v>
      </c>
      <c r="K132" s="25" t="s">
        <v>737</v>
      </c>
      <c r="L132" s="91" t="str">
        <f t="shared" si="40"/>
        <v>Yes</v>
      </c>
    </row>
    <row r="133" spans="1:12" x14ac:dyDescent="0.25">
      <c r="A133" s="114" t="s">
        <v>987</v>
      </c>
      <c r="B133" s="21" t="s">
        <v>213</v>
      </c>
      <c r="C133" s="22">
        <v>47</v>
      </c>
      <c r="D133" s="7" t="str">
        <f t="shared" si="43"/>
        <v>N/A</v>
      </c>
      <c r="E133" s="22">
        <v>75</v>
      </c>
      <c r="F133" s="7" t="str">
        <f t="shared" si="44"/>
        <v>N/A</v>
      </c>
      <c r="G133" s="22">
        <v>79</v>
      </c>
      <c r="H133" s="7" t="str">
        <f t="shared" si="45"/>
        <v>N/A</v>
      </c>
      <c r="I133" s="8">
        <v>59.57</v>
      </c>
      <c r="J133" s="8">
        <v>5.3330000000000002</v>
      </c>
      <c r="K133" s="25" t="s">
        <v>737</v>
      </c>
      <c r="L133" s="91" t="str">
        <f t="shared" si="40"/>
        <v>Yes</v>
      </c>
    </row>
    <row r="134" spans="1:12" x14ac:dyDescent="0.25">
      <c r="A134" s="114" t="s">
        <v>988</v>
      </c>
      <c r="B134" s="21" t="s">
        <v>213</v>
      </c>
      <c r="C134" s="22">
        <v>11</v>
      </c>
      <c r="D134" s="7" t="str">
        <f t="shared" si="43"/>
        <v>N/A</v>
      </c>
      <c r="E134" s="22">
        <v>11</v>
      </c>
      <c r="F134" s="7" t="str">
        <f t="shared" si="44"/>
        <v>N/A</v>
      </c>
      <c r="G134" s="22">
        <v>11</v>
      </c>
      <c r="H134" s="7" t="str">
        <f t="shared" si="45"/>
        <v>N/A</v>
      </c>
      <c r="I134" s="8">
        <v>0</v>
      </c>
      <c r="J134" s="8">
        <v>0</v>
      </c>
      <c r="K134" s="25" t="s">
        <v>737</v>
      </c>
      <c r="L134" s="91" t="str">
        <f t="shared" si="40"/>
        <v>Yes</v>
      </c>
    </row>
    <row r="135" spans="1:12" x14ac:dyDescent="0.25">
      <c r="A135" s="114" t="s">
        <v>989</v>
      </c>
      <c r="B135" s="21" t="s">
        <v>213</v>
      </c>
      <c r="C135" s="22">
        <v>126003</v>
      </c>
      <c r="D135" s="7" t="str">
        <f t="shared" si="43"/>
        <v>N/A</v>
      </c>
      <c r="E135" s="22">
        <v>117334</v>
      </c>
      <c r="F135" s="7" t="str">
        <f t="shared" si="44"/>
        <v>N/A</v>
      </c>
      <c r="G135" s="22">
        <v>116919</v>
      </c>
      <c r="H135" s="7" t="str">
        <f t="shared" si="45"/>
        <v>N/A</v>
      </c>
      <c r="I135" s="8">
        <v>-6.88</v>
      </c>
      <c r="J135" s="8">
        <v>-0.35399999999999998</v>
      </c>
      <c r="K135" s="25" t="s">
        <v>737</v>
      </c>
      <c r="L135" s="91" t="str">
        <f t="shared" si="40"/>
        <v>Yes</v>
      </c>
    </row>
    <row r="136" spans="1:12" x14ac:dyDescent="0.25">
      <c r="A136" s="114" t="s">
        <v>990</v>
      </c>
      <c r="B136" s="21" t="s">
        <v>213</v>
      </c>
      <c r="C136" s="22">
        <v>97788</v>
      </c>
      <c r="D136" s="7" t="str">
        <f t="shared" si="43"/>
        <v>N/A</v>
      </c>
      <c r="E136" s="22">
        <v>93987</v>
      </c>
      <c r="F136" s="7" t="str">
        <f t="shared" si="44"/>
        <v>N/A</v>
      </c>
      <c r="G136" s="22">
        <v>94728</v>
      </c>
      <c r="H136" s="7" t="str">
        <f t="shared" si="45"/>
        <v>N/A</v>
      </c>
      <c r="I136" s="8">
        <v>-3.89</v>
      </c>
      <c r="J136" s="8">
        <v>0.78839999999999999</v>
      </c>
      <c r="K136" s="25" t="s">
        <v>737</v>
      </c>
      <c r="L136" s="91" t="str">
        <f t="shared" si="40"/>
        <v>Yes</v>
      </c>
    </row>
    <row r="137" spans="1:12" x14ac:dyDescent="0.25">
      <c r="A137" s="114" t="s">
        <v>991</v>
      </c>
      <c r="B137" s="21" t="s">
        <v>213</v>
      </c>
      <c r="C137" s="22">
        <v>15864</v>
      </c>
      <c r="D137" s="7" t="str">
        <f t="shared" si="43"/>
        <v>N/A</v>
      </c>
      <c r="E137" s="22">
        <v>16184</v>
      </c>
      <c r="F137" s="7" t="str">
        <f t="shared" si="44"/>
        <v>N/A</v>
      </c>
      <c r="G137" s="22">
        <v>16465</v>
      </c>
      <c r="H137" s="7" t="str">
        <f t="shared" si="45"/>
        <v>N/A</v>
      </c>
      <c r="I137" s="8">
        <v>2.0169999999999999</v>
      </c>
      <c r="J137" s="8">
        <v>1.736</v>
      </c>
      <c r="K137" s="25" t="s">
        <v>737</v>
      </c>
      <c r="L137" s="91" t="str">
        <f t="shared" si="40"/>
        <v>Yes</v>
      </c>
    </row>
    <row r="138" spans="1:12" x14ac:dyDescent="0.25">
      <c r="A138" s="114" t="s">
        <v>992</v>
      </c>
      <c r="B138" s="21" t="s">
        <v>213</v>
      </c>
      <c r="C138" s="22">
        <v>5968</v>
      </c>
      <c r="D138" s="7" t="str">
        <f t="shared" si="43"/>
        <v>N/A</v>
      </c>
      <c r="E138" s="22">
        <v>5317</v>
      </c>
      <c r="F138" s="7" t="str">
        <f t="shared" si="44"/>
        <v>N/A</v>
      </c>
      <c r="G138" s="22">
        <v>0</v>
      </c>
      <c r="H138" s="7" t="str">
        <f t="shared" si="45"/>
        <v>N/A</v>
      </c>
      <c r="I138" s="8">
        <v>-10.9</v>
      </c>
      <c r="J138" s="8">
        <v>-100</v>
      </c>
      <c r="K138" s="25" t="s">
        <v>737</v>
      </c>
      <c r="L138" s="91" t="str">
        <f t="shared" si="40"/>
        <v>No</v>
      </c>
    </row>
    <row r="139" spans="1:12" x14ac:dyDescent="0.25">
      <c r="A139" s="137" t="s">
        <v>105</v>
      </c>
      <c r="B139" s="21" t="s">
        <v>213</v>
      </c>
      <c r="C139" s="22">
        <v>471837</v>
      </c>
      <c r="D139" s="7" t="str">
        <f t="shared" si="43"/>
        <v>N/A</v>
      </c>
      <c r="E139" s="22">
        <v>461817</v>
      </c>
      <c r="F139" s="7" t="str">
        <f t="shared" si="44"/>
        <v>N/A</v>
      </c>
      <c r="G139" s="22">
        <v>451123</v>
      </c>
      <c r="H139" s="7" t="str">
        <f t="shared" si="45"/>
        <v>N/A</v>
      </c>
      <c r="I139" s="8">
        <v>-2.12</v>
      </c>
      <c r="J139" s="8">
        <v>-2.3199999999999998</v>
      </c>
      <c r="K139" s="25" t="s">
        <v>737</v>
      </c>
      <c r="L139" s="91" t="str">
        <f t="shared" si="40"/>
        <v>Yes</v>
      </c>
    </row>
    <row r="140" spans="1:12" x14ac:dyDescent="0.25">
      <c r="A140" s="114" t="s">
        <v>993</v>
      </c>
      <c r="B140" s="21" t="s">
        <v>213</v>
      </c>
      <c r="C140" s="22">
        <v>185195</v>
      </c>
      <c r="D140" s="7" t="str">
        <f t="shared" si="43"/>
        <v>N/A</v>
      </c>
      <c r="E140" s="22">
        <v>193773</v>
      </c>
      <c r="F140" s="7" t="str">
        <f t="shared" si="44"/>
        <v>N/A</v>
      </c>
      <c r="G140" s="22">
        <v>195203</v>
      </c>
      <c r="H140" s="7" t="str">
        <f t="shared" si="45"/>
        <v>N/A</v>
      </c>
      <c r="I140" s="8">
        <v>4.6319999999999997</v>
      </c>
      <c r="J140" s="8">
        <v>0.73799999999999999</v>
      </c>
      <c r="K140" s="25" t="s">
        <v>737</v>
      </c>
      <c r="L140" s="91" t="str">
        <f t="shared" si="40"/>
        <v>Yes</v>
      </c>
    </row>
    <row r="141" spans="1:12" x14ac:dyDescent="0.25">
      <c r="A141" s="114" t="s">
        <v>994</v>
      </c>
      <c r="B141" s="21" t="s">
        <v>213</v>
      </c>
      <c r="C141" s="22">
        <v>11</v>
      </c>
      <c r="D141" s="7" t="str">
        <f t="shared" si="43"/>
        <v>N/A</v>
      </c>
      <c r="E141" s="22">
        <v>12</v>
      </c>
      <c r="F141" s="7" t="str">
        <f t="shared" si="44"/>
        <v>N/A</v>
      </c>
      <c r="G141" s="22">
        <v>11</v>
      </c>
      <c r="H141" s="7" t="str">
        <f t="shared" si="45"/>
        <v>N/A</v>
      </c>
      <c r="I141" s="8">
        <v>100</v>
      </c>
      <c r="J141" s="8">
        <v>-16.7</v>
      </c>
      <c r="K141" s="25" t="s">
        <v>737</v>
      </c>
      <c r="L141" s="91" t="str">
        <f t="shared" si="40"/>
        <v>No</v>
      </c>
    </row>
    <row r="142" spans="1:12" x14ac:dyDescent="0.25">
      <c r="A142" s="114" t="s">
        <v>995</v>
      </c>
      <c r="B142" s="21" t="s">
        <v>213</v>
      </c>
      <c r="C142" s="22">
        <v>0</v>
      </c>
      <c r="D142" s="7" t="str">
        <f t="shared" si="43"/>
        <v>N/A</v>
      </c>
      <c r="E142" s="22">
        <v>11</v>
      </c>
      <c r="F142" s="7" t="str">
        <f t="shared" si="44"/>
        <v>N/A</v>
      </c>
      <c r="G142" s="22">
        <v>0</v>
      </c>
      <c r="H142" s="7" t="str">
        <f t="shared" si="45"/>
        <v>N/A</v>
      </c>
      <c r="I142" s="8" t="s">
        <v>1747</v>
      </c>
      <c r="J142" s="8">
        <v>-100</v>
      </c>
      <c r="K142" s="25" t="s">
        <v>737</v>
      </c>
      <c r="L142" s="91" t="str">
        <f t="shared" si="40"/>
        <v>No</v>
      </c>
    </row>
    <row r="143" spans="1:12" x14ac:dyDescent="0.25">
      <c r="A143" s="114" t="s">
        <v>996</v>
      </c>
      <c r="B143" s="21" t="s">
        <v>213</v>
      </c>
      <c r="C143" s="22">
        <v>162279</v>
      </c>
      <c r="D143" s="7" t="str">
        <f t="shared" si="43"/>
        <v>N/A</v>
      </c>
      <c r="E143" s="22">
        <v>148435</v>
      </c>
      <c r="F143" s="7" t="str">
        <f t="shared" si="44"/>
        <v>N/A</v>
      </c>
      <c r="G143" s="22">
        <v>162616</v>
      </c>
      <c r="H143" s="7" t="str">
        <f t="shared" si="45"/>
        <v>N/A</v>
      </c>
      <c r="I143" s="8">
        <v>-8.5299999999999994</v>
      </c>
      <c r="J143" s="8">
        <v>9.5540000000000003</v>
      </c>
      <c r="K143" s="25" t="s">
        <v>737</v>
      </c>
      <c r="L143" s="91" t="str">
        <f t="shared" si="40"/>
        <v>Yes</v>
      </c>
    </row>
    <row r="144" spans="1:12" x14ac:dyDescent="0.25">
      <c r="A144" s="114" t="s">
        <v>997</v>
      </c>
      <c r="B144" s="21" t="s">
        <v>213</v>
      </c>
      <c r="C144" s="22">
        <v>47235</v>
      </c>
      <c r="D144" s="7" t="str">
        <f t="shared" si="43"/>
        <v>N/A</v>
      </c>
      <c r="E144" s="22">
        <v>25923</v>
      </c>
      <c r="F144" s="7" t="str">
        <f t="shared" si="44"/>
        <v>N/A</v>
      </c>
      <c r="G144" s="22">
        <v>20788</v>
      </c>
      <c r="H144" s="7" t="str">
        <f t="shared" si="45"/>
        <v>N/A</v>
      </c>
      <c r="I144" s="8">
        <v>-45.1</v>
      </c>
      <c r="J144" s="8">
        <v>-19.8</v>
      </c>
      <c r="K144" s="25" t="s">
        <v>737</v>
      </c>
      <c r="L144" s="91" t="str">
        <f t="shared" si="40"/>
        <v>No</v>
      </c>
    </row>
    <row r="145" spans="1:12" x14ac:dyDescent="0.25">
      <c r="A145" s="114" t="s">
        <v>998</v>
      </c>
      <c r="B145" s="21" t="s">
        <v>213</v>
      </c>
      <c r="C145" s="22">
        <v>77122</v>
      </c>
      <c r="D145" s="7" t="str">
        <f t="shared" si="43"/>
        <v>N/A</v>
      </c>
      <c r="E145" s="22">
        <v>93673</v>
      </c>
      <c r="F145" s="7" t="str">
        <f t="shared" si="44"/>
        <v>N/A</v>
      </c>
      <c r="G145" s="22">
        <v>72506</v>
      </c>
      <c r="H145" s="7" t="str">
        <f t="shared" si="45"/>
        <v>N/A</v>
      </c>
      <c r="I145" s="8">
        <v>21.46</v>
      </c>
      <c r="J145" s="8">
        <v>-22.6</v>
      </c>
      <c r="K145" s="25" t="s">
        <v>737</v>
      </c>
      <c r="L145" s="91" t="str">
        <f t="shared" si="40"/>
        <v>No</v>
      </c>
    </row>
    <row r="146" spans="1:12" ht="25" x14ac:dyDescent="0.25">
      <c r="A146" s="123" t="s">
        <v>999</v>
      </c>
      <c r="B146" s="1" t="s">
        <v>213</v>
      </c>
      <c r="C146" s="1">
        <v>29897</v>
      </c>
      <c r="D146" s="7" t="str">
        <f t="shared" ref="D146:D151" si="46">IF($B146="N/A","N/A",IF(C146&gt;10,"No",IF(C146&lt;-10,"No","Yes")))</f>
        <v>N/A</v>
      </c>
      <c r="E146" s="1">
        <v>28786</v>
      </c>
      <c r="F146" s="7" t="str">
        <f t="shared" ref="F146:F151" si="47">IF($B146="N/A","N/A",IF(E146&gt;10,"No",IF(E146&lt;-10,"No","Yes")))</f>
        <v>N/A</v>
      </c>
      <c r="G146" s="1">
        <v>26436</v>
      </c>
      <c r="H146" s="7" t="str">
        <f t="shared" ref="H146:H151" si="48">IF($B146="N/A","N/A",IF(G146&gt;10,"No",IF(G146&lt;-10,"No","Yes")))</f>
        <v>N/A</v>
      </c>
      <c r="I146" s="8">
        <v>-3.72</v>
      </c>
      <c r="J146" s="8">
        <v>-8.16</v>
      </c>
      <c r="K146" s="25" t="s">
        <v>736</v>
      </c>
      <c r="L146" s="91" t="str">
        <f t="shared" ref="L146:L151" si="49">IF(J146="Div by 0", "N/A", IF(K146="N/A","N/A", IF(J146&gt;VALUE(MID(K146,1,2)), "No", IF(J146&lt;-1*VALUE(MID(K146,1,2)), "No", "Yes"))))</f>
        <v>Yes</v>
      </c>
    </row>
    <row r="147" spans="1:12" x14ac:dyDescent="0.25">
      <c r="A147" s="136" t="s">
        <v>326</v>
      </c>
      <c r="B147" s="25" t="s">
        <v>213</v>
      </c>
      <c r="C147" s="9">
        <v>2.2301441309999999</v>
      </c>
      <c r="D147" s="7" t="str">
        <f t="shared" si="46"/>
        <v>N/A</v>
      </c>
      <c r="E147" s="9">
        <v>2.1670640295000001</v>
      </c>
      <c r="F147" s="7" t="str">
        <f t="shared" si="47"/>
        <v>N/A</v>
      </c>
      <c r="G147" s="9">
        <v>2.0031567373999999</v>
      </c>
      <c r="H147" s="7" t="str">
        <f t="shared" si="48"/>
        <v>N/A</v>
      </c>
      <c r="I147" s="8">
        <v>-2.83</v>
      </c>
      <c r="J147" s="8">
        <v>-7.56</v>
      </c>
      <c r="K147" s="25" t="s">
        <v>736</v>
      </c>
      <c r="L147" s="91" t="str">
        <f t="shared" si="49"/>
        <v>Yes</v>
      </c>
    </row>
    <row r="148" spans="1:12" x14ac:dyDescent="0.25">
      <c r="A148" s="114" t="s">
        <v>327</v>
      </c>
      <c r="B148" s="25" t="s">
        <v>213</v>
      </c>
      <c r="C148" s="9">
        <v>16.948169626999999</v>
      </c>
      <c r="D148" s="7" t="str">
        <f t="shared" si="46"/>
        <v>N/A</v>
      </c>
      <c r="E148" s="9">
        <v>16.655683811999999</v>
      </c>
      <c r="F148" s="7" t="str">
        <f t="shared" si="47"/>
        <v>N/A</v>
      </c>
      <c r="G148" s="9">
        <v>15.505112231</v>
      </c>
      <c r="H148" s="7" t="str">
        <f t="shared" si="48"/>
        <v>N/A</v>
      </c>
      <c r="I148" s="8">
        <v>-1.73</v>
      </c>
      <c r="J148" s="8">
        <v>-6.91</v>
      </c>
      <c r="K148" s="25" t="s">
        <v>736</v>
      </c>
      <c r="L148" s="91" t="str">
        <f t="shared" si="49"/>
        <v>Yes</v>
      </c>
    </row>
    <row r="149" spans="1:12" x14ac:dyDescent="0.25">
      <c r="A149" s="114" t="s">
        <v>328</v>
      </c>
      <c r="B149" s="25" t="s">
        <v>213</v>
      </c>
      <c r="C149" s="9">
        <v>3.1594845842999999</v>
      </c>
      <c r="D149" s="7" t="str">
        <f t="shared" si="46"/>
        <v>N/A</v>
      </c>
      <c r="E149" s="9">
        <v>2.946161434</v>
      </c>
      <c r="F149" s="7" t="str">
        <f t="shared" si="47"/>
        <v>N/A</v>
      </c>
      <c r="G149" s="9">
        <v>2.5999957963</v>
      </c>
      <c r="H149" s="7" t="str">
        <f t="shared" si="48"/>
        <v>N/A</v>
      </c>
      <c r="I149" s="8">
        <v>-6.75</v>
      </c>
      <c r="J149" s="8">
        <v>-11.7</v>
      </c>
      <c r="K149" s="25" t="s">
        <v>736</v>
      </c>
      <c r="L149" s="91" t="str">
        <f t="shared" si="49"/>
        <v>Yes</v>
      </c>
    </row>
    <row r="150" spans="1:12" x14ac:dyDescent="0.25">
      <c r="A150" s="114" t="s">
        <v>329</v>
      </c>
      <c r="B150" s="25" t="s">
        <v>213</v>
      </c>
      <c r="C150" s="9">
        <v>0.13003948339999999</v>
      </c>
      <c r="D150" s="7" t="str">
        <f t="shared" si="46"/>
        <v>N/A</v>
      </c>
      <c r="E150" s="9">
        <v>0.13778076249999999</v>
      </c>
      <c r="F150" s="7" t="str">
        <f t="shared" si="47"/>
        <v>N/A</v>
      </c>
      <c r="G150" s="9">
        <v>0.1064146532</v>
      </c>
      <c r="H150" s="7" t="str">
        <f t="shared" si="48"/>
        <v>N/A</v>
      </c>
      <c r="I150" s="8">
        <v>5.9530000000000003</v>
      </c>
      <c r="J150" s="8">
        <v>-22.8</v>
      </c>
      <c r="K150" s="25" t="s">
        <v>736</v>
      </c>
      <c r="L150" s="91" t="str">
        <f t="shared" si="49"/>
        <v>Yes</v>
      </c>
    </row>
    <row r="151" spans="1:12" x14ac:dyDescent="0.25">
      <c r="A151" s="114" t="s">
        <v>330</v>
      </c>
      <c r="B151" s="25" t="s">
        <v>213</v>
      </c>
      <c r="C151" s="9">
        <v>2.7763825200000002E-2</v>
      </c>
      <c r="D151" s="7" t="str">
        <f t="shared" si="46"/>
        <v>N/A</v>
      </c>
      <c r="E151" s="9">
        <v>2.8149678300000001E-2</v>
      </c>
      <c r="F151" s="7" t="str">
        <f t="shared" si="47"/>
        <v>N/A</v>
      </c>
      <c r="G151" s="9">
        <v>2.2831910600000001E-2</v>
      </c>
      <c r="H151" s="7" t="str">
        <f t="shared" si="48"/>
        <v>N/A</v>
      </c>
      <c r="I151" s="8">
        <v>1.39</v>
      </c>
      <c r="J151" s="8">
        <v>-18.899999999999999</v>
      </c>
      <c r="K151" s="25" t="s">
        <v>736</v>
      </c>
      <c r="L151" s="91" t="str">
        <f t="shared" si="49"/>
        <v>Yes</v>
      </c>
    </row>
    <row r="152" spans="1:12" x14ac:dyDescent="0.25">
      <c r="A152" s="123" t="s">
        <v>1000</v>
      </c>
      <c r="B152" s="21" t="s">
        <v>213</v>
      </c>
      <c r="C152" s="22">
        <v>9314</v>
      </c>
      <c r="D152" s="7" t="str">
        <f t="shared" ref="D152:D158" si="50">IF($B152="N/A","N/A",IF(C152&gt;10,"No",IF(C152&lt;-10,"No","Yes")))</f>
        <v>N/A</v>
      </c>
      <c r="E152" s="22">
        <v>9534</v>
      </c>
      <c r="F152" s="7" t="str">
        <f t="shared" ref="F152:F158" si="51">IF($B152="N/A","N/A",IF(E152&gt;10,"No",IF(E152&lt;-10,"No","Yes")))</f>
        <v>N/A</v>
      </c>
      <c r="G152" s="22">
        <v>14991</v>
      </c>
      <c r="H152" s="7" t="str">
        <f t="shared" ref="H152:H158" si="52">IF($B152="N/A","N/A",IF(G152&gt;10,"No",IF(G152&lt;-10,"No","Yes")))</f>
        <v>N/A</v>
      </c>
      <c r="I152" s="8">
        <v>2.3620000000000001</v>
      </c>
      <c r="J152" s="8">
        <v>57.24</v>
      </c>
      <c r="K152" s="25" t="s">
        <v>736</v>
      </c>
      <c r="L152" s="91" t="str">
        <f t="shared" ref="L152:L159" si="53">IF(J152="Div by 0", "N/A", IF(K152="N/A","N/A", IF(J152&gt;VALUE(MID(K152,1,2)), "No", IF(J152&lt;-1*VALUE(MID(K152,1,2)), "No", "Yes"))))</f>
        <v>No</v>
      </c>
    </row>
    <row r="153" spans="1:12" x14ac:dyDescent="0.25">
      <c r="A153" s="136" t="s">
        <v>1001</v>
      </c>
      <c r="B153" s="21" t="s">
        <v>213</v>
      </c>
      <c r="C153" s="4">
        <v>0.69477079429999999</v>
      </c>
      <c r="D153" s="7" t="str">
        <f t="shared" si="50"/>
        <v>N/A</v>
      </c>
      <c r="E153" s="4">
        <v>0.71773738819999999</v>
      </c>
      <c r="F153" s="7" t="str">
        <f t="shared" si="51"/>
        <v>N/A</v>
      </c>
      <c r="G153" s="4">
        <v>1.1359253537</v>
      </c>
      <c r="H153" s="7" t="str">
        <f t="shared" si="52"/>
        <v>N/A</v>
      </c>
      <c r="I153" s="8">
        <v>3.306</v>
      </c>
      <c r="J153" s="8">
        <v>58.26</v>
      </c>
      <c r="K153" s="25" t="s">
        <v>736</v>
      </c>
      <c r="L153" s="91" t="str">
        <f t="shared" si="53"/>
        <v>No</v>
      </c>
    </row>
    <row r="154" spans="1:12" x14ac:dyDescent="0.25">
      <c r="A154" s="123" t="s">
        <v>1002</v>
      </c>
      <c r="B154" s="21" t="s">
        <v>213</v>
      </c>
      <c r="C154" s="4">
        <v>1.7056904676</v>
      </c>
      <c r="D154" s="7" t="str">
        <f t="shared" si="50"/>
        <v>N/A</v>
      </c>
      <c r="E154" s="4">
        <v>2.0191175708000002</v>
      </c>
      <c r="F154" s="7" t="str">
        <f t="shared" si="51"/>
        <v>N/A</v>
      </c>
      <c r="G154" s="4">
        <v>2.0560705874999998</v>
      </c>
      <c r="H154" s="7" t="str">
        <f t="shared" si="52"/>
        <v>N/A</v>
      </c>
      <c r="I154" s="8">
        <v>18.38</v>
      </c>
      <c r="J154" s="8">
        <v>1.83</v>
      </c>
      <c r="K154" s="25" t="s">
        <v>736</v>
      </c>
      <c r="L154" s="91" t="str">
        <f t="shared" si="53"/>
        <v>Yes</v>
      </c>
    </row>
    <row r="155" spans="1:12" x14ac:dyDescent="0.25">
      <c r="A155" s="123" t="s">
        <v>1003</v>
      </c>
      <c r="B155" s="21" t="s">
        <v>213</v>
      </c>
      <c r="C155" s="4">
        <v>3.4264440333000001</v>
      </c>
      <c r="D155" s="7" t="str">
        <f t="shared" si="50"/>
        <v>N/A</v>
      </c>
      <c r="E155" s="4">
        <v>3.2600698663999998</v>
      </c>
      <c r="F155" s="7" t="str">
        <f t="shared" si="51"/>
        <v>N/A</v>
      </c>
      <c r="G155" s="4">
        <v>5.6876221704000001</v>
      </c>
      <c r="H155" s="7" t="str">
        <f t="shared" si="52"/>
        <v>N/A</v>
      </c>
      <c r="I155" s="8">
        <v>-4.8600000000000003</v>
      </c>
      <c r="J155" s="8">
        <v>74.459999999999994</v>
      </c>
      <c r="K155" s="25" t="s">
        <v>736</v>
      </c>
      <c r="L155" s="91" t="str">
        <f t="shared" si="53"/>
        <v>No</v>
      </c>
    </row>
    <row r="156" spans="1:12" x14ac:dyDescent="0.25">
      <c r="A156" s="123" t="s">
        <v>1004</v>
      </c>
      <c r="B156" s="21" t="s">
        <v>213</v>
      </c>
      <c r="C156" s="4">
        <v>2.6116716299999999E-2</v>
      </c>
      <c r="D156" s="7" t="str">
        <f t="shared" si="50"/>
        <v>N/A</v>
      </c>
      <c r="E156" s="4">
        <v>2.7921134699999999E-2</v>
      </c>
      <c r="F156" s="7" t="str">
        <f t="shared" si="51"/>
        <v>N/A</v>
      </c>
      <c r="G156" s="4">
        <v>7.20458447E-2</v>
      </c>
      <c r="H156" s="7" t="str">
        <f t="shared" si="52"/>
        <v>N/A</v>
      </c>
      <c r="I156" s="8">
        <v>6.9089999999999998</v>
      </c>
      <c r="J156" s="8">
        <v>158</v>
      </c>
      <c r="K156" s="25" t="s">
        <v>736</v>
      </c>
      <c r="L156" s="91" t="str">
        <f t="shared" si="53"/>
        <v>No</v>
      </c>
    </row>
    <row r="157" spans="1:12" x14ac:dyDescent="0.25">
      <c r="A157" s="123" t="s">
        <v>1005</v>
      </c>
      <c r="B157" s="21" t="s">
        <v>213</v>
      </c>
      <c r="C157" s="4">
        <v>0.14178625249999999</v>
      </c>
      <c r="D157" s="7" t="str">
        <f t="shared" si="50"/>
        <v>N/A</v>
      </c>
      <c r="E157" s="4">
        <v>0.14551218339999999</v>
      </c>
      <c r="F157" s="7" t="str">
        <f t="shared" si="51"/>
        <v>N/A</v>
      </c>
      <c r="G157" s="4">
        <v>0.2252157394</v>
      </c>
      <c r="H157" s="7" t="str">
        <f t="shared" si="52"/>
        <v>N/A</v>
      </c>
      <c r="I157" s="8">
        <v>2.6280000000000001</v>
      </c>
      <c r="J157" s="8">
        <v>54.77</v>
      </c>
      <c r="K157" s="25" t="s">
        <v>736</v>
      </c>
      <c r="L157" s="91" t="str">
        <f t="shared" si="53"/>
        <v>No</v>
      </c>
    </row>
    <row r="158" spans="1:12" x14ac:dyDescent="0.25">
      <c r="A158" s="114" t="s">
        <v>1006</v>
      </c>
      <c r="B158" s="21" t="s">
        <v>213</v>
      </c>
      <c r="C158" s="22">
        <v>715</v>
      </c>
      <c r="D158" s="7" t="str">
        <f t="shared" si="50"/>
        <v>N/A</v>
      </c>
      <c r="E158" s="22">
        <v>807</v>
      </c>
      <c r="F158" s="7" t="str">
        <f t="shared" si="51"/>
        <v>N/A</v>
      </c>
      <c r="G158" s="22">
        <v>617</v>
      </c>
      <c r="H158" s="7" t="str">
        <f t="shared" si="52"/>
        <v>N/A</v>
      </c>
      <c r="I158" s="8">
        <v>12.87</v>
      </c>
      <c r="J158" s="8">
        <v>-23.5</v>
      </c>
      <c r="K158" s="25" t="s">
        <v>736</v>
      </c>
      <c r="L158" s="91" t="str">
        <f t="shared" si="53"/>
        <v>Yes</v>
      </c>
    </row>
    <row r="159" spans="1:12" ht="25" x14ac:dyDescent="0.25">
      <c r="A159" s="123" t="s">
        <v>1007</v>
      </c>
      <c r="B159" s="21" t="s">
        <v>213</v>
      </c>
      <c r="C159" s="22">
        <v>19980</v>
      </c>
      <c r="D159" s="7" t="str">
        <f>IF($B159="N/A","N/A",IF(C159&gt;10,"No",IF(C159&lt;-10,"No","Yes")))</f>
        <v>N/A</v>
      </c>
      <c r="E159" s="22">
        <v>20625</v>
      </c>
      <c r="F159" s="7" t="str">
        <f>IF($B159="N/A","N/A",IF(E159&gt;10,"No",IF(E159&lt;-10,"No","Yes")))</f>
        <v>N/A</v>
      </c>
      <c r="G159" s="22">
        <v>28662</v>
      </c>
      <c r="H159" s="7" t="str">
        <f>IF($B159="N/A","N/A",IF(G159&gt;10,"No",IF(G159&lt;-10,"No","Yes")))</f>
        <v>N/A</v>
      </c>
      <c r="I159" s="8">
        <v>3.2280000000000002</v>
      </c>
      <c r="J159" s="8">
        <v>38.97</v>
      </c>
      <c r="K159" s="25" t="s">
        <v>736</v>
      </c>
      <c r="L159" s="91" t="str">
        <f t="shared" si="53"/>
        <v>No</v>
      </c>
    </row>
    <row r="160" spans="1:12" x14ac:dyDescent="0.25">
      <c r="A160" s="122" t="s">
        <v>1008</v>
      </c>
      <c r="B160" s="21" t="s">
        <v>213</v>
      </c>
      <c r="C160" s="22">
        <v>16382</v>
      </c>
      <c r="D160" s="7" t="str">
        <f t="shared" ref="D160:D234" si="54">IF($B160="N/A","N/A",IF(C160&gt;10,"No",IF(C160&lt;-10,"No","Yes")))</f>
        <v>N/A</v>
      </c>
      <c r="E160" s="22">
        <v>17321</v>
      </c>
      <c r="F160" s="7" t="str">
        <f t="shared" ref="F160:F234" si="55">IF($B160="N/A","N/A",IF(E160&gt;10,"No",IF(E160&lt;-10,"No","Yes")))</f>
        <v>N/A</v>
      </c>
      <c r="G160" s="22">
        <v>18486</v>
      </c>
      <c r="H160" s="7" t="str">
        <f t="shared" ref="H160:H223" si="56">IF($B160="N/A","N/A",IF(G160&gt;10,"No",IF(G160&lt;-10,"No","Yes")))</f>
        <v>N/A</v>
      </c>
      <c r="I160" s="8">
        <v>5.7320000000000002</v>
      </c>
      <c r="J160" s="8">
        <v>6.726</v>
      </c>
      <c r="K160" s="25" t="s">
        <v>736</v>
      </c>
      <c r="L160" s="91" t="str">
        <f t="shared" ref="L160:L223" si="57">IF(J160="Div by 0", "N/A", IF(K160="N/A","N/A", IF(J160&gt;VALUE(MID(K160,1,2)), "No", IF(J160&lt;-1*VALUE(MID(K160,1,2)), "No", "Yes"))))</f>
        <v>Yes</v>
      </c>
    </row>
    <row r="161" spans="1:12" x14ac:dyDescent="0.25">
      <c r="A161" s="138" t="s">
        <v>71</v>
      </c>
      <c r="B161" s="21" t="s">
        <v>213</v>
      </c>
      <c r="C161" s="4">
        <v>1.2220029151</v>
      </c>
      <c r="D161" s="7" t="str">
        <f t="shared" si="54"/>
        <v>N/A</v>
      </c>
      <c r="E161" s="4">
        <v>1.3039573422999999</v>
      </c>
      <c r="F161" s="7" t="str">
        <f t="shared" si="55"/>
        <v>N/A</v>
      </c>
      <c r="G161" s="4">
        <v>1.4007548588000001</v>
      </c>
      <c r="H161" s="7" t="str">
        <f t="shared" si="56"/>
        <v>N/A</v>
      </c>
      <c r="I161" s="8">
        <v>6.7069999999999999</v>
      </c>
      <c r="J161" s="8">
        <v>7.423</v>
      </c>
      <c r="K161" s="25" t="s">
        <v>736</v>
      </c>
      <c r="L161" s="91" t="str">
        <f t="shared" si="57"/>
        <v>Yes</v>
      </c>
    </row>
    <row r="162" spans="1:12" x14ac:dyDescent="0.25">
      <c r="A162" s="122" t="s">
        <v>111</v>
      </c>
      <c r="B162" s="21" t="s">
        <v>213</v>
      </c>
      <c r="C162" s="4">
        <v>2.4044943820000002</v>
      </c>
      <c r="D162" s="7" t="str">
        <f t="shared" si="54"/>
        <v>N/A</v>
      </c>
      <c r="E162" s="4">
        <v>2.8172872596</v>
      </c>
      <c r="F162" s="7" t="str">
        <f t="shared" si="55"/>
        <v>N/A</v>
      </c>
      <c r="G162" s="4">
        <v>3.3304021224000002</v>
      </c>
      <c r="H162" s="7" t="str">
        <f t="shared" si="56"/>
        <v>N/A</v>
      </c>
      <c r="I162" s="8">
        <v>17.170000000000002</v>
      </c>
      <c r="J162" s="8">
        <v>18.21</v>
      </c>
      <c r="K162" s="25" t="s">
        <v>736</v>
      </c>
      <c r="L162" s="91" t="str">
        <f t="shared" si="57"/>
        <v>Yes</v>
      </c>
    </row>
    <row r="163" spans="1:12" x14ac:dyDescent="0.25">
      <c r="A163" s="122" t="s">
        <v>112</v>
      </c>
      <c r="B163" s="21" t="s">
        <v>213</v>
      </c>
      <c r="C163" s="4">
        <v>7.0535256481999999</v>
      </c>
      <c r="D163" s="7" t="str">
        <f t="shared" si="54"/>
        <v>N/A</v>
      </c>
      <c r="E163" s="4">
        <v>7.2307935453000001</v>
      </c>
      <c r="F163" s="7" t="str">
        <f t="shared" si="55"/>
        <v>N/A</v>
      </c>
      <c r="G163" s="4">
        <v>7.3013220674000001</v>
      </c>
      <c r="H163" s="7" t="str">
        <f t="shared" si="56"/>
        <v>N/A</v>
      </c>
      <c r="I163" s="8">
        <v>2.5129999999999999</v>
      </c>
      <c r="J163" s="8">
        <v>0.97540000000000004</v>
      </c>
      <c r="K163" s="25" t="s">
        <v>736</v>
      </c>
      <c r="L163" s="91" t="str">
        <f t="shared" si="57"/>
        <v>Yes</v>
      </c>
    </row>
    <row r="164" spans="1:12" x14ac:dyDescent="0.25">
      <c r="A164" s="122" t="s">
        <v>113</v>
      </c>
      <c r="B164" s="21" t="s">
        <v>213</v>
      </c>
      <c r="C164" s="4">
        <v>6.7105451699999999E-2</v>
      </c>
      <c r="D164" s="7" t="str">
        <f t="shared" si="54"/>
        <v>N/A</v>
      </c>
      <c r="E164" s="4">
        <v>3.7958143799999997E-2</v>
      </c>
      <c r="F164" s="7" t="str">
        <f t="shared" si="55"/>
        <v>N/A</v>
      </c>
      <c r="G164" s="4">
        <v>1.17625869E-2</v>
      </c>
      <c r="H164" s="7" t="str">
        <f t="shared" si="56"/>
        <v>N/A</v>
      </c>
      <c r="I164" s="8">
        <v>-43.4</v>
      </c>
      <c r="J164" s="8">
        <v>-69</v>
      </c>
      <c r="K164" s="25" t="s">
        <v>736</v>
      </c>
      <c r="L164" s="91" t="str">
        <f t="shared" si="57"/>
        <v>No</v>
      </c>
    </row>
    <row r="165" spans="1:12" x14ac:dyDescent="0.25">
      <c r="A165" s="122" t="s">
        <v>114</v>
      </c>
      <c r="B165" s="21" t="s">
        <v>213</v>
      </c>
      <c r="C165" s="4">
        <v>8.2655663000000008E-3</v>
      </c>
      <c r="D165" s="7" t="str">
        <f t="shared" si="54"/>
        <v>N/A</v>
      </c>
      <c r="E165" s="4">
        <v>8.6614394999999997E-3</v>
      </c>
      <c r="F165" s="7" t="str">
        <f t="shared" si="55"/>
        <v>N/A</v>
      </c>
      <c r="G165" s="4">
        <v>1.2856803999999999E-2</v>
      </c>
      <c r="H165" s="7" t="str">
        <f t="shared" si="56"/>
        <v>N/A</v>
      </c>
      <c r="I165" s="8">
        <v>4.7889999999999997</v>
      </c>
      <c r="J165" s="8">
        <v>48.44</v>
      </c>
      <c r="K165" s="25" t="s">
        <v>736</v>
      </c>
      <c r="L165" s="91" t="str">
        <f t="shared" si="57"/>
        <v>No</v>
      </c>
    </row>
    <row r="166" spans="1:12" x14ac:dyDescent="0.25">
      <c r="A166" s="122" t="s">
        <v>426</v>
      </c>
      <c r="B166" s="21" t="s">
        <v>213</v>
      </c>
      <c r="C166" s="22">
        <v>3284</v>
      </c>
      <c r="D166" s="7" t="str">
        <f>IF($B166="N/A","N/A",IF(C166&gt;10,"No",IF(C166&lt;-10,"No","Yes")))</f>
        <v>N/A</v>
      </c>
      <c r="E166" s="22">
        <v>3769</v>
      </c>
      <c r="F166" s="7" t="str">
        <f>IF($B166="N/A","N/A",IF(E166&gt;10,"No",IF(E166&lt;-10,"No","Yes")))</f>
        <v>N/A</v>
      </c>
      <c r="G166" s="22">
        <v>4423</v>
      </c>
      <c r="H166" s="7" t="str">
        <f>IF($B166="N/A","N/A",IF(G166&gt;10,"No",IF(G166&lt;-10,"No","Yes")))</f>
        <v>N/A</v>
      </c>
      <c r="I166" s="8">
        <v>14.77</v>
      </c>
      <c r="J166" s="8">
        <v>17.350000000000001</v>
      </c>
      <c r="K166" s="25" t="s">
        <v>736</v>
      </c>
      <c r="L166" s="91" t="str">
        <f t="shared" si="57"/>
        <v>Yes</v>
      </c>
    </row>
    <row r="167" spans="1:12" x14ac:dyDescent="0.25">
      <c r="A167" s="122" t="s">
        <v>427</v>
      </c>
      <c r="B167" s="21" t="s">
        <v>213</v>
      </c>
      <c r="C167" s="22">
        <v>33</v>
      </c>
      <c r="D167" s="7" t="str">
        <f>IF($B167="N/A","N/A",IF(C167&gt;10,"No",IF(C167&lt;-10,"No","Yes")))</f>
        <v>N/A</v>
      </c>
      <c r="E167" s="22">
        <v>36</v>
      </c>
      <c r="F167" s="7" t="str">
        <f>IF($B167="N/A","N/A",IF(E167&gt;10,"No",IF(E167&lt;-10,"No","Yes")))</f>
        <v>N/A</v>
      </c>
      <c r="G167" s="22">
        <v>46</v>
      </c>
      <c r="H167" s="7" t="str">
        <f>IF($B167="N/A","N/A",IF(G167&gt;10,"No",IF(G167&lt;-10,"No","Yes")))</f>
        <v>N/A</v>
      </c>
      <c r="I167" s="8">
        <v>9.0909999999999993</v>
      </c>
      <c r="J167" s="8">
        <v>27.78</v>
      </c>
      <c r="K167" s="25" t="s">
        <v>736</v>
      </c>
      <c r="L167" s="91" t="str">
        <f t="shared" si="57"/>
        <v>Yes</v>
      </c>
    </row>
    <row r="168" spans="1:12" x14ac:dyDescent="0.25">
      <c r="A168" s="122" t="s">
        <v>428</v>
      </c>
      <c r="B168" s="21" t="s">
        <v>213</v>
      </c>
      <c r="C168" s="22">
        <v>5702</v>
      </c>
      <c r="D168" s="7" t="str">
        <f>IF($B168="N/A","N/A",IF(C168&gt;10,"No",IF(C168&lt;-10,"No","Yes")))</f>
        <v>N/A</v>
      </c>
      <c r="E168" s="22">
        <v>6583</v>
      </c>
      <c r="F168" s="7" t="str">
        <f>IF($B168="N/A","N/A",IF(E168&gt;10,"No",IF(E168&lt;-10,"No","Yes")))</f>
        <v>N/A</v>
      </c>
      <c r="G168" s="22">
        <v>7655</v>
      </c>
      <c r="H168" s="7" t="str">
        <f>IF($B168="N/A","N/A",IF(G168&gt;10,"No",IF(G168&lt;-10,"No","Yes")))</f>
        <v>N/A</v>
      </c>
      <c r="I168" s="8">
        <v>15.45</v>
      </c>
      <c r="J168" s="8">
        <v>16.28</v>
      </c>
      <c r="K168" s="25" t="s">
        <v>736</v>
      </c>
      <c r="L168" s="91" t="str">
        <f t="shared" si="57"/>
        <v>Yes</v>
      </c>
    </row>
    <row r="169" spans="1:12" x14ac:dyDescent="0.25">
      <c r="A169" s="122" t="s">
        <v>429</v>
      </c>
      <c r="B169" s="21" t="s">
        <v>213</v>
      </c>
      <c r="C169" s="22">
        <v>6954</v>
      </c>
      <c r="D169" s="7" t="str">
        <f>IF($B169="N/A","N/A",IF(C169&gt;10,"No",IF(C169&lt;-10,"No","Yes")))</f>
        <v>N/A</v>
      </c>
      <c r="E169" s="22">
        <v>6685</v>
      </c>
      <c r="F169" s="7" t="str">
        <f>IF($B169="N/A","N/A",IF(E169&gt;10,"No",IF(E169&lt;-10,"No","Yes")))</f>
        <v>N/A</v>
      </c>
      <c r="G169" s="22">
        <v>6240</v>
      </c>
      <c r="H169" s="7" t="str">
        <f>IF($B169="N/A","N/A",IF(G169&gt;10,"No",IF(G169&lt;-10,"No","Yes")))</f>
        <v>N/A</v>
      </c>
      <c r="I169" s="8">
        <v>-3.87</v>
      </c>
      <c r="J169" s="8">
        <v>-6.66</v>
      </c>
      <c r="K169" s="25" t="s">
        <v>736</v>
      </c>
      <c r="L169" s="91" t="str">
        <f t="shared" si="57"/>
        <v>Yes</v>
      </c>
    </row>
    <row r="170" spans="1:12" x14ac:dyDescent="0.25">
      <c r="A170" s="122" t="s">
        <v>430</v>
      </c>
      <c r="B170" s="21" t="s">
        <v>213</v>
      </c>
      <c r="C170" s="22">
        <v>409</v>
      </c>
      <c r="D170" s="7" t="str">
        <f>IF($B170="N/A","N/A",IF(C170&gt;10,"No",IF(C170&lt;-10,"No","Yes")))</f>
        <v>N/A</v>
      </c>
      <c r="E170" s="22">
        <v>248</v>
      </c>
      <c r="F170" s="7" t="str">
        <f>IF($B170="N/A","N/A",IF(E170&gt;10,"No",IF(E170&lt;-10,"No","Yes")))</f>
        <v>N/A</v>
      </c>
      <c r="G170" s="22">
        <v>122</v>
      </c>
      <c r="H170" s="7" t="str">
        <f>IF($B170="N/A","N/A",IF(G170&gt;10,"No",IF(G170&lt;-10,"No","Yes")))</f>
        <v>N/A</v>
      </c>
      <c r="I170" s="8">
        <v>-39.4</v>
      </c>
      <c r="J170" s="8">
        <v>-50.8</v>
      </c>
      <c r="K170" s="25" t="s">
        <v>736</v>
      </c>
      <c r="L170" s="91" t="str">
        <f t="shared" si="57"/>
        <v>No</v>
      </c>
    </row>
    <row r="171" spans="1:12" x14ac:dyDescent="0.25">
      <c r="A171" s="136" t="s">
        <v>1009</v>
      </c>
      <c r="B171" s="21" t="s">
        <v>213</v>
      </c>
      <c r="C171" s="22">
        <v>6257</v>
      </c>
      <c r="D171" s="7" t="str">
        <f t="shared" si="54"/>
        <v>N/A</v>
      </c>
      <c r="E171" s="22">
        <v>7975</v>
      </c>
      <c r="F171" s="7" t="str">
        <f t="shared" si="55"/>
        <v>N/A</v>
      </c>
      <c r="G171" s="22">
        <v>10006</v>
      </c>
      <c r="H171" s="7" t="str">
        <f t="shared" si="56"/>
        <v>N/A</v>
      </c>
      <c r="I171" s="8">
        <v>27.46</v>
      </c>
      <c r="J171" s="8">
        <v>25.47</v>
      </c>
      <c r="K171" s="25" t="s">
        <v>736</v>
      </c>
      <c r="L171" s="91" t="str">
        <f t="shared" si="57"/>
        <v>Yes</v>
      </c>
    </row>
    <row r="172" spans="1:12" x14ac:dyDescent="0.25">
      <c r="A172" s="122" t="s">
        <v>1010</v>
      </c>
      <c r="B172" s="21" t="s">
        <v>213</v>
      </c>
      <c r="C172" s="22">
        <v>3134</v>
      </c>
      <c r="D172" s="7" t="str">
        <f>IF($B172="N/A","N/A",IF(C172&gt;10,"No",IF(C172&lt;-10,"No","Yes")))</f>
        <v>N/A</v>
      </c>
      <c r="E172" s="22">
        <v>3594</v>
      </c>
      <c r="F172" s="7" t="str">
        <f>IF($B172="N/A","N/A",IF(E172&gt;10,"No",IF(E172&lt;-10,"No","Yes")))</f>
        <v>N/A</v>
      </c>
      <c r="G172" s="22">
        <v>4240</v>
      </c>
      <c r="H172" s="7" t="str">
        <f>IF($B172="N/A","N/A",IF(G172&gt;10,"No",IF(G172&lt;-10,"No","Yes")))</f>
        <v>N/A</v>
      </c>
      <c r="I172" s="8">
        <v>14.68</v>
      </c>
      <c r="J172" s="8">
        <v>17.97</v>
      </c>
      <c r="K172" s="25" t="s">
        <v>736</v>
      </c>
      <c r="L172" s="91" t="str">
        <f t="shared" si="57"/>
        <v>Yes</v>
      </c>
    </row>
    <row r="173" spans="1:12" x14ac:dyDescent="0.25">
      <c r="A173" s="122" t="s">
        <v>1011</v>
      </c>
      <c r="B173" s="21" t="s">
        <v>213</v>
      </c>
      <c r="C173" s="22">
        <v>33</v>
      </c>
      <c r="D173" s="7" t="str">
        <f>IF($B173="N/A","N/A",IF(C173&gt;10,"No",IF(C173&lt;-10,"No","Yes")))</f>
        <v>N/A</v>
      </c>
      <c r="E173" s="22">
        <v>36</v>
      </c>
      <c r="F173" s="7" t="str">
        <f>IF($B173="N/A","N/A",IF(E173&gt;10,"No",IF(E173&lt;-10,"No","Yes")))</f>
        <v>N/A</v>
      </c>
      <c r="G173" s="22">
        <v>46</v>
      </c>
      <c r="H173" s="7" t="str">
        <f>IF($B173="N/A","N/A",IF(G173&gt;10,"No",IF(G173&lt;-10,"No","Yes")))</f>
        <v>N/A</v>
      </c>
      <c r="I173" s="8">
        <v>9.0909999999999993</v>
      </c>
      <c r="J173" s="8">
        <v>27.78</v>
      </c>
      <c r="K173" s="25" t="s">
        <v>736</v>
      </c>
      <c r="L173" s="91" t="str">
        <f t="shared" si="57"/>
        <v>Yes</v>
      </c>
    </row>
    <row r="174" spans="1:12" ht="25" x14ac:dyDescent="0.25">
      <c r="A174" s="122" t="s">
        <v>1012</v>
      </c>
      <c r="B174" s="21" t="s">
        <v>213</v>
      </c>
      <c r="C174" s="22">
        <v>2187</v>
      </c>
      <c r="D174" s="7" t="str">
        <f>IF($B174="N/A","N/A",IF(C174&gt;10,"No",IF(C174&lt;-10,"No","Yes")))</f>
        <v>N/A</v>
      </c>
      <c r="E174" s="22">
        <v>2903</v>
      </c>
      <c r="F174" s="7" t="str">
        <f>IF($B174="N/A","N/A",IF(E174&gt;10,"No",IF(E174&lt;-10,"No","Yes")))</f>
        <v>N/A</v>
      </c>
      <c r="G174" s="22">
        <v>3667</v>
      </c>
      <c r="H174" s="7" t="str">
        <f>IF($B174="N/A","N/A",IF(G174&gt;10,"No",IF(G174&lt;-10,"No","Yes")))</f>
        <v>N/A</v>
      </c>
      <c r="I174" s="8">
        <v>32.74</v>
      </c>
      <c r="J174" s="8">
        <v>26.32</v>
      </c>
      <c r="K174" s="25" t="s">
        <v>736</v>
      </c>
      <c r="L174" s="91" t="str">
        <f t="shared" si="57"/>
        <v>Yes</v>
      </c>
    </row>
    <row r="175" spans="1:12" x14ac:dyDescent="0.25">
      <c r="A175" s="122" t="s">
        <v>1013</v>
      </c>
      <c r="B175" s="21" t="s">
        <v>213</v>
      </c>
      <c r="C175" s="22">
        <v>876</v>
      </c>
      <c r="D175" s="7" t="str">
        <f>IF($B175="N/A","N/A",IF(C175&gt;10,"No",IF(C175&lt;-10,"No","Yes")))</f>
        <v>N/A</v>
      </c>
      <c r="E175" s="22">
        <v>1408</v>
      </c>
      <c r="F175" s="7" t="str">
        <f>IF($B175="N/A","N/A",IF(E175&gt;10,"No",IF(E175&lt;-10,"No","Yes")))</f>
        <v>N/A</v>
      </c>
      <c r="G175" s="22">
        <v>2000</v>
      </c>
      <c r="H175" s="7" t="str">
        <f>IF($B175="N/A","N/A",IF(G175&gt;10,"No",IF(G175&lt;-10,"No","Yes")))</f>
        <v>N/A</v>
      </c>
      <c r="I175" s="8">
        <v>60.73</v>
      </c>
      <c r="J175" s="8">
        <v>42.05</v>
      </c>
      <c r="K175" s="25" t="s">
        <v>736</v>
      </c>
      <c r="L175" s="91" t="str">
        <f t="shared" si="57"/>
        <v>No</v>
      </c>
    </row>
    <row r="176" spans="1:12" ht="25" x14ac:dyDescent="0.25">
      <c r="A176" s="122" t="s">
        <v>1014</v>
      </c>
      <c r="B176" s="21" t="s">
        <v>213</v>
      </c>
      <c r="C176" s="22">
        <v>27</v>
      </c>
      <c r="D176" s="7" t="str">
        <f>IF($B176="N/A","N/A",IF(C176&gt;10,"No",IF(C176&lt;-10,"No","Yes")))</f>
        <v>N/A</v>
      </c>
      <c r="E176" s="22">
        <v>34</v>
      </c>
      <c r="F176" s="7" t="str">
        <f>IF($B176="N/A","N/A",IF(E176&gt;10,"No",IF(E176&lt;-10,"No","Yes")))</f>
        <v>N/A</v>
      </c>
      <c r="G176" s="22">
        <v>53</v>
      </c>
      <c r="H176" s="7" t="str">
        <f>IF($B176="N/A","N/A",IF(G176&gt;10,"No",IF(G176&lt;-10,"No","Yes")))</f>
        <v>N/A</v>
      </c>
      <c r="I176" s="8">
        <v>25.93</v>
      </c>
      <c r="J176" s="8">
        <v>55.88</v>
      </c>
      <c r="K176" s="25" t="s">
        <v>736</v>
      </c>
      <c r="L176" s="91" t="str">
        <f t="shared" si="57"/>
        <v>No</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340</v>
      </c>
      <c r="D183" s="7" t="str">
        <f t="shared" si="54"/>
        <v>N/A</v>
      </c>
      <c r="E183" s="1">
        <v>733</v>
      </c>
      <c r="F183" s="7" t="str">
        <f t="shared" si="55"/>
        <v>N/A</v>
      </c>
      <c r="G183" s="1">
        <v>1085</v>
      </c>
      <c r="H183" s="7" t="str">
        <f t="shared" si="56"/>
        <v>N/A</v>
      </c>
      <c r="I183" s="8">
        <v>115.6</v>
      </c>
      <c r="J183" s="8">
        <v>48.02</v>
      </c>
      <c r="K183" s="25" t="s">
        <v>736</v>
      </c>
      <c r="L183" s="124" t="str">
        <f t="shared" si="57"/>
        <v>No</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11</v>
      </c>
      <c r="D186" s="7" t="str">
        <f t="shared" si="54"/>
        <v>N/A</v>
      </c>
      <c r="E186" s="22">
        <v>11</v>
      </c>
      <c r="F186" s="7" t="str">
        <f t="shared" si="55"/>
        <v>N/A</v>
      </c>
      <c r="G186" s="22">
        <v>11</v>
      </c>
      <c r="H186" s="7" t="str">
        <f t="shared" si="56"/>
        <v>N/A</v>
      </c>
      <c r="I186" s="8">
        <v>-16.7</v>
      </c>
      <c r="J186" s="8">
        <v>-40</v>
      </c>
      <c r="K186" s="25" t="s">
        <v>736</v>
      </c>
      <c r="L186" s="91" t="str">
        <f t="shared" si="57"/>
        <v>No</v>
      </c>
    </row>
    <row r="187" spans="1:12" x14ac:dyDescent="0.25">
      <c r="A187" s="122" t="s">
        <v>1025</v>
      </c>
      <c r="B187" s="21" t="s">
        <v>213</v>
      </c>
      <c r="C187" s="22">
        <v>315</v>
      </c>
      <c r="D187" s="7" t="str">
        <f t="shared" si="54"/>
        <v>N/A</v>
      </c>
      <c r="E187" s="22">
        <v>694</v>
      </c>
      <c r="F187" s="7" t="str">
        <f t="shared" si="55"/>
        <v>N/A</v>
      </c>
      <c r="G187" s="22">
        <v>1024</v>
      </c>
      <c r="H187" s="7" t="str">
        <f t="shared" si="56"/>
        <v>N/A</v>
      </c>
      <c r="I187" s="8">
        <v>120.3</v>
      </c>
      <c r="J187" s="8">
        <v>47.55</v>
      </c>
      <c r="K187" s="25" t="s">
        <v>736</v>
      </c>
      <c r="L187" s="91" t="str">
        <f t="shared" si="57"/>
        <v>No</v>
      </c>
    </row>
    <row r="188" spans="1:12" ht="25" x14ac:dyDescent="0.25">
      <c r="A188" s="122" t="s">
        <v>1026</v>
      </c>
      <c r="B188" s="21" t="s">
        <v>213</v>
      </c>
      <c r="C188" s="22">
        <v>19</v>
      </c>
      <c r="D188" s="7" t="str">
        <f t="shared" si="54"/>
        <v>N/A</v>
      </c>
      <c r="E188" s="22">
        <v>34</v>
      </c>
      <c r="F188" s="7" t="str">
        <f t="shared" si="55"/>
        <v>N/A</v>
      </c>
      <c r="G188" s="22">
        <v>58</v>
      </c>
      <c r="H188" s="7" t="str">
        <f t="shared" si="56"/>
        <v>N/A</v>
      </c>
      <c r="I188" s="8">
        <v>78.95</v>
      </c>
      <c r="J188" s="8">
        <v>70.59</v>
      </c>
      <c r="K188" s="25" t="s">
        <v>736</v>
      </c>
      <c r="L188" s="91" t="str">
        <f t="shared" si="57"/>
        <v>No</v>
      </c>
    </row>
    <row r="189" spans="1:12" x14ac:dyDescent="0.25">
      <c r="A189" s="136" t="s">
        <v>1027</v>
      </c>
      <c r="B189" s="25" t="s">
        <v>213</v>
      </c>
      <c r="C189" s="1">
        <v>93</v>
      </c>
      <c r="D189" s="7" t="str">
        <f t="shared" si="54"/>
        <v>N/A</v>
      </c>
      <c r="E189" s="1">
        <v>88</v>
      </c>
      <c r="F189" s="7" t="str">
        <f t="shared" si="55"/>
        <v>N/A</v>
      </c>
      <c r="G189" s="1">
        <v>85</v>
      </c>
      <c r="H189" s="7" t="str">
        <f t="shared" si="56"/>
        <v>N/A</v>
      </c>
      <c r="I189" s="8">
        <v>-5.38</v>
      </c>
      <c r="J189" s="8">
        <v>-3.41</v>
      </c>
      <c r="K189" s="25" t="s">
        <v>736</v>
      </c>
      <c r="L189" s="124" t="str">
        <f t="shared" si="57"/>
        <v>Yes</v>
      </c>
    </row>
    <row r="190" spans="1:12" ht="25" x14ac:dyDescent="0.25">
      <c r="A190" s="122" t="s">
        <v>1028</v>
      </c>
      <c r="B190" s="21" t="s">
        <v>213</v>
      </c>
      <c r="C190" s="22">
        <v>11</v>
      </c>
      <c r="D190" s="7" t="str">
        <f t="shared" si="54"/>
        <v>N/A</v>
      </c>
      <c r="E190" s="22">
        <v>11</v>
      </c>
      <c r="F190" s="7" t="str">
        <f t="shared" si="55"/>
        <v>N/A</v>
      </c>
      <c r="G190" s="22">
        <v>11</v>
      </c>
      <c r="H190" s="7" t="str">
        <f t="shared" si="56"/>
        <v>N/A</v>
      </c>
      <c r="I190" s="8">
        <v>66.67</v>
      </c>
      <c r="J190" s="8">
        <v>0</v>
      </c>
      <c r="K190" s="25" t="s">
        <v>736</v>
      </c>
      <c r="L190" s="91" t="str">
        <f t="shared" si="57"/>
        <v>Yes</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75</v>
      </c>
      <c r="D192" s="7" t="str">
        <f t="shared" si="54"/>
        <v>N/A</v>
      </c>
      <c r="E192" s="22">
        <v>69</v>
      </c>
      <c r="F192" s="7" t="str">
        <f t="shared" si="55"/>
        <v>N/A</v>
      </c>
      <c r="G192" s="22">
        <v>68</v>
      </c>
      <c r="H192" s="7" t="str">
        <f t="shared" si="56"/>
        <v>N/A</v>
      </c>
      <c r="I192" s="8">
        <v>-8</v>
      </c>
      <c r="J192" s="8">
        <v>-1.45</v>
      </c>
      <c r="K192" s="25" t="s">
        <v>736</v>
      </c>
      <c r="L192" s="91" t="str">
        <f t="shared" si="57"/>
        <v>Yes</v>
      </c>
    </row>
    <row r="193" spans="1:12" ht="25" x14ac:dyDescent="0.25">
      <c r="A193" s="122" t="s">
        <v>1031</v>
      </c>
      <c r="B193" s="21" t="s">
        <v>213</v>
      </c>
      <c r="C193" s="22">
        <v>15</v>
      </c>
      <c r="D193" s="7" t="str">
        <f t="shared" si="54"/>
        <v>N/A</v>
      </c>
      <c r="E193" s="22">
        <v>13</v>
      </c>
      <c r="F193" s="7" t="str">
        <f t="shared" si="55"/>
        <v>N/A</v>
      </c>
      <c r="G193" s="22">
        <v>12</v>
      </c>
      <c r="H193" s="7" t="str">
        <f t="shared" si="56"/>
        <v>N/A</v>
      </c>
      <c r="I193" s="8">
        <v>-13.3</v>
      </c>
      <c r="J193" s="8">
        <v>-7.69</v>
      </c>
      <c r="K193" s="25" t="s">
        <v>736</v>
      </c>
      <c r="L193" s="91" t="str">
        <f t="shared" si="57"/>
        <v>Yes</v>
      </c>
    </row>
    <row r="194" spans="1:12" ht="25" x14ac:dyDescent="0.25">
      <c r="A194" s="122" t="s">
        <v>1032</v>
      </c>
      <c r="B194" s="21" t="s">
        <v>213</v>
      </c>
      <c r="C194" s="22">
        <v>0</v>
      </c>
      <c r="D194" s="7" t="str">
        <f t="shared" si="54"/>
        <v>N/A</v>
      </c>
      <c r="E194" s="22">
        <v>11</v>
      </c>
      <c r="F194" s="7" t="str">
        <f t="shared" si="55"/>
        <v>N/A</v>
      </c>
      <c r="G194" s="22">
        <v>0</v>
      </c>
      <c r="H194" s="7" t="str">
        <f t="shared" si="56"/>
        <v>N/A</v>
      </c>
      <c r="I194" s="8" t="s">
        <v>1747</v>
      </c>
      <c r="J194" s="8">
        <v>-100</v>
      </c>
      <c r="K194" s="25" t="s">
        <v>736</v>
      </c>
      <c r="L194" s="91" t="str">
        <f t="shared" si="57"/>
        <v>No</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8545</v>
      </c>
      <c r="D201" s="7" t="str">
        <f t="shared" si="54"/>
        <v>N/A</v>
      </c>
      <c r="E201" s="1">
        <v>8003</v>
      </c>
      <c r="F201" s="7" t="str">
        <f t="shared" si="55"/>
        <v>N/A</v>
      </c>
      <c r="G201" s="1">
        <v>7310</v>
      </c>
      <c r="H201" s="7" t="str">
        <f t="shared" si="56"/>
        <v>N/A</v>
      </c>
      <c r="I201" s="8">
        <v>-6.34</v>
      </c>
      <c r="J201" s="8">
        <v>-8.66</v>
      </c>
      <c r="K201" s="25" t="s">
        <v>736</v>
      </c>
      <c r="L201" s="124" t="str">
        <f t="shared" si="57"/>
        <v>Yes</v>
      </c>
    </row>
    <row r="202" spans="1:12" x14ac:dyDescent="0.25">
      <c r="A202" s="122" t="s">
        <v>1040</v>
      </c>
      <c r="B202" s="21" t="s">
        <v>213</v>
      </c>
      <c r="C202" s="22">
        <v>147</v>
      </c>
      <c r="D202" s="7" t="str">
        <f t="shared" si="54"/>
        <v>N/A</v>
      </c>
      <c r="E202" s="22">
        <v>170</v>
      </c>
      <c r="F202" s="7" t="str">
        <f t="shared" si="55"/>
        <v>N/A</v>
      </c>
      <c r="G202" s="22">
        <v>178</v>
      </c>
      <c r="H202" s="7" t="str">
        <f t="shared" si="56"/>
        <v>N/A</v>
      </c>
      <c r="I202" s="8">
        <v>15.65</v>
      </c>
      <c r="J202" s="8">
        <v>4.7060000000000004</v>
      </c>
      <c r="K202" s="25" t="s">
        <v>736</v>
      </c>
      <c r="L202" s="91" t="str">
        <f t="shared" si="57"/>
        <v>Yes</v>
      </c>
    </row>
    <row r="203" spans="1:12" x14ac:dyDescent="0.25">
      <c r="A203" s="122" t="s">
        <v>1041</v>
      </c>
      <c r="B203" s="21" t="s">
        <v>213</v>
      </c>
      <c r="C203" s="22">
        <v>0</v>
      </c>
      <c r="D203" s="7" t="str">
        <f t="shared" si="54"/>
        <v>N/A</v>
      </c>
      <c r="E203" s="22">
        <v>0</v>
      </c>
      <c r="F203" s="7" t="str">
        <f t="shared" si="55"/>
        <v>N/A</v>
      </c>
      <c r="G203" s="22">
        <v>0</v>
      </c>
      <c r="H203" s="7" t="str">
        <f t="shared" si="56"/>
        <v>N/A</v>
      </c>
      <c r="I203" s="8" t="s">
        <v>1747</v>
      </c>
      <c r="J203" s="8" t="s">
        <v>1747</v>
      </c>
      <c r="K203" s="25" t="s">
        <v>736</v>
      </c>
      <c r="L203" s="91" t="str">
        <f t="shared" si="57"/>
        <v>N/A</v>
      </c>
    </row>
    <row r="204" spans="1:12" x14ac:dyDescent="0.25">
      <c r="A204" s="122" t="s">
        <v>1042</v>
      </c>
      <c r="B204" s="21" t="s">
        <v>213</v>
      </c>
      <c r="C204" s="22">
        <v>3430</v>
      </c>
      <c r="D204" s="7" t="str">
        <f t="shared" si="54"/>
        <v>N/A</v>
      </c>
      <c r="E204" s="22">
        <v>3605</v>
      </c>
      <c r="F204" s="7" t="str">
        <f t="shared" si="55"/>
        <v>N/A</v>
      </c>
      <c r="G204" s="22">
        <v>3917</v>
      </c>
      <c r="H204" s="7" t="str">
        <f t="shared" si="56"/>
        <v>N/A</v>
      </c>
      <c r="I204" s="8">
        <v>5.1020000000000003</v>
      </c>
      <c r="J204" s="8">
        <v>8.6549999999999994</v>
      </c>
      <c r="K204" s="25" t="s">
        <v>736</v>
      </c>
      <c r="L204" s="91" t="str">
        <f t="shared" si="57"/>
        <v>Yes</v>
      </c>
    </row>
    <row r="205" spans="1:12" x14ac:dyDescent="0.25">
      <c r="A205" s="122" t="s">
        <v>1043</v>
      </c>
      <c r="B205" s="21" t="s">
        <v>213</v>
      </c>
      <c r="C205" s="22">
        <v>4762</v>
      </c>
      <c r="D205" s="7" t="str">
        <f t="shared" si="54"/>
        <v>N/A</v>
      </c>
      <c r="E205" s="22">
        <v>4131</v>
      </c>
      <c r="F205" s="7" t="str">
        <f t="shared" si="55"/>
        <v>N/A</v>
      </c>
      <c r="G205" s="22">
        <v>3204</v>
      </c>
      <c r="H205" s="7" t="str">
        <f t="shared" si="56"/>
        <v>N/A</v>
      </c>
      <c r="I205" s="8">
        <v>-13.3</v>
      </c>
      <c r="J205" s="8">
        <v>-22.4</v>
      </c>
      <c r="K205" s="25" t="s">
        <v>736</v>
      </c>
      <c r="L205" s="91" t="str">
        <f t="shared" si="57"/>
        <v>Yes</v>
      </c>
    </row>
    <row r="206" spans="1:12" ht="25" x14ac:dyDescent="0.25">
      <c r="A206" s="122" t="s">
        <v>1044</v>
      </c>
      <c r="B206" s="21" t="s">
        <v>213</v>
      </c>
      <c r="C206" s="22">
        <v>206</v>
      </c>
      <c r="D206" s="7" t="str">
        <f t="shared" si="54"/>
        <v>N/A</v>
      </c>
      <c r="E206" s="22">
        <v>97</v>
      </c>
      <c r="F206" s="7" t="str">
        <f t="shared" si="55"/>
        <v>N/A</v>
      </c>
      <c r="G206" s="22">
        <v>11</v>
      </c>
      <c r="H206" s="7" t="str">
        <f t="shared" si="56"/>
        <v>N/A</v>
      </c>
      <c r="I206" s="8">
        <v>-52.9</v>
      </c>
      <c r="J206" s="8">
        <v>-88.7</v>
      </c>
      <c r="K206" s="25" t="s">
        <v>736</v>
      </c>
      <c r="L206" s="91" t="str">
        <f t="shared" si="57"/>
        <v>No</v>
      </c>
    </row>
    <row r="207" spans="1:12" x14ac:dyDescent="0.25">
      <c r="A207" s="136" t="s">
        <v>1045</v>
      </c>
      <c r="B207" s="21" t="s">
        <v>213</v>
      </c>
      <c r="C207" s="22">
        <v>1147</v>
      </c>
      <c r="D207" s="7" t="str">
        <f t="shared" si="54"/>
        <v>N/A</v>
      </c>
      <c r="E207" s="22">
        <v>522</v>
      </c>
      <c r="F207" s="7" t="str">
        <f t="shared" si="55"/>
        <v>N/A</v>
      </c>
      <c r="G207" s="22">
        <v>0</v>
      </c>
      <c r="H207" s="7" t="str">
        <f t="shared" si="56"/>
        <v>N/A</v>
      </c>
      <c r="I207" s="8">
        <v>-54.5</v>
      </c>
      <c r="J207" s="8">
        <v>-100</v>
      </c>
      <c r="K207" s="25" t="s">
        <v>736</v>
      </c>
      <c r="L207" s="91" t="str">
        <f t="shared" si="57"/>
        <v>No</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11</v>
      </c>
      <c r="D210" s="7" t="str">
        <f t="shared" si="54"/>
        <v>N/A</v>
      </c>
      <c r="E210" s="22">
        <v>11</v>
      </c>
      <c r="F210" s="7" t="str">
        <f t="shared" si="55"/>
        <v>N/A</v>
      </c>
      <c r="G210" s="22">
        <v>0</v>
      </c>
      <c r="H210" s="7" t="str">
        <f t="shared" si="56"/>
        <v>N/A</v>
      </c>
      <c r="I210" s="8">
        <v>-75</v>
      </c>
      <c r="J210" s="8">
        <v>-100</v>
      </c>
      <c r="K210" s="25" t="s">
        <v>736</v>
      </c>
      <c r="L210" s="91" t="str">
        <f t="shared" si="57"/>
        <v>No</v>
      </c>
    </row>
    <row r="211" spans="1:12" ht="25" x14ac:dyDescent="0.25">
      <c r="A211" s="122" t="s">
        <v>1049</v>
      </c>
      <c r="B211" s="21" t="s">
        <v>213</v>
      </c>
      <c r="C211" s="22">
        <v>986</v>
      </c>
      <c r="D211" s="7" t="str">
        <f t="shared" si="54"/>
        <v>N/A</v>
      </c>
      <c r="E211" s="22">
        <v>439</v>
      </c>
      <c r="F211" s="7" t="str">
        <f t="shared" si="55"/>
        <v>N/A</v>
      </c>
      <c r="G211" s="22">
        <v>0</v>
      </c>
      <c r="H211" s="7" t="str">
        <f t="shared" si="56"/>
        <v>N/A</v>
      </c>
      <c r="I211" s="8">
        <v>-55.5</v>
      </c>
      <c r="J211" s="8">
        <v>-100</v>
      </c>
      <c r="K211" s="25" t="s">
        <v>736</v>
      </c>
      <c r="L211" s="91" t="str">
        <f t="shared" si="57"/>
        <v>No</v>
      </c>
    </row>
    <row r="212" spans="1:12" ht="25" x14ac:dyDescent="0.25">
      <c r="A212" s="122" t="s">
        <v>1050</v>
      </c>
      <c r="B212" s="21" t="s">
        <v>213</v>
      </c>
      <c r="C212" s="22">
        <v>157</v>
      </c>
      <c r="D212" s="7" t="str">
        <f t="shared" si="54"/>
        <v>N/A</v>
      </c>
      <c r="E212" s="22">
        <v>82</v>
      </c>
      <c r="F212" s="7" t="str">
        <f t="shared" si="55"/>
        <v>N/A</v>
      </c>
      <c r="G212" s="22">
        <v>0</v>
      </c>
      <c r="H212" s="7" t="str">
        <f t="shared" si="56"/>
        <v>N/A</v>
      </c>
      <c r="I212" s="8">
        <v>-47.8</v>
      </c>
      <c r="J212" s="8">
        <v>-100</v>
      </c>
      <c r="K212" s="25" t="s">
        <v>736</v>
      </c>
      <c r="L212" s="91" t="str">
        <f t="shared" si="57"/>
        <v>No</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66.481504090000001</v>
      </c>
      <c r="D231" s="7" t="str">
        <f>IF($B231="N/A","N/A",IF(C231&lt;15,"Yes","No"))</f>
        <v>No</v>
      </c>
      <c r="E231" s="4">
        <v>64.765313781000003</v>
      </c>
      <c r="F231" s="7" t="str">
        <f>IF($B231="N/A","N/A",IF(E231&lt;15,"Yes","No"))</f>
        <v>No</v>
      </c>
      <c r="G231" s="4">
        <v>100</v>
      </c>
      <c r="H231" s="7" t="str">
        <f>IF($B231="N/A","N/A",IF(G231&lt;15,"Yes","No"))</f>
        <v>No</v>
      </c>
      <c r="I231" s="8">
        <v>-2.58</v>
      </c>
      <c r="J231" s="8">
        <v>54.4</v>
      </c>
      <c r="K231" s="25" t="s">
        <v>736</v>
      </c>
      <c r="L231" s="91" t="str">
        <f t="shared" si="59"/>
        <v>No</v>
      </c>
    </row>
    <row r="232" spans="1:12" x14ac:dyDescent="0.25">
      <c r="A232" s="123" t="s">
        <v>1070</v>
      </c>
      <c r="B232" s="21" t="s">
        <v>213</v>
      </c>
      <c r="C232" s="22">
        <v>143</v>
      </c>
      <c r="D232" s="7" t="str">
        <f t="shared" ref="D232" si="60">IF($B232="N/A","N/A",IF(C232&gt;10,"No",IF(C232&lt;-10,"No","Yes")))</f>
        <v>N/A</v>
      </c>
      <c r="E232" s="22">
        <v>195</v>
      </c>
      <c r="F232" s="7" t="str">
        <f t="shared" ref="F232" si="61">IF($B232="N/A","N/A",IF(E232&gt;10,"No",IF(E232&lt;-10,"No","Yes")))</f>
        <v>N/A</v>
      </c>
      <c r="G232" s="22">
        <v>0</v>
      </c>
      <c r="H232" s="7" t="str">
        <f t="shared" ref="H232" si="62">IF($B232="N/A","N/A",IF(G232&gt;10,"No",IF(G232&lt;-10,"No","Yes")))</f>
        <v>N/A</v>
      </c>
      <c r="I232" s="8">
        <v>36.36</v>
      </c>
      <c r="J232" s="8">
        <v>-100</v>
      </c>
      <c r="K232" s="25" t="s">
        <v>736</v>
      </c>
      <c r="L232" s="91" t="str">
        <f t="shared" si="59"/>
        <v>No</v>
      </c>
    </row>
    <row r="233" spans="1:12" x14ac:dyDescent="0.25">
      <c r="A233" s="123" t="s">
        <v>1071</v>
      </c>
      <c r="B233" s="21" t="s">
        <v>279</v>
      </c>
      <c r="C233" s="4">
        <v>2.5381611643999999</v>
      </c>
      <c r="D233" s="7" t="str">
        <f>IF($B233="N/A","N/A",IF(C233&lt;10,"Yes","No"))</f>
        <v>Yes</v>
      </c>
      <c r="E233" s="4">
        <v>3.0962210225</v>
      </c>
      <c r="F233" s="7" t="str">
        <f>IF($B233="N/A","N/A",IF(E233&lt;10,"Yes","No"))</f>
        <v>Yes</v>
      </c>
      <c r="G233" s="4" t="s">
        <v>1747</v>
      </c>
      <c r="H233" s="7" t="str">
        <f>IF($B233="N/A","N/A",IF(G233&lt;10,"Yes","No"))</f>
        <v>No</v>
      </c>
      <c r="I233" s="8">
        <v>21.99</v>
      </c>
      <c r="J233" s="8" t="s">
        <v>1747</v>
      </c>
      <c r="K233" s="25" t="s">
        <v>736</v>
      </c>
      <c r="L233" s="91" t="str">
        <f t="shared" si="59"/>
        <v>N/A</v>
      </c>
    </row>
    <row r="234" spans="1:12" x14ac:dyDescent="0.25">
      <c r="A234" s="114" t="s">
        <v>72</v>
      </c>
      <c r="B234" s="21" t="s">
        <v>213</v>
      </c>
      <c r="C234" s="4">
        <v>1.4772311073</v>
      </c>
      <c r="D234" s="7" t="str">
        <f t="shared" si="54"/>
        <v>N/A</v>
      </c>
      <c r="E234" s="4">
        <v>1.3913746319</v>
      </c>
      <c r="F234" s="7" t="str">
        <f t="shared" si="55"/>
        <v>N/A</v>
      </c>
      <c r="G234" s="4">
        <v>1.0548523207</v>
      </c>
      <c r="H234" s="7" t="str">
        <f>IF($B234="N/A","N/A",IF(G234&gt;10,"No",IF(G234&lt;-10,"No","Yes")))</f>
        <v>N/A</v>
      </c>
      <c r="I234" s="8">
        <v>-5.81</v>
      </c>
      <c r="J234" s="8">
        <v>-24.2</v>
      </c>
      <c r="K234" s="25" t="s">
        <v>736</v>
      </c>
      <c r="L234" s="91" t="str">
        <f t="shared" si="59"/>
        <v>Yes</v>
      </c>
    </row>
    <row r="235" spans="1:12" ht="25" x14ac:dyDescent="0.25">
      <c r="A235" s="123" t="s">
        <v>1072</v>
      </c>
      <c r="B235" s="21" t="s">
        <v>289</v>
      </c>
      <c r="C235" s="5">
        <v>65.053107069000006</v>
      </c>
      <c r="D235" s="7" t="str">
        <f>IF($B235="N/A","N/A",IF(C235&lt;15,"Yes","No"))</f>
        <v>No</v>
      </c>
      <c r="E235" s="5">
        <v>63.437445875000002</v>
      </c>
      <c r="F235" s="7" t="str">
        <f>IF($B235="N/A","N/A",IF(E235&lt;15,"Yes","No"))</f>
        <v>No</v>
      </c>
      <c r="G235" s="5">
        <v>98.945147679000002</v>
      </c>
      <c r="H235" s="7" t="str">
        <f>IF($B235="N/A","N/A",IF(G235&lt;15,"Yes","No"))</f>
        <v>No</v>
      </c>
      <c r="I235" s="8">
        <v>-2.48</v>
      </c>
      <c r="J235" s="8">
        <v>55.97</v>
      </c>
      <c r="K235" s="25" t="s">
        <v>736</v>
      </c>
      <c r="L235" s="91" t="str">
        <f t="shared" si="59"/>
        <v>No</v>
      </c>
    </row>
    <row r="236" spans="1:12" ht="25" x14ac:dyDescent="0.25">
      <c r="A236" s="123" t="s">
        <v>152</v>
      </c>
      <c r="B236" s="21" t="s">
        <v>213</v>
      </c>
      <c r="C236" s="22">
        <v>259</v>
      </c>
      <c r="D236" s="7" t="str">
        <f>IF($B236="N/A","N/A",IF(C236&gt;10,"No",IF(C236&lt;-10,"No","Yes")))</f>
        <v>N/A</v>
      </c>
      <c r="E236" s="22">
        <v>3229</v>
      </c>
      <c r="F236" s="7" t="str">
        <f>IF($B236="N/A","N/A",IF(E236&gt;10,"No",IF(E236&lt;-10,"No","Yes")))</f>
        <v>N/A</v>
      </c>
      <c r="G236" s="22">
        <v>4042</v>
      </c>
      <c r="H236" s="7" t="str">
        <f>IF($B236="N/A","N/A",IF(G236&gt;10,"No",IF(G236&lt;-10,"No","Yes")))</f>
        <v>N/A</v>
      </c>
      <c r="I236" s="8">
        <v>1147</v>
      </c>
      <c r="J236" s="8">
        <v>25.18</v>
      </c>
      <c r="K236" s="25" t="s">
        <v>736</v>
      </c>
      <c r="L236" s="91" t="str">
        <f>IF(J236="Div by 0", "N/A", IF(K236="N/A","N/A", IF(J236&gt;VALUE(MID(K236,1,2)), "No", IF(J236&lt;-1*VALUE(MID(K236,1,2)), "No", "Yes"))))</f>
        <v>Yes</v>
      </c>
    </row>
    <row r="237" spans="1:12" x14ac:dyDescent="0.25">
      <c r="A237" s="123" t="s">
        <v>1073</v>
      </c>
      <c r="B237" s="21" t="s">
        <v>213</v>
      </c>
      <c r="C237" s="22">
        <v>5634</v>
      </c>
      <c r="D237" s="7" t="str">
        <f t="shared" ref="D237:D242" si="63">IF($B237="N/A","N/A",IF(C237&gt;10,"No",IF(C237&lt;-10,"No","Yes")))</f>
        <v>N/A</v>
      </c>
      <c r="E237" s="22">
        <v>6298</v>
      </c>
      <c r="F237" s="7" t="str">
        <f t="shared" ref="F237:F242" si="64">IF($B237="N/A","N/A",IF(E237&gt;10,"No",IF(E237&lt;-10,"No","Yes")))</f>
        <v>N/A</v>
      </c>
      <c r="G237" s="22">
        <v>0</v>
      </c>
      <c r="H237" s="7" t="str">
        <f>IF($B237="N/A","N/A",IF(G237&gt;10,"No",IF(G237&lt;-10,"No","Yes")))</f>
        <v>N/A</v>
      </c>
      <c r="I237" s="8">
        <v>11.79</v>
      </c>
      <c r="J237" s="8">
        <v>-100</v>
      </c>
      <c r="K237" s="25" t="s">
        <v>736</v>
      </c>
      <c r="L237" s="91" t="str">
        <f>IF(J237="Div by 0", "N/A", IF(OR(J237="N/A",K237="N/A"),"N/A", IF(J237&gt;VALUE(MID(K237,1,2)), "No", IF(J237&lt;-1*VALUE(MID(K237,1,2)), "No", "Yes"))))</f>
        <v>No</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66.481504090000001</v>
      </c>
      <c r="D242" s="7" t="str">
        <f t="shared" si="63"/>
        <v>N/A</v>
      </c>
      <c r="E242" s="4">
        <v>64.765313781000003</v>
      </c>
      <c r="F242" s="7" t="str">
        <f t="shared" si="64"/>
        <v>N/A</v>
      </c>
      <c r="G242" s="4">
        <v>100</v>
      </c>
      <c r="H242" s="7" t="str">
        <f t="shared" si="65"/>
        <v>N/A</v>
      </c>
      <c r="I242" s="8">
        <v>-2.58</v>
      </c>
      <c r="J242" s="8">
        <v>54.4</v>
      </c>
      <c r="K242" s="25" t="s">
        <v>213</v>
      </c>
      <c r="L242" s="91" t="str">
        <f t="shared" si="66"/>
        <v>N/A</v>
      </c>
    </row>
    <row r="243" spans="1:12" x14ac:dyDescent="0.25">
      <c r="A243" s="136" t="s">
        <v>1079</v>
      </c>
      <c r="B243" s="21" t="s">
        <v>213</v>
      </c>
      <c r="C243" s="22">
        <v>224661</v>
      </c>
      <c r="D243" s="7" t="str">
        <f>IF($B243="N/A","N/A",IF(C243&gt;10,"No",IF(C243&lt;-10,"No","Yes")))</f>
        <v>N/A</v>
      </c>
      <c r="E243" s="22">
        <v>203773</v>
      </c>
      <c r="F243" s="7" t="str">
        <f>IF($B243="N/A","N/A",IF(E243&gt;10,"No",IF(E243&lt;-10,"No","Yes")))</f>
        <v>N/A</v>
      </c>
      <c r="G243" s="22">
        <v>169522</v>
      </c>
      <c r="H243" s="7" t="str">
        <f>IF($B243="N/A","N/A",IF(G243&gt;10,"No",IF(G243&lt;-10,"No","Yes")))</f>
        <v>N/A</v>
      </c>
      <c r="I243" s="8">
        <v>-9.3000000000000007</v>
      </c>
      <c r="J243" s="8">
        <v>-16.8</v>
      </c>
      <c r="K243" s="25" t="s">
        <v>736</v>
      </c>
      <c r="L243" s="91" t="str">
        <f t="shared" ref="L243:L276" si="67">IF(J243="Div by 0", "N/A", IF(K243="N/A","N/A", IF(J243&gt;VALUE(MID(K243,1,2)), "No", IF(J243&lt;-1*VALUE(MID(K243,1,2)), "No", "Yes"))))</f>
        <v>Yes</v>
      </c>
    </row>
    <row r="244" spans="1:12" x14ac:dyDescent="0.25">
      <c r="A244" s="114" t="s">
        <v>1080</v>
      </c>
      <c r="B244" s="21" t="s">
        <v>213</v>
      </c>
      <c r="C244" s="4">
        <v>49.477346865000001</v>
      </c>
      <c r="D244" s="7" t="str">
        <f>IF($B244="N/A","N/A",IF(C244&gt;10,"No",IF(C244&lt;-10,"No","Yes")))</f>
        <v>N/A</v>
      </c>
      <c r="E244" s="4">
        <v>46.869886493999999</v>
      </c>
      <c r="F244" s="7" t="str">
        <f>IF($B244="N/A","N/A",IF(E244&gt;10,"No",IF(E244&lt;-10,"No","Yes")))</f>
        <v>N/A</v>
      </c>
      <c r="G244" s="4">
        <v>45.195546546999999</v>
      </c>
      <c r="H244" s="7" t="str">
        <f>IF($B244="N/A","N/A",IF(G244&gt;10,"No",IF(G244&lt;-10,"No","Yes")))</f>
        <v>N/A</v>
      </c>
      <c r="I244" s="8">
        <v>-5.27</v>
      </c>
      <c r="J244" s="8">
        <v>-3.57</v>
      </c>
      <c r="K244" s="25" t="s">
        <v>736</v>
      </c>
      <c r="L244" s="91" t="str">
        <f t="shared" si="67"/>
        <v>Yes</v>
      </c>
    </row>
    <row r="245" spans="1:12" x14ac:dyDescent="0.25">
      <c r="A245" s="114" t="s">
        <v>1081</v>
      </c>
      <c r="B245" s="21" t="s">
        <v>213</v>
      </c>
      <c r="C245" s="4">
        <v>1.0812136344000001</v>
      </c>
      <c r="D245" s="7" t="str">
        <f>IF($B245="N/A","N/A",IF(C245&gt;10,"No",IF(C245&lt;-10,"No","Yes")))</f>
        <v>N/A</v>
      </c>
      <c r="E245" s="4">
        <v>0.83926907289999997</v>
      </c>
      <c r="F245" s="7" t="str">
        <f>IF($B245="N/A","N/A",IF(E245&gt;10,"No",IF(E245&lt;-10,"No","Yes")))</f>
        <v>N/A</v>
      </c>
      <c r="G245" s="4">
        <v>0.55068625599999999</v>
      </c>
      <c r="H245" s="7" t="str">
        <f>IF($B245="N/A","N/A",IF(G245&gt;10,"No",IF(G245&lt;-10,"No","Yes")))</f>
        <v>N/A</v>
      </c>
      <c r="I245" s="8">
        <v>-22.4</v>
      </c>
      <c r="J245" s="8">
        <v>-34.4</v>
      </c>
      <c r="K245" s="25" t="s">
        <v>736</v>
      </c>
      <c r="L245" s="91" t="str">
        <f t="shared" si="67"/>
        <v>No</v>
      </c>
    </row>
    <row r="246" spans="1:12" x14ac:dyDescent="0.25">
      <c r="A246" s="114" t="s">
        <v>1082</v>
      </c>
      <c r="B246" s="21" t="s">
        <v>213</v>
      </c>
      <c r="C246" s="4">
        <v>17.843339603</v>
      </c>
      <c r="D246" s="7" t="str">
        <f t="shared" ref="D246:D274" si="68">IF($B246="N/A","N/A",IF(C246&gt;10,"No",IF(C246&lt;-10,"No","Yes")))</f>
        <v>N/A</v>
      </c>
      <c r="E246" s="4">
        <v>17.908944253000001</v>
      </c>
      <c r="F246" s="7" t="str">
        <f t="shared" ref="F246:F274" si="69">IF($B246="N/A","N/A",IF(E246&gt;10,"No",IF(E246&lt;-10,"No","Yes")))</f>
        <v>N/A</v>
      </c>
      <c r="G246" s="4">
        <v>16.951358027000001</v>
      </c>
      <c r="H246" s="7" t="str">
        <f t="shared" ref="H246:H274" si="70">IF($B246="N/A","N/A",IF(G246&gt;10,"No",IF(G246&lt;-10,"No","Yes")))</f>
        <v>N/A</v>
      </c>
      <c r="I246" s="8">
        <v>0.36770000000000003</v>
      </c>
      <c r="J246" s="8">
        <v>-5.35</v>
      </c>
      <c r="K246" s="25" t="s">
        <v>736</v>
      </c>
      <c r="L246" s="91" t="str">
        <f t="shared" si="67"/>
        <v>Yes</v>
      </c>
    </row>
    <row r="247" spans="1:12" x14ac:dyDescent="0.25">
      <c r="A247" s="114" t="s">
        <v>1083</v>
      </c>
      <c r="B247" s="21" t="s">
        <v>213</v>
      </c>
      <c r="C247" s="4">
        <v>11.886308195</v>
      </c>
      <c r="D247" s="7" t="str">
        <f t="shared" si="68"/>
        <v>N/A</v>
      </c>
      <c r="E247" s="4">
        <v>8.8335855978000009</v>
      </c>
      <c r="F247" s="7" t="str">
        <f t="shared" si="69"/>
        <v>N/A</v>
      </c>
      <c r="G247" s="4">
        <v>3.4569285982000002</v>
      </c>
      <c r="H247" s="7" t="str">
        <f t="shared" si="70"/>
        <v>N/A</v>
      </c>
      <c r="I247" s="8">
        <v>-25.7</v>
      </c>
      <c r="J247" s="8">
        <v>-60.9</v>
      </c>
      <c r="K247" s="25" t="s">
        <v>736</v>
      </c>
      <c r="L247" s="91" t="str">
        <f t="shared" si="67"/>
        <v>No</v>
      </c>
    </row>
    <row r="248" spans="1:12" x14ac:dyDescent="0.25">
      <c r="A248" s="114" t="s">
        <v>1084</v>
      </c>
      <c r="B248" s="21" t="s">
        <v>213</v>
      </c>
      <c r="C248" s="4">
        <v>53.424047788000003</v>
      </c>
      <c r="D248" s="7" t="str">
        <f t="shared" si="68"/>
        <v>N/A</v>
      </c>
      <c r="E248" s="4">
        <v>54.469924867000003</v>
      </c>
      <c r="F248" s="7" t="str">
        <f t="shared" si="69"/>
        <v>N/A</v>
      </c>
      <c r="G248" s="4">
        <v>58.771132950000002</v>
      </c>
      <c r="H248" s="7" t="str">
        <f t="shared" si="70"/>
        <v>N/A</v>
      </c>
      <c r="I248" s="8">
        <v>1.958</v>
      </c>
      <c r="J248" s="8">
        <v>7.8959999999999999</v>
      </c>
      <c r="K248" s="25" t="s">
        <v>736</v>
      </c>
      <c r="L248" s="91" t="str">
        <f t="shared" si="67"/>
        <v>Yes</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68060</v>
      </c>
      <c r="D264" s="7" t="str">
        <f t="shared" si="68"/>
        <v>N/A</v>
      </c>
      <c r="E264" s="22">
        <v>63112</v>
      </c>
      <c r="F264" s="7" t="str">
        <f t="shared" si="69"/>
        <v>N/A</v>
      </c>
      <c r="G264" s="22">
        <v>60508</v>
      </c>
      <c r="H264" s="7" t="str">
        <f t="shared" si="70"/>
        <v>N/A</v>
      </c>
      <c r="I264" s="8">
        <v>-7.27</v>
      </c>
      <c r="J264" s="8">
        <v>-4.13</v>
      </c>
      <c r="K264" s="25" t="s">
        <v>736</v>
      </c>
      <c r="L264" s="91" t="str">
        <f t="shared" si="67"/>
        <v>Yes</v>
      </c>
    </row>
    <row r="265" spans="1:12" x14ac:dyDescent="0.25">
      <c r="A265" s="114" t="s">
        <v>1101</v>
      </c>
      <c r="B265" s="21" t="s">
        <v>213</v>
      </c>
      <c r="C265" s="4">
        <v>49.325842696999999</v>
      </c>
      <c r="D265" s="7" t="str">
        <f t="shared" si="68"/>
        <v>N/A</v>
      </c>
      <c r="E265" s="4">
        <v>46.706994721000001</v>
      </c>
      <c r="F265" s="7" t="str">
        <f t="shared" si="69"/>
        <v>N/A</v>
      </c>
      <c r="G265" s="4">
        <v>45.074820400999997</v>
      </c>
      <c r="H265" s="7" t="str">
        <f t="shared" si="70"/>
        <v>N/A</v>
      </c>
      <c r="I265" s="8">
        <v>-5.31</v>
      </c>
      <c r="J265" s="8">
        <v>-3.49</v>
      </c>
      <c r="K265" s="25" t="s">
        <v>736</v>
      </c>
      <c r="L265" s="91" t="str">
        <f t="shared" si="67"/>
        <v>Yes</v>
      </c>
    </row>
    <row r="266" spans="1:12" x14ac:dyDescent="0.25">
      <c r="A266" s="114" t="s">
        <v>1102</v>
      </c>
      <c r="B266" s="21" t="s">
        <v>213</v>
      </c>
      <c r="C266" s="4">
        <v>5.5732660000000001E-4</v>
      </c>
      <c r="D266" s="7" t="str">
        <f t="shared" si="68"/>
        <v>N/A</v>
      </c>
      <c r="E266" s="4">
        <v>3.8148594E-3</v>
      </c>
      <c r="F266" s="7" t="str">
        <f t="shared" si="69"/>
        <v>N/A</v>
      </c>
      <c r="G266" s="4">
        <v>3.6782478999999998E-3</v>
      </c>
      <c r="H266" s="7" t="str">
        <f t="shared" si="70"/>
        <v>N/A</v>
      </c>
      <c r="I266" s="8">
        <v>584.5</v>
      </c>
      <c r="J266" s="8">
        <v>-3.58</v>
      </c>
      <c r="K266" s="25" t="s">
        <v>736</v>
      </c>
      <c r="L266" s="91" t="str">
        <f t="shared" si="67"/>
        <v>Yes</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2.9671264000000002E-3</v>
      </c>
      <c r="D268" s="7" t="str">
        <f t="shared" si="68"/>
        <v>N/A</v>
      </c>
      <c r="E268" s="4">
        <v>4.9803277000000003E-3</v>
      </c>
      <c r="F268" s="7" t="str">
        <f t="shared" si="69"/>
        <v>N/A</v>
      </c>
      <c r="G268" s="4">
        <v>3.5467046000000001E-3</v>
      </c>
      <c r="H268" s="7" t="str">
        <f t="shared" si="70"/>
        <v>N/A</v>
      </c>
      <c r="I268" s="8">
        <v>67.849999999999994</v>
      </c>
      <c r="J268" s="8">
        <v>-28.8</v>
      </c>
      <c r="K268" s="25" t="s">
        <v>736</v>
      </c>
      <c r="L268" s="91" t="str">
        <f t="shared" si="67"/>
        <v>Yes</v>
      </c>
    </row>
    <row r="269" spans="1:12" x14ac:dyDescent="0.25">
      <c r="A269" s="114" t="s">
        <v>1105</v>
      </c>
      <c r="B269" s="21" t="s">
        <v>213</v>
      </c>
      <c r="C269" s="4">
        <v>0.41727887159999999</v>
      </c>
      <c r="D269" s="7" t="str">
        <f t="shared" si="68"/>
        <v>N/A</v>
      </c>
      <c r="E269" s="4">
        <v>0.3723539105</v>
      </c>
      <c r="F269" s="7" t="str">
        <f t="shared" si="69"/>
        <v>N/A</v>
      </c>
      <c r="G269" s="4">
        <v>0.2974813248</v>
      </c>
      <c r="H269" s="7" t="str">
        <f t="shared" si="70"/>
        <v>N/A</v>
      </c>
      <c r="I269" s="8">
        <v>-10.8</v>
      </c>
      <c r="J269" s="8">
        <v>-20.100000000000001</v>
      </c>
      <c r="K269" s="25" t="s">
        <v>736</v>
      </c>
      <c r="L269" s="91" t="str">
        <f t="shared" si="67"/>
        <v>Yes</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24037</v>
      </c>
      <c r="D273" s="7" t="str">
        <f t="shared" si="68"/>
        <v>N/A</v>
      </c>
      <c r="E273" s="22">
        <v>22710</v>
      </c>
      <c r="F273" s="7" t="str">
        <f t="shared" si="69"/>
        <v>N/A</v>
      </c>
      <c r="G273" s="22">
        <v>0</v>
      </c>
      <c r="H273" s="7" t="str">
        <f t="shared" si="70"/>
        <v>N/A</v>
      </c>
      <c r="I273" s="8">
        <v>-5.52</v>
      </c>
      <c r="J273" s="8">
        <v>-100</v>
      </c>
      <c r="K273" s="25" t="s">
        <v>736</v>
      </c>
      <c r="L273" s="91" t="str">
        <f t="shared" si="67"/>
        <v>No</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1</v>
      </c>
      <c r="F275" s="7" t="str">
        <f t="shared" ref="F275:F276" si="72">IF($B275="N/A","N/A",IF(E275&gt;0,"No",IF(E275&lt;0,"No","Yes")))</f>
        <v>No</v>
      </c>
      <c r="G275" s="1">
        <v>1</v>
      </c>
      <c r="H275" s="7" t="str">
        <f t="shared" ref="H275:H276" si="73">IF($B275="N/A","N/A",IF(G275&gt;0,"No",IF(G275&lt;0,"No","Yes")))</f>
        <v>No</v>
      </c>
      <c r="I275" s="8" t="s">
        <v>1747</v>
      </c>
      <c r="J275" s="8">
        <v>0</v>
      </c>
      <c r="K275" s="25" t="s">
        <v>736</v>
      </c>
      <c r="L275" s="91" t="str">
        <f t="shared" si="67"/>
        <v>Yes</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1144243</v>
      </c>
      <c r="D277" s="7" t="str">
        <f t="shared" ref="D277:D284" si="74">IF($B277="N/A","N/A",IF(C277&gt;10,"No",IF(C277&lt;-10,"No","Yes")))</f>
        <v>N/A</v>
      </c>
      <c r="E277" s="1">
        <v>1139004</v>
      </c>
      <c r="F277" s="7" t="str">
        <f t="shared" ref="F277:F278" si="75">IF($B277="N/A","N/A",IF(E277&gt;10,"No",IF(E277&lt;-10,"No","Yes")))</f>
        <v>N/A</v>
      </c>
      <c r="G277" s="1">
        <v>1130814</v>
      </c>
      <c r="H277" s="7" t="str">
        <f t="shared" ref="H277:H278" si="76">IF($B277="N/A","N/A",IF(G277&gt;10,"No",IF(G277&lt;-10,"No","Yes")))</f>
        <v>N/A</v>
      </c>
      <c r="I277" s="8">
        <v>-0.45800000000000002</v>
      </c>
      <c r="J277" s="8">
        <v>-0.71899999999999997</v>
      </c>
      <c r="K277" s="1" t="s">
        <v>213</v>
      </c>
      <c r="L277" s="91" t="str">
        <f t="shared" ref="L277:L278" si="77">IF(J277="Div by 0", "N/A", IF(K277="N/A","N/A", IF(J277&gt;VALUE(MID(K277,1,2)), "No", IF(J277&lt;-1*VALUE(MID(K277,1,2)), "No", "Yes"))))</f>
        <v>N/A</v>
      </c>
    </row>
    <row r="278" spans="1:12" x14ac:dyDescent="0.25">
      <c r="A278" s="123" t="s">
        <v>691</v>
      </c>
      <c r="B278" s="1" t="s">
        <v>213</v>
      </c>
      <c r="C278" s="1">
        <v>959050.08333000005</v>
      </c>
      <c r="D278" s="7" t="str">
        <f t="shared" si="74"/>
        <v>N/A</v>
      </c>
      <c r="E278" s="1">
        <v>953721.58333000005</v>
      </c>
      <c r="F278" s="7" t="str">
        <f t="shared" si="75"/>
        <v>N/A</v>
      </c>
      <c r="G278" s="1">
        <v>941235.16666999995</v>
      </c>
      <c r="H278" s="7" t="str">
        <f t="shared" si="76"/>
        <v>N/A</v>
      </c>
      <c r="I278" s="8">
        <v>-0.55600000000000005</v>
      </c>
      <c r="J278" s="8">
        <v>-1.31</v>
      </c>
      <c r="K278" s="1" t="s">
        <v>213</v>
      </c>
      <c r="L278" s="91" t="str">
        <f t="shared" si="77"/>
        <v>N/A</v>
      </c>
    </row>
    <row r="279" spans="1:12" x14ac:dyDescent="0.25">
      <c r="A279" s="123" t="s">
        <v>692</v>
      </c>
      <c r="B279" s="1" t="s">
        <v>213</v>
      </c>
      <c r="C279" s="1">
        <v>2183</v>
      </c>
      <c r="D279" s="7" t="str">
        <f t="shared" si="74"/>
        <v>N/A</v>
      </c>
      <c r="E279" s="1">
        <v>2060</v>
      </c>
      <c r="F279" s="7" t="str">
        <f t="shared" ref="F279:F284" si="78">IF($B279="N/A","N/A",IF(E279&gt;10,"No",IF(E279&lt;-10,"No","Yes")))</f>
        <v>N/A</v>
      </c>
      <c r="G279" s="1">
        <v>2076</v>
      </c>
      <c r="H279" s="7" t="str">
        <f t="shared" ref="H279:H284" si="79">IF($B279="N/A","N/A",IF(G279&gt;10,"No",IF(G279&lt;-10,"No","Yes")))</f>
        <v>N/A</v>
      </c>
      <c r="I279" s="8">
        <v>-5.63</v>
      </c>
      <c r="J279" s="8">
        <v>0.77669999999999995</v>
      </c>
      <c r="K279" s="1" t="s">
        <v>213</v>
      </c>
      <c r="L279" s="91" t="str">
        <f t="shared" ref="L279:L285" si="80">IF(J279="Div by 0", "N/A", IF(K279="N/A","N/A", IF(J279&gt;VALUE(MID(K279,1,2)), "No", IF(J279&lt;-1*VALUE(MID(K279,1,2)), "No", "Yes"))))</f>
        <v>N/A</v>
      </c>
    </row>
    <row r="280" spans="1:12" x14ac:dyDescent="0.25">
      <c r="A280" s="123" t="s">
        <v>693</v>
      </c>
      <c r="B280" s="1" t="s">
        <v>213</v>
      </c>
      <c r="C280" s="1">
        <v>2277</v>
      </c>
      <c r="D280" s="7" t="str">
        <f t="shared" si="74"/>
        <v>N/A</v>
      </c>
      <c r="E280" s="1">
        <v>2115</v>
      </c>
      <c r="F280" s="7" t="str">
        <f t="shared" si="78"/>
        <v>N/A</v>
      </c>
      <c r="G280" s="1">
        <v>2147</v>
      </c>
      <c r="H280" s="7" t="str">
        <f t="shared" si="79"/>
        <v>N/A</v>
      </c>
      <c r="I280" s="8">
        <v>-7.11</v>
      </c>
      <c r="J280" s="8">
        <v>1.5129999999999999</v>
      </c>
      <c r="K280" s="1" t="s">
        <v>213</v>
      </c>
      <c r="L280" s="91" t="str">
        <f t="shared" si="80"/>
        <v>N/A</v>
      </c>
    </row>
    <row r="281" spans="1:12" x14ac:dyDescent="0.25">
      <c r="A281" s="123" t="s">
        <v>694</v>
      </c>
      <c r="B281" s="1" t="s">
        <v>213</v>
      </c>
      <c r="C281" s="1">
        <v>475</v>
      </c>
      <c r="D281" s="7" t="str">
        <f t="shared" si="74"/>
        <v>N/A</v>
      </c>
      <c r="E281" s="1">
        <v>452.91666666999998</v>
      </c>
      <c r="F281" s="7" t="str">
        <f t="shared" si="78"/>
        <v>N/A</v>
      </c>
      <c r="G281" s="1">
        <v>471.66666666999998</v>
      </c>
      <c r="H281" s="7" t="str">
        <f t="shared" si="79"/>
        <v>N/A</v>
      </c>
      <c r="I281" s="8">
        <v>-4.6500000000000004</v>
      </c>
      <c r="J281" s="8">
        <v>4.1399999999999997</v>
      </c>
      <c r="K281" s="1" t="s">
        <v>213</v>
      </c>
      <c r="L281" s="91" t="str">
        <f t="shared" si="80"/>
        <v>N/A</v>
      </c>
    </row>
    <row r="282" spans="1:12" x14ac:dyDescent="0.25">
      <c r="A282" s="123" t="s">
        <v>695</v>
      </c>
      <c r="B282" s="1" t="s">
        <v>213</v>
      </c>
      <c r="C282" s="1">
        <v>17515</v>
      </c>
      <c r="D282" s="7" t="str">
        <f t="shared" si="74"/>
        <v>N/A</v>
      </c>
      <c r="E282" s="1">
        <v>18987</v>
      </c>
      <c r="F282" s="7" t="str">
        <f t="shared" si="78"/>
        <v>N/A</v>
      </c>
      <c r="G282" s="1">
        <v>20053</v>
      </c>
      <c r="H282" s="7" t="str">
        <f t="shared" si="79"/>
        <v>N/A</v>
      </c>
      <c r="I282" s="8">
        <v>8.4039999999999999</v>
      </c>
      <c r="J282" s="8">
        <v>5.6139999999999999</v>
      </c>
      <c r="K282" s="1" t="s">
        <v>213</v>
      </c>
      <c r="L282" s="91" t="str">
        <f t="shared" si="80"/>
        <v>N/A</v>
      </c>
    </row>
    <row r="283" spans="1:12" x14ac:dyDescent="0.25">
      <c r="A283" s="123" t="s">
        <v>696</v>
      </c>
      <c r="B283" s="1" t="s">
        <v>213</v>
      </c>
      <c r="C283" s="1">
        <v>28100</v>
      </c>
      <c r="D283" s="7" t="str">
        <f t="shared" si="74"/>
        <v>N/A</v>
      </c>
      <c r="E283" s="1">
        <v>29396</v>
      </c>
      <c r="F283" s="7" t="str">
        <f t="shared" si="78"/>
        <v>N/A</v>
      </c>
      <c r="G283" s="1">
        <v>31160</v>
      </c>
      <c r="H283" s="7" t="str">
        <f t="shared" si="79"/>
        <v>N/A</v>
      </c>
      <c r="I283" s="8">
        <v>4.6120000000000001</v>
      </c>
      <c r="J283" s="8">
        <v>6.0010000000000003</v>
      </c>
      <c r="K283" s="1" t="s">
        <v>213</v>
      </c>
      <c r="L283" s="91" t="str">
        <f t="shared" si="80"/>
        <v>N/A</v>
      </c>
    </row>
    <row r="284" spans="1:12" x14ac:dyDescent="0.25">
      <c r="A284" s="123" t="s">
        <v>697</v>
      </c>
      <c r="B284" s="1" t="s">
        <v>213</v>
      </c>
      <c r="C284" s="1">
        <v>18744.75</v>
      </c>
      <c r="D284" s="7" t="str">
        <f t="shared" si="74"/>
        <v>N/A</v>
      </c>
      <c r="E284" s="1">
        <v>19801.833332999999</v>
      </c>
      <c r="F284" s="7" t="str">
        <f t="shared" si="78"/>
        <v>N/A</v>
      </c>
      <c r="G284" s="1">
        <v>20639.333332999999</v>
      </c>
      <c r="H284" s="7" t="str">
        <f t="shared" si="79"/>
        <v>N/A</v>
      </c>
      <c r="I284" s="8">
        <v>5.6390000000000002</v>
      </c>
      <c r="J284" s="8">
        <v>4.2290000000000001</v>
      </c>
      <c r="K284" s="1" t="s">
        <v>213</v>
      </c>
      <c r="L284" s="91" t="str">
        <f t="shared" si="80"/>
        <v>N/A</v>
      </c>
    </row>
    <row r="285" spans="1:12" x14ac:dyDescent="0.25">
      <c r="A285" s="123" t="s">
        <v>402</v>
      </c>
      <c r="B285" s="21" t="s">
        <v>290</v>
      </c>
      <c r="C285" s="4">
        <v>7.6258604400000003</v>
      </c>
      <c r="D285" s="7" t="str">
        <f>IF($B285="N/A","N/A",IF(C285&lt;=40,"Yes","No"))</f>
        <v>Yes</v>
      </c>
      <c r="E285" s="4">
        <v>8.2158171896999992</v>
      </c>
      <c r="F285" s="7" t="str">
        <f>IF($B285="N/A","N/A",IF(E285&lt;=40,"Yes","No"))</f>
        <v>Yes</v>
      </c>
      <c r="G285" s="4">
        <v>8.5843321917999997</v>
      </c>
      <c r="H285" s="7" t="str">
        <f>IF($B285="N/A","N/A",IF(G285&lt;=40,"Yes","No"))</f>
        <v>Yes</v>
      </c>
      <c r="I285" s="8">
        <v>7.7359999999999998</v>
      </c>
      <c r="J285" s="8">
        <v>4.4850000000000003</v>
      </c>
      <c r="K285" s="25" t="s">
        <v>738</v>
      </c>
      <c r="L285" s="91" t="str">
        <f t="shared" si="80"/>
        <v>Yes</v>
      </c>
    </row>
    <row r="286" spans="1:12" x14ac:dyDescent="0.25">
      <c r="A286" s="123" t="s">
        <v>698</v>
      </c>
      <c r="B286" s="1" t="s">
        <v>213</v>
      </c>
      <c r="C286" s="1">
        <v>5532</v>
      </c>
      <c r="D286" s="7" t="str">
        <f t="shared" ref="D286:D304" si="81">IF($B286="N/A","N/A",IF(C286&gt;10,"No",IF(C286&lt;-10,"No","Yes")))</f>
        <v>N/A</v>
      </c>
      <c r="E286" s="1">
        <v>5710</v>
      </c>
      <c r="F286" s="7" t="str">
        <f t="shared" ref="F286:F287" si="82">IF($B286="N/A","N/A",IF(E286&gt;10,"No",IF(E286&lt;-10,"No","Yes")))</f>
        <v>N/A</v>
      </c>
      <c r="G286" s="1">
        <v>5640</v>
      </c>
      <c r="H286" s="7" t="str">
        <f t="shared" ref="H286:H287" si="83">IF($B286="N/A","N/A",IF(G286&gt;10,"No",IF(G286&lt;-10,"No","Yes")))</f>
        <v>N/A</v>
      </c>
      <c r="I286" s="8">
        <v>3.218</v>
      </c>
      <c r="J286" s="8">
        <v>-1.23</v>
      </c>
      <c r="K286" s="1" t="s">
        <v>213</v>
      </c>
      <c r="L286" s="91" t="str">
        <f t="shared" ref="L286:L287" si="84">IF(J286="Div by 0", "N/A", IF(K286="N/A","N/A", IF(J286&gt;VALUE(MID(K286,1,2)), "No", IF(J286&lt;-1*VALUE(MID(K286,1,2)), "No", "Yes"))))</f>
        <v>N/A</v>
      </c>
    </row>
    <row r="287" spans="1:12" x14ac:dyDescent="0.25">
      <c r="A287" s="123" t="s">
        <v>699</v>
      </c>
      <c r="B287" s="1" t="s">
        <v>213</v>
      </c>
      <c r="C287" s="1">
        <v>916.33333332999996</v>
      </c>
      <c r="D287" s="7" t="str">
        <f t="shared" si="81"/>
        <v>N/A</v>
      </c>
      <c r="E287" s="1">
        <v>971.91666667000004</v>
      </c>
      <c r="F287" s="7" t="str">
        <f t="shared" si="82"/>
        <v>N/A</v>
      </c>
      <c r="G287" s="1">
        <v>955.33333332999996</v>
      </c>
      <c r="H287" s="7" t="str">
        <f t="shared" si="83"/>
        <v>N/A</v>
      </c>
      <c r="I287" s="8">
        <v>6.0659999999999998</v>
      </c>
      <c r="J287" s="8">
        <v>-1.71</v>
      </c>
      <c r="K287" s="1" t="s">
        <v>213</v>
      </c>
      <c r="L287" s="91" t="str">
        <f t="shared" si="84"/>
        <v>N/A</v>
      </c>
    </row>
    <row r="288" spans="1:12" x14ac:dyDescent="0.25">
      <c r="A288" s="123" t="s">
        <v>700</v>
      </c>
      <c r="B288" s="1" t="s">
        <v>213</v>
      </c>
      <c r="C288" s="1">
        <v>522</v>
      </c>
      <c r="D288" s="7" t="str">
        <f t="shared" si="81"/>
        <v>N/A</v>
      </c>
      <c r="E288" s="1">
        <v>505</v>
      </c>
      <c r="F288" s="7" t="str">
        <f t="shared" ref="F288:F289" si="85">IF($B288="N/A","N/A",IF(E288&gt;10,"No",IF(E288&lt;-10,"No","Yes")))</f>
        <v>N/A</v>
      </c>
      <c r="G288" s="1">
        <v>510</v>
      </c>
      <c r="H288" s="7" t="str">
        <f t="shared" ref="H288:H289" si="86">IF($B288="N/A","N/A",IF(G288&gt;10,"No",IF(G288&lt;-10,"No","Yes")))</f>
        <v>N/A</v>
      </c>
      <c r="I288" s="8">
        <v>-3.26</v>
      </c>
      <c r="J288" s="8">
        <v>0.99009999999999998</v>
      </c>
      <c r="K288" s="1" t="s">
        <v>213</v>
      </c>
      <c r="L288" s="91" t="str">
        <f t="shared" ref="L288:L289" si="87">IF(J288="Div by 0", "N/A", IF(K288="N/A","N/A", IF(J288&gt;VALUE(MID(K288,1,2)), "No", IF(J288&lt;-1*VALUE(MID(K288,1,2)), "No", "Yes"))))</f>
        <v>N/A</v>
      </c>
    </row>
    <row r="289" spans="1:12" x14ac:dyDescent="0.25">
      <c r="A289" s="123" t="s">
        <v>712</v>
      </c>
      <c r="B289" s="1" t="s">
        <v>213</v>
      </c>
      <c r="C289" s="1">
        <v>296.41666666999998</v>
      </c>
      <c r="D289" s="7" t="str">
        <f t="shared" si="81"/>
        <v>N/A</v>
      </c>
      <c r="E289" s="1">
        <v>271.16666666999998</v>
      </c>
      <c r="F289" s="7" t="str">
        <f t="shared" si="85"/>
        <v>N/A</v>
      </c>
      <c r="G289" s="1">
        <v>255.08333332999999</v>
      </c>
      <c r="H289" s="7" t="str">
        <f t="shared" si="86"/>
        <v>N/A</v>
      </c>
      <c r="I289" s="8">
        <v>-8.52</v>
      </c>
      <c r="J289" s="8">
        <v>-5.93</v>
      </c>
      <c r="K289" s="1" t="s">
        <v>213</v>
      </c>
      <c r="L289" s="91" t="str">
        <f t="shared" si="87"/>
        <v>N/A</v>
      </c>
    </row>
    <row r="290" spans="1:12" x14ac:dyDescent="0.25">
      <c r="A290" s="123" t="s">
        <v>701</v>
      </c>
      <c r="B290" s="1" t="s">
        <v>213</v>
      </c>
      <c r="C290" s="1">
        <v>100464</v>
      </c>
      <c r="D290" s="7" t="str">
        <f t="shared" si="81"/>
        <v>N/A</v>
      </c>
      <c r="E290" s="1">
        <v>102943</v>
      </c>
      <c r="F290" s="7" t="str">
        <f t="shared" ref="F290:F304" si="88">IF($B290="N/A","N/A",IF(E290&gt;10,"No",IF(E290&lt;-10,"No","Yes")))</f>
        <v>N/A</v>
      </c>
      <c r="G290" s="1">
        <v>103460</v>
      </c>
      <c r="H290" s="7" t="str">
        <f t="shared" ref="H290:H304" si="89">IF($B290="N/A","N/A",IF(G290&gt;10,"No",IF(G290&lt;-10,"No","Yes")))</f>
        <v>N/A</v>
      </c>
      <c r="I290" s="8">
        <v>2.468</v>
      </c>
      <c r="J290" s="8">
        <v>0.50219999999999998</v>
      </c>
      <c r="K290" s="1" t="s">
        <v>213</v>
      </c>
      <c r="L290" s="91" t="str">
        <f t="shared" ref="L290:L301" si="90">IF(J290="Div by 0", "N/A", IF(K290="N/A","N/A", IF(J290&gt;VALUE(MID(K290,1,2)), "No", IF(J290&lt;-1*VALUE(MID(K290,1,2)), "No", "Yes"))))</f>
        <v>N/A</v>
      </c>
    </row>
    <row r="291" spans="1:12" x14ac:dyDescent="0.25">
      <c r="A291" s="123" t="s">
        <v>702</v>
      </c>
      <c r="B291" s="1" t="s">
        <v>213</v>
      </c>
      <c r="C291" s="1">
        <v>128169</v>
      </c>
      <c r="D291" s="7" t="str">
        <f t="shared" si="81"/>
        <v>N/A</v>
      </c>
      <c r="E291" s="1">
        <v>133442</v>
      </c>
      <c r="F291" s="7" t="str">
        <f t="shared" si="88"/>
        <v>N/A</v>
      </c>
      <c r="G291" s="1">
        <v>135333</v>
      </c>
      <c r="H291" s="7" t="str">
        <f t="shared" si="89"/>
        <v>N/A</v>
      </c>
      <c r="I291" s="8">
        <v>4.1139999999999999</v>
      </c>
      <c r="J291" s="8">
        <v>1.417</v>
      </c>
      <c r="K291" s="1" t="s">
        <v>213</v>
      </c>
      <c r="L291" s="91" t="str">
        <f t="shared" si="90"/>
        <v>N/A</v>
      </c>
    </row>
    <row r="292" spans="1:12" x14ac:dyDescent="0.25">
      <c r="A292" s="123" t="s">
        <v>720</v>
      </c>
      <c r="B292" s="21" t="s">
        <v>213</v>
      </c>
      <c r="C292" s="9">
        <v>16.797353493999999</v>
      </c>
      <c r="D292" s="7" t="str">
        <f t="shared" si="81"/>
        <v>N/A</v>
      </c>
      <c r="E292" s="9">
        <v>18.502420527000002</v>
      </c>
      <c r="F292" s="7" t="str">
        <f t="shared" si="88"/>
        <v>N/A</v>
      </c>
      <c r="G292" s="9">
        <v>19.596107379999999</v>
      </c>
      <c r="H292" s="7" t="str">
        <f t="shared" si="89"/>
        <v>N/A</v>
      </c>
      <c r="I292" s="8">
        <v>10.15</v>
      </c>
      <c r="J292" s="8">
        <v>5.9109999999999996</v>
      </c>
      <c r="K292" s="21" t="s">
        <v>213</v>
      </c>
      <c r="L292" s="91" t="str">
        <f t="shared" si="90"/>
        <v>N/A</v>
      </c>
    </row>
    <row r="293" spans="1:12" x14ac:dyDescent="0.25">
      <c r="A293" s="123" t="s">
        <v>713</v>
      </c>
      <c r="B293" s="1" t="s">
        <v>213</v>
      </c>
      <c r="C293" s="1">
        <v>72013.333333000002</v>
      </c>
      <c r="D293" s="7" t="str">
        <f t="shared" si="81"/>
        <v>N/A</v>
      </c>
      <c r="E293" s="1">
        <v>77173.583333000002</v>
      </c>
      <c r="F293" s="7" t="str">
        <f t="shared" si="88"/>
        <v>N/A</v>
      </c>
      <c r="G293" s="1">
        <v>79348.666666999998</v>
      </c>
      <c r="H293" s="7" t="str">
        <f t="shared" si="89"/>
        <v>N/A</v>
      </c>
      <c r="I293" s="8">
        <v>7.1660000000000004</v>
      </c>
      <c r="J293" s="8">
        <v>2.8180000000000001</v>
      </c>
      <c r="K293" s="1" t="s">
        <v>213</v>
      </c>
      <c r="L293" s="91" t="str">
        <f t="shared" si="90"/>
        <v>N/A</v>
      </c>
    </row>
    <row r="294" spans="1:12" x14ac:dyDescent="0.25">
      <c r="A294" s="123" t="s">
        <v>703</v>
      </c>
      <c r="B294" s="1" t="s">
        <v>213</v>
      </c>
      <c r="C294" s="1">
        <v>18158</v>
      </c>
      <c r="D294" s="7" t="str">
        <f t="shared" si="81"/>
        <v>N/A</v>
      </c>
      <c r="E294" s="1">
        <v>8443</v>
      </c>
      <c r="F294" s="7" t="str">
        <f t="shared" si="88"/>
        <v>N/A</v>
      </c>
      <c r="G294" s="1">
        <v>8599</v>
      </c>
      <c r="H294" s="7" t="str">
        <f t="shared" si="89"/>
        <v>N/A</v>
      </c>
      <c r="I294" s="8">
        <v>-53.5</v>
      </c>
      <c r="J294" s="8">
        <v>1.8480000000000001</v>
      </c>
      <c r="K294" s="1" t="s">
        <v>213</v>
      </c>
      <c r="L294" s="91" t="str">
        <f t="shared" si="90"/>
        <v>N/A</v>
      </c>
    </row>
    <row r="295" spans="1:12" x14ac:dyDescent="0.25">
      <c r="A295" s="123" t="s">
        <v>714</v>
      </c>
      <c r="B295" s="1" t="s">
        <v>213</v>
      </c>
      <c r="C295" s="1">
        <v>6818.4166667</v>
      </c>
      <c r="D295" s="7" t="str">
        <f t="shared" si="81"/>
        <v>N/A</v>
      </c>
      <c r="E295" s="1">
        <v>3687.4166667</v>
      </c>
      <c r="F295" s="7" t="str">
        <f t="shared" si="88"/>
        <v>N/A</v>
      </c>
      <c r="G295" s="1">
        <v>3829.3333333</v>
      </c>
      <c r="H295" s="7" t="str">
        <f t="shared" si="89"/>
        <v>N/A</v>
      </c>
      <c r="I295" s="8">
        <v>-45.9</v>
      </c>
      <c r="J295" s="8">
        <v>3.8490000000000002</v>
      </c>
      <c r="K295" s="1" t="s">
        <v>213</v>
      </c>
      <c r="L295" s="91" t="str">
        <f t="shared" si="90"/>
        <v>N/A</v>
      </c>
    </row>
    <row r="296" spans="1:12" x14ac:dyDescent="0.25">
      <c r="A296" s="123" t="s">
        <v>704</v>
      </c>
      <c r="B296" s="1" t="s">
        <v>213</v>
      </c>
      <c r="C296" s="1">
        <v>146</v>
      </c>
      <c r="D296" s="7" t="str">
        <f t="shared" si="81"/>
        <v>N/A</v>
      </c>
      <c r="E296" s="1">
        <v>251</v>
      </c>
      <c r="F296" s="7" t="str">
        <f t="shared" si="88"/>
        <v>N/A</v>
      </c>
      <c r="G296" s="1">
        <v>439</v>
      </c>
      <c r="H296" s="7" t="str">
        <f t="shared" si="89"/>
        <v>N/A</v>
      </c>
      <c r="I296" s="8">
        <v>71.92</v>
      </c>
      <c r="J296" s="8">
        <v>74.900000000000006</v>
      </c>
      <c r="K296" s="1" t="s">
        <v>213</v>
      </c>
      <c r="L296" s="91" t="str">
        <f t="shared" si="90"/>
        <v>N/A</v>
      </c>
    </row>
    <row r="297" spans="1:12" x14ac:dyDescent="0.25">
      <c r="A297" s="123" t="s">
        <v>715</v>
      </c>
      <c r="B297" s="1" t="s">
        <v>213</v>
      </c>
      <c r="C297" s="1">
        <v>65.333333332999999</v>
      </c>
      <c r="D297" s="7" t="str">
        <f t="shared" si="81"/>
        <v>N/A</v>
      </c>
      <c r="E297" s="1">
        <v>130.16666667000001</v>
      </c>
      <c r="F297" s="7" t="str">
        <f t="shared" si="88"/>
        <v>N/A</v>
      </c>
      <c r="G297" s="1">
        <v>220.58333332999999</v>
      </c>
      <c r="H297" s="7" t="str">
        <f t="shared" si="89"/>
        <v>N/A</v>
      </c>
      <c r="I297" s="8">
        <v>99.23</v>
      </c>
      <c r="J297" s="8">
        <v>69.459999999999994</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62895</v>
      </c>
      <c r="D305" s="1" t="s">
        <v>213</v>
      </c>
      <c r="E305" s="1">
        <v>58701</v>
      </c>
      <c r="F305" s="1" t="s">
        <v>213</v>
      </c>
      <c r="G305" s="1">
        <v>56301</v>
      </c>
      <c r="H305" s="1" t="s">
        <v>213</v>
      </c>
      <c r="I305" s="8">
        <v>-6.67</v>
      </c>
      <c r="J305" s="8">
        <v>-4.09</v>
      </c>
      <c r="K305" s="1" t="s">
        <v>213</v>
      </c>
      <c r="L305" s="91" t="str">
        <f>IF(J305="Div by 0", "N/A", IF(K305="N/A","N/A", IF(J305&gt;VALUE(MID(K305,1,2)), "No", IF(J305&lt;-1*VALUE(MID(K305,1,2)), "No", "Yes"))))</f>
        <v>N/A</v>
      </c>
    </row>
    <row r="306" spans="1:12" x14ac:dyDescent="0.25">
      <c r="A306" s="140" t="s">
        <v>709</v>
      </c>
      <c r="B306" s="1" t="s">
        <v>213</v>
      </c>
      <c r="C306" s="1">
        <v>65408</v>
      </c>
      <c r="D306" s="1" t="s">
        <v>213</v>
      </c>
      <c r="E306" s="1">
        <v>60836</v>
      </c>
      <c r="F306" s="1" t="s">
        <v>213</v>
      </c>
      <c r="G306" s="1">
        <v>58340</v>
      </c>
      <c r="H306" s="1" t="s">
        <v>213</v>
      </c>
      <c r="I306" s="8">
        <v>-6.99</v>
      </c>
      <c r="J306" s="8">
        <v>-4.0999999999999996</v>
      </c>
      <c r="K306" s="1" t="s">
        <v>213</v>
      </c>
      <c r="L306" s="91" t="str">
        <f>IF(J306="Div by 0", "N/A", IF(K306="N/A","N/A", IF(J306&gt;VALUE(MID(K306,1,2)), "No", IF(J306&lt;-1*VALUE(MID(K306,1,2)), "No", "Yes"))))</f>
        <v>N/A</v>
      </c>
    </row>
    <row r="307" spans="1:12" x14ac:dyDescent="0.25">
      <c r="A307" s="140" t="s">
        <v>719</v>
      </c>
      <c r="B307" s="1" t="s">
        <v>213</v>
      </c>
      <c r="C307" s="1">
        <v>56936.083333000002</v>
      </c>
      <c r="D307" s="1" t="s">
        <v>213</v>
      </c>
      <c r="E307" s="1">
        <v>52619.583333000002</v>
      </c>
      <c r="F307" s="1" t="s">
        <v>213</v>
      </c>
      <c r="G307" s="1">
        <v>50068.833333000002</v>
      </c>
      <c r="H307" s="1" t="s">
        <v>213</v>
      </c>
      <c r="I307" s="8">
        <v>-7.58</v>
      </c>
      <c r="J307" s="8">
        <v>-4.8499999999999996</v>
      </c>
      <c r="K307" s="1" t="s">
        <v>213</v>
      </c>
      <c r="L307" s="91" t="str">
        <f>IF(J307="Div by 0", "N/A", IF(K307="N/A","N/A", IF(J307&gt;VALUE(MID(K307,1,2)), "No", IF(J307&lt;-1*VALUE(MID(K307,1,2)), "No", "Yes"))))</f>
        <v>N/A</v>
      </c>
    </row>
    <row r="308" spans="1:12" x14ac:dyDescent="0.25">
      <c r="A308" s="140" t="s">
        <v>710</v>
      </c>
      <c r="B308" s="1" t="s">
        <v>213</v>
      </c>
      <c r="C308" s="1">
        <v>61979</v>
      </c>
      <c r="D308" s="1" t="s">
        <v>213</v>
      </c>
      <c r="E308" s="1">
        <v>58319</v>
      </c>
      <c r="F308" s="1" t="s">
        <v>213</v>
      </c>
      <c r="G308" s="1">
        <v>56132</v>
      </c>
      <c r="H308" s="1" t="s">
        <v>213</v>
      </c>
      <c r="I308" s="8">
        <v>-5.91</v>
      </c>
      <c r="J308" s="8">
        <v>-3.75</v>
      </c>
      <c r="K308" s="1" t="s">
        <v>213</v>
      </c>
      <c r="L308" s="91" t="str">
        <f>IF(J308="Div by 0", "N/A", IF(K308="N/A","N/A", IF(J308&gt;VALUE(MID(K308,1,2)), "No", IF(J308&lt;-1*VALUE(MID(K308,1,2)), "No", "Yes"))))</f>
        <v>N/A</v>
      </c>
    </row>
    <row r="309" spans="1:12" x14ac:dyDescent="0.25">
      <c r="A309" s="140" t="s">
        <v>711</v>
      </c>
      <c r="B309" s="1" t="s">
        <v>213</v>
      </c>
      <c r="C309" s="1">
        <v>183262</v>
      </c>
      <c r="D309" s="1" t="s">
        <v>213</v>
      </c>
      <c r="E309" s="1">
        <v>182840</v>
      </c>
      <c r="F309" s="1" t="s">
        <v>213</v>
      </c>
      <c r="G309" s="1">
        <v>182026</v>
      </c>
      <c r="H309" s="1" t="s">
        <v>213</v>
      </c>
      <c r="I309" s="8">
        <v>-0.23</v>
      </c>
      <c r="J309" s="8">
        <v>-0.44500000000000001</v>
      </c>
      <c r="K309" s="1" t="s">
        <v>213</v>
      </c>
      <c r="L309" s="91" t="str">
        <f>IF(J309="Div by 0", "N/A", IF(K309="N/A","N/A", IF(J309&gt;VALUE(MID(K309,1,2)), "No", IF(J309&lt;-1*VALUE(MID(K309,1,2)), "No", "Yes"))))</f>
        <v>N/A</v>
      </c>
    </row>
    <row r="310" spans="1:12" x14ac:dyDescent="0.25">
      <c r="A310" s="141" t="s">
        <v>73</v>
      </c>
      <c r="B310" s="21" t="s">
        <v>213</v>
      </c>
      <c r="C310" s="22">
        <v>1118449</v>
      </c>
      <c r="D310" s="7" t="str">
        <f>IF($B310="N/A","N/A",IF(C310&gt;10,"No",IF(C310&lt;-10,"No","Yes")))</f>
        <v>N/A</v>
      </c>
      <c r="E310" s="22">
        <v>1114925</v>
      </c>
      <c r="F310" s="7" t="str">
        <f>IF($B310="N/A","N/A",IF(E310&gt;10,"No",IF(E310&lt;-10,"No","Yes")))</f>
        <v>N/A</v>
      </c>
      <c r="G310" s="22">
        <v>1100674</v>
      </c>
      <c r="H310" s="7" t="str">
        <f>IF($B310="N/A","N/A",IF(G310&gt;10,"No",IF(G310&lt;-10,"No","Yes")))</f>
        <v>N/A</v>
      </c>
      <c r="I310" s="8">
        <v>-0.315</v>
      </c>
      <c r="J310" s="8">
        <v>-1.28</v>
      </c>
      <c r="K310" s="25" t="s">
        <v>738</v>
      </c>
      <c r="L310" s="91" t="str">
        <f t="shared" ref="L310:L339" si="92">IF(J310="Div by 0", "N/A", IF(K310="N/A","N/A", IF(J310&gt;VALUE(MID(K310,1,2)), "No", IF(J310&lt;-1*VALUE(MID(K310,1,2)), "No", "Yes"))))</f>
        <v>Yes</v>
      </c>
    </row>
    <row r="311" spans="1:12" x14ac:dyDescent="0.25">
      <c r="A311" s="140" t="s">
        <v>182</v>
      </c>
      <c r="B311" s="21" t="s">
        <v>213</v>
      </c>
      <c r="C311" s="22">
        <v>120095</v>
      </c>
      <c r="D311" s="7" t="str">
        <f t="shared" ref="D311:D314" si="93">IF($B311="N/A","N/A",IF(C311&gt;10,"No",IF(C311&lt;-10,"No","Yes")))</f>
        <v>N/A</v>
      </c>
      <c r="E311" s="22">
        <v>116747</v>
      </c>
      <c r="F311" s="7" t="str">
        <f t="shared" ref="F311:F314" si="94">IF($B311="N/A","N/A",IF(E311&gt;10,"No",IF(E311&lt;-10,"No","Yes")))</f>
        <v>N/A</v>
      </c>
      <c r="G311" s="22">
        <v>115264</v>
      </c>
      <c r="H311" s="7" t="str">
        <f t="shared" ref="H311:H314" si="95">IF($B311="N/A","N/A",IF(G311&gt;10,"No",IF(G311&lt;-10,"No","Yes")))</f>
        <v>N/A</v>
      </c>
      <c r="I311" s="8">
        <v>-2.79</v>
      </c>
      <c r="J311" s="8">
        <v>-1.27</v>
      </c>
      <c r="K311" s="25" t="s">
        <v>738</v>
      </c>
      <c r="L311" s="91" t="str">
        <f>IF(J311="Div by 0", "N/A", IF(OR(J311="N/A",K311="N/A"),"N/A", IF(J311&gt;VALUE(MID(K311,1,2)), "No", IF(J311&lt;-1*VALUE(MID(K311,1,2)), "No", "Yes"))))</f>
        <v>Yes</v>
      </c>
    </row>
    <row r="312" spans="1:12" x14ac:dyDescent="0.25">
      <c r="A312" s="140" t="s">
        <v>183</v>
      </c>
      <c r="B312" s="21" t="s">
        <v>213</v>
      </c>
      <c r="C312" s="22">
        <v>164146</v>
      </c>
      <c r="D312" s="7" t="str">
        <f t="shared" si="93"/>
        <v>N/A</v>
      </c>
      <c r="E312" s="22">
        <v>168974</v>
      </c>
      <c r="F312" s="7" t="str">
        <f t="shared" si="94"/>
        <v>N/A</v>
      </c>
      <c r="G312" s="22">
        <v>174713</v>
      </c>
      <c r="H312" s="7" t="str">
        <f t="shared" si="95"/>
        <v>N/A</v>
      </c>
      <c r="I312" s="8">
        <v>2.9409999999999998</v>
      </c>
      <c r="J312" s="8">
        <v>3.3959999999999999</v>
      </c>
      <c r="K312" s="25" t="s">
        <v>738</v>
      </c>
      <c r="L312" s="91" t="str">
        <f t="shared" ref="L312:L314" si="96">IF(J312="Div by 0", "N/A", IF(OR(J312="N/A",K312="N/A"),"N/A", IF(J312&gt;VALUE(MID(K312,1,2)), "No", IF(J312&lt;-1*VALUE(MID(K312,1,2)), "No", "Yes"))))</f>
        <v>Yes</v>
      </c>
    </row>
    <row r="313" spans="1:12" x14ac:dyDescent="0.25">
      <c r="A313" s="140" t="s">
        <v>184</v>
      </c>
      <c r="B313" s="21" t="s">
        <v>213</v>
      </c>
      <c r="C313" s="22">
        <v>460715</v>
      </c>
      <c r="D313" s="7" t="str">
        <f t="shared" si="93"/>
        <v>N/A</v>
      </c>
      <c r="E313" s="22">
        <v>458819</v>
      </c>
      <c r="F313" s="7" t="str">
        <f t="shared" si="94"/>
        <v>N/A</v>
      </c>
      <c r="G313" s="22">
        <v>457535</v>
      </c>
      <c r="H313" s="7" t="str">
        <f t="shared" si="95"/>
        <v>N/A</v>
      </c>
      <c r="I313" s="8">
        <v>-0.41199999999999998</v>
      </c>
      <c r="J313" s="8">
        <v>-0.28000000000000003</v>
      </c>
      <c r="K313" s="25" t="s">
        <v>738</v>
      </c>
      <c r="L313" s="91" t="str">
        <f t="shared" si="96"/>
        <v>Yes</v>
      </c>
    </row>
    <row r="314" spans="1:12" x14ac:dyDescent="0.25">
      <c r="A314" s="137" t="s">
        <v>185</v>
      </c>
      <c r="B314" s="21" t="s">
        <v>213</v>
      </c>
      <c r="C314" s="22">
        <v>373493</v>
      </c>
      <c r="D314" s="7" t="str">
        <f t="shared" si="93"/>
        <v>N/A</v>
      </c>
      <c r="E314" s="22">
        <v>370385</v>
      </c>
      <c r="F314" s="7" t="str">
        <f t="shared" si="94"/>
        <v>N/A</v>
      </c>
      <c r="G314" s="22">
        <v>353162</v>
      </c>
      <c r="H314" s="7" t="str">
        <f t="shared" si="95"/>
        <v>N/A</v>
      </c>
      <c r="I314" s="8">
        <v>-0.83199999999999996</v>
      </c>
      <c r="J314" s="8">
        <v>-4.6500000000000004</v>
      </c>
      <c r="K314" s="25" t="s">
        <v>738</v>
      </c>
      <c r="L314" s="91" t="str">
        <f t="shared" si="96"/>
        <v>Yes</v>
      </c>
    </row>
    <row r="315" spans="1:12" x14ac:dyDescent="0.25">
      <c r="A315" s="140" t="s">
        <v>1110</v>
      </c>
      <c r="B315" s="9" t="s">
        <v>213</v>
      </c>
      <c r="C315" s="22">
        <v>475736</v>
      </c>
      <c r="D315" s="5" t="str">
        <f t="shared" ref="D315:F318" si="97">IF($B315="N/A","N/A",IF(C315&lt;0,"No","Yes"))</f>
        <v>N/A</v>
      </c>
      <c r="E315" s="22">
        <v>474134</v>
      </c>
      <c r="F315" s="5" t="str">
        <f t="shared" si="97"/>
        <v>N/A</v>
      </c>
      <c r="G315" s="22">
        <v>475544</v>
      </c>
      <c r="H315" s="5" t="str">
        <f t="shared" ref="H315:H318" si="98">IF($B315="N/A","N/A",IF(G315&lt;0,"No","Yes"))</f>
        <v>N/A</v>
      </c>
      <c r="I315" s="8">
        <v>-0.33700000000000002</v>
      </c>
      <c r="J315" s="8">
        <v>0.2974</v>
      </c>
      <c r="K315" s="1" t="s">
        <v>737</v>
      </c>
      <c r="L315" s="91" t="str">
        <f>IF(J315="Div by 0", "N/A", IF(OR(J315="N/A",K315="N/A"),"N/A", IF(J315&gt;VALUE(MID(K315,1,2)), "No", IF(J315&lt;-1*VALUE(MID(K315,1,2)), "No", "Yes"))))</f>
        <v>Yes</v>
      </c>
    </row>
    <row r="316" spans="1:12" x14ac:dyDescent="0.25">
      <c r="A316" s="140" t="s">
        <v>431</v>
      </c>
      <c r="B316" s="9" t="s">
        <v>213</v>
      </c>
      <c r="C316" s="22">
        <v>30593</v>
      </c>
      <c r="D316" s="5" t="str">
        <f t="shared" si="97"/>
        <v>N/A</v>
      </c>
      <c r="E316" s="22">
        <v>29145</v>
      </c>
      <c r="F316" s="5" t="str">
        <f t="shared" si="97"/>
        <v>N/A</v>
      </c>
      <c r="G316" s="22">
        <v>27189</v>
      </c>
      <c r="H316" s="5" t="str">
        <f t="shared" si="98"/>
        <v>N/A</v>
      </c>
      <c r="I316" s="8">
        <v>-4.7300000000000004</v>
      </c>
      <c r="J316" s="8">
        <v>-6.71</v>
      </c>
      <c r="K316" s="1" t="s">
        <v>737</v>
      </c>
      <c r="L316" s="91" t="str">
        <f t="shared" ref="L316:L318" si="99">IF(J316="Div by 0", "N/A", IF(OR(J316="N/A",K316="N/A"),"N/A", IF(J316&gt;VALUE(MID(K316,1,2)), "No", IF(J316&lt;-1*VALUE(MID(K316,1,2)), "No", "Yes"))))</f>
        <v>Yes</v>
      </c>
    </row>
    <row r="317" spans="1:12" x14ac:dyDescent="0.25">
      <c r="A317" s="140" t="s">
        <v>432</v>
      </c>
      <c r="B317" s="9" t="s">
        <v>213</v>
      </c>
      <c r="C317" s="22">
        <v>475814</v>
      </c>
      <c r="D317" s="5" t="str">
        <f t="shared" si="97"/>
        <v>N/A</v>
      </c>
      <c r="E317" s="22">
        <v>478571</v>
      </c>
      <c r="F317" s="5" t="str">
        <f t="shared" si="97"/>
        <v>N/A</v>
      </c>
      <c r="G317" s="22">
        <v>466834</v>
      </c>
      <c r="H317" s="5" t="str">
        <f t="shared" si="98"/>
        <v>N/A</v>
      </c>
      <c r="I317" s="8">
        <v>0.57940000000000003</v>
      </c>
      <c r="J317" s="8">
        <v>-2.4500000000000002</v>
      </c>
      <c r="K317" s="1" t="s">
        <v>737</v>
      </c>
      <c r="L317" s="91" t="str">
        <f t="shared" si="99"/>
        <v>Yes</v>
      </c>
    </row>
    <row r="318" spans="1:12" x14ac:dyDescent="0.25">
      <c r="A318" s="140" t="s">
        <v>1111</v>
      </c>
      <c r="B318" s="9" t="s">
        <v>213</v>
      </c>
      <c r="C318" s="22">
        <v>110043</v>
      </c>
      <c r="D318" s="5" t="str">
        <f t="shared" si="97"/>
        <v>N/A</v>
      </c>
      <c r="E318" s="22">
        <v>107456</v>
      </c>
      <c r="F318" s="5" t="str">
        <f t="shared" si="97"/>
        <v>N/A</v>
      </c>
      <c r="G318" s="22">
        <v>107869</v>
      </c>
      <c r="H318" s="5" t="str">
        <f t="shared" si="98"/>
        <v>N/A</v>
      </c>
      <c r="I318" s="8">
        <v>-2.35</v>
      </c>
      <c r="J318" s="8">
        <v>0.38429999999999997</v>
      </c>
      <c r="K318" s="1" t="s">
        <v>737</v>
      </c>
      <c r="L318" s="91" t="str">
        <f t="shared" si="99"/>
        <v>Yes</v>
      </c>
    </row>
    <row r="319" spans="1:12" x14ac:dyDescent="0.25">
      <c r="A319" s="140" t="s">
        <v>98</v>
      </c>
      <c r="B319" s="21" t="s">
        <v>291</v>
      </c>
      <c r="C319" s="4">
        <v>85.815893259000006</v>
      </c>
      <c r="D319" s="7" t="str">
        <f>IF($B319="N/A","N/A",IF(C319&gt;80,"Yes","No"))</f>
        <v>Yes</v>
      </c>
      <c r="E319" s="4">
        <v>86.165795906</v>
      </c>
      <c r="F319" s="7" t="str">
        <f>IF($B319="N/A","N/A",IF(E319&gt;80,"Yes","No"))</f>
        <v>Yes</v>
      </c>
      <c r="G319" s="4">
        <v>85.875018397999995</v>
      </c>
      <c r="H319" s="7" t="str">
        <f>IF($B319="N/A","N/A",IF(G319&gt;80,"Yes","No"))</f>
        <v>Yes</v>
      </c>
      <c r="I319" s="8">
        <v>0.40770000000000001</v>
      </c>
      <c r="J319" s="8">
        <v>-0.33700000000000002</v>
      </c>
      <c r="K319" s="25" t="s">
        <v>738</v>
      </c>
      <c r="L319" s="91" t="str">
        <f t="shared" si="92"/>
        <v>Yes</v>
      </c>
    </row>
    <row r="320" spans="1:12" x14ac:dyDescent="0.25">
      <c r="A320" s="140" t="s">
        <v>332</v>
      </c>
      <c r="B320" s="21" t="s">
        <v>278</v>
      </c>
      <c r="C320" s="4">
        <v>4.5777679600000003E-2</v>
      </c>
      <c r="D320" s="7" t="str">
        <f>IF($B320="N/A","N/A",IF(C320&gt;=5,"No",IF(C320&lt;0,"No","Yes")))</f>
        <v>Yes</v>
      </c>
      <c r="E320" s="4">
        <v>3.8567616700000001E-2</v>
      </c>
      <c r="F320" s="7" t="str">
        <f>IF($B320="N/A","N/A",IF(E320&gt;=5,"No",IF(E320&lt;0,"No","Yes")))</f>
        <v>Yes</v>
      </c>
      <c r="G320" s="4">
        <v>4.2973668899999998E-2</v>
      </c>
      <c r="H320" s="7" t="str">
        <f>IF($B320="N/A","N/A",IF(G320&gt;=5,"No",IF(G320&lt;0,"No","Yes")))</f>
        <v>Yes</v>
      </c>
      <c r="I320" s="8">
        <v>-15.8</v>
      </c>
      <c r="J320" s="8">
        <v>11.42</v>
      </c>
      <c r="K320" s="25" t="s">
        <v>738</v>
      </c>
      <c r="L320" s="91" t="str">
        <f t="shared" si="92"/>
        <v>Yes</v>
      </c>
    </row>
    <row r="321" spans="1:12" x14ac:dyDescent="0.25">
      <c r="A321" s="140" t="s">
        <v>340</v>
      </c>
      <c r="B321" s="25" t="s">
        <v>278</v>
      </c>
      <c r="C321" s="4">
        <v>1.6781274783</v>
      </c>
      <c r="D321" s="7" t="str">
        <f>IF($B321="N/A","N/A",IF(C321&gt;=5,"No",IF(C321&lt;0,"No","Yes")))</f>
        <v>Yes</v>
      </c>
      <c r="E321" s="4">
        <v>1.7759939009000001</v>
      </c>
      <c r="F321" s="7" t="str">
        <f>IF($B321="N/A","N/A",IF(E321&gt;=5,"No",IF(E321&lt;0,"No","Yes")))</f>
        <v>Yes</v>
      </c>
      <c r="G321" s="4">
        <v>1.8763957357000001</v>
      </c>
      <c r="H321" s="7" t="str">
        <f>IF($B321="N/A","N/A",IF(G321&gt;=5,"No",IF(G321&lt;0,"No","Yes")))</f>
        <v>Yes</v>
      </c>
      <c r="I321" s="8">
        <v>5.8319999999999999</v>
      </c>
      <c r="J321" s="8">
        <v>5.6529999999999996</v>
      </c>
      <c r="K321" s="25" t="s">
        <v>738</v>
      </c>
      <c r="L321" s="91" t="str">
        <f t="shared" si="92"/>
        <v>Yes</v>
      </c>
    </row>
    <row r="322" spans="1:12" x14ac:dyDescent="0.25">
      <c r="A322" s="140" t="s">
        <v>333</v>
      </c>
      <c r="B322" s="25" t="s">
        <v>278</v>
      </c>
      <c r="C322" s="4">
        <v>7.9127434499999996E-2</v>
      </c>
      <c r="D322" s="7" t="str">
        <f>IF($B322="N/A","N/A",IF(C322&gt;=5,"No",IF(C322&lt;0,"No","Yes")))</f>
        <v>Yes</v>
      </c>
      <c r="E322" s="4">
        <v>8.4579680199999993E-2</v>
      </c>
      <c r="F322" s="7" t="str">
        <f>IF($B322="N/A","N/A",IF(E322&gt;=5,"No",IF(E322&lt;0,"No","Yes")))</f>
        <v>Yes</v>
      </c>
      <c r="G322" s="4">
        <v>8.4221122699999998E-2</v>
      </c>
      <c r="H322" s="7" t="str">
        <f>IF($B322="N/A","N/A",IF(G322&gt;=5,"No",IF(G322&lt;0,"No","Yes")))</f>
        <v>Yes</v>
      </c>
      <c r="I322" s="8">
        <v>6.89</v>
      </c>
      <c r="J322" s="8">
        <v>-0.42399999999999999</v>
      </c>
      <c r="K322" s="25" t="s">
        <v>738</v>
      </c>
      <c r="L322" s="91" t="str">
        <f t="shared" si="92"/>
        <v>Yes</v>
      </c>
    </row>
    <row r="323" spans="1:12" x14ac:dyDescent="0.25">
      <c r="A323" s="140" t="s">
        <v>334</v>
      </c>
      <c r="B323" s="25" t="s">
        <v>292</v>
      </c>
      <c r="C323" s="4">
        <v>2.72699068E-2</v>
      </c>
      <c r="D323" s="7" t="str">
        <f>IF($B323="N/A","N/A",IF(C323&gt;0,"No",IF(C323&lt;0,"No","Yes")))</f>
        <v>No</v>
      </c>
      <c r="E323" s="4">
        <v>2.43962598E-2</v>
      </c>
      <c r="F323" s="7" t="str">
        <f>IF($B323="N/A","N/A",IF(E323&gt;0,"No",IF(E323&lt;0,"No","Yes")))</f>
        <v>No</v>
      </c>
      <c r="G323" s="4">
        <v>2.2985915900000001E-2</v>
      </c>
      <c r="H323" s="7" t="str">
        <f>IF($B323="N/A","N/A",IF(G323&gt;0,"No",IF(G323&lt;0,"No","Yes")))</f>
        <v>No</v>
      </c>
      <c r="I323" s="8">
        <v>-10.5</v>
      </c>
      <c r="J323" s="8">
        <v>-5.78</v>
      </c>
      <c r="K323" s="25" t="s">
        <v>738</v>
      </c>
      <c r="L323" s="91" t="str">
        <f t="shared" si="92"/>
        <v>Yes</v>
      </c>
    </row>
    <row r="324" spans="1:12" x14ac:dyDescent="0.25">
      <c r="A324" s="140" t="s">
        <v>335</v>
      </c>
      <c r="B324" s="25" t="s">
        <v>278</v>
      </c>
      <c r="C324" s="4">
        <v>6.3781182690999998</v>
      </c>
      <c r="D324" s="7" t="str">
        <f>IF($B324="N/A","N/A",IF(C324&gt;=5,"No",IF(C324&lt;0,"No","Yes")))</f>
        <v>No</v>
      </c>
      <c r="E324" s="4">
        <v>6.8383972016000003</v>
      </c>
      <c r="F324" s="7" t="str">
        <f>IF($B324="N/A","N/A",IF(E324&gt;=5,"No",IF(E324&lt;0,"No","Yes")))</f>
        <v>No</v>
      </c>
      <c r="G324" s="4">
        <v>7.1766935531999998</v>
      </c>
      <c r="H324" s="7" t="str">
        <f>IF($B324="N/A","N/A",IF(G324&gt;=5,"No",IF(G324&lt;0,"No","Yes")))</f>
        <v>No</v>
      </c>
      <c r="I324" s="8">
        <v>7.2169999999999996</v>
      </c>
      <c r="J324" s="8">
        <v>4.9470000000000001</v>
      </c>
      <c r="K324" s="25" t="s">
        <v>738</v>
      </c>
      <c r="L324" s="91" t="str">
        <f t="shared" si="92"/>
        <v>Yes</v>
      </c>
    </row>
    <row r="325" spans="1:12" x14ac:dyDescent="0.25">
      <c r="A325" s="140" t="s">
        <v>336</v>
      </c>
      <c r="B325" s="25" t="s">
        <v>292</v>
      </c>
      <c r="C325" s="4">
        <v>0.84322128230000004</v>
      </c>
      <c r="D325" s="7" t="str">
        <f t="shared" ref="D325:D326" si="100">IF($B325="N/A","N/A",IF(C325&gt;0,"No",IF(C325&lt;0,"No","Yes")))</f>
        <v>No</v>
      </c>
      <c r="E325" s="4">
        <v>0.32477520910000002</v>
      </c>
      <c r="F325" s="7" t="str">
        <f t="shared" ref="F325:F326" si="101">IF($B325="N/A","N/A",IF(E325&gt;0,"No",IF(E325&lt;0,"No","Yes")))</f>
        <v>No</v>
      </c>
      <c r="G325" s="4">
        <v>0.34624239330000001</v>
      </c>
      <c r="H325" s="7" t="str">
        <f t="shared" ref="H325:H326" si="102">IF($B325="N/A","N/A",IF(G325&gt;0,"No",IF(G325&lt;0,"No","Yes")))</f>
        <v>No</v>
      </c>
      <c r="I325" s="8">
        <v>-61.5</v>
      </c>
      <c r="J325" s="8">
        <v>6.61</v>
      </c>
      <c r="K325" s="25" t="s">
        <v>738</v>
      </c>
      <c r="L325" s="91" t="str">
        <f t="shared" si="92"/>
        <v>Yes</v>
      </c>
    </row>
    <row r="326" spans="1:12" x14ac:dyDescent="0.25">
      <c r="A326" s="140" t="s">
        <v>337</v>
      </c>
      <c r="B326" s="25" t="s">
        <v>292</v>
      </c>
      <c r="C326" s="4">
        <v>5.2751622999999996E-3</v>
      </c>
      <c r="D326" s="7" t="str">
        <f t="shared" si="100"/>
        <v>No</v>
      </c>
      <c r="E326" s="4">
        <v>1.19290535E-2</v>
      </c>
      <c r="F326" s="7" t="str">
        <f t="shared" si="101"/>
        <v>No</v>
      </c>
      <c r="G326" s="4">
        <v>1.9260925599999999E-2</v>
      </c>
      <c r="H326" s="7" t="str">
        <f t="shared" si="102"/>
        <v>No</v>
      </c>
      <c r="I326" s="8">
        <v>126.1</v>
      </c>
      <c r="J326" s="8">
        <v>61.46</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9.8082254999999993E-2</v>
      </c>
      <c r="D331" s="7" t="str">
        <f>IF($B331="N/A","N/A",IF(C331&gt;10,"No",IF(C331&lt;-10,"No","Yes")))</f>
        <v>N/A</v>
      </c>
      <c r="E331" s="4">
        <v>1.3364127599999999E-2</v>
      </c>
      <c r="F331" s="7" t="str">
        <f>IF($B331="N/A","N/A",IF(E331&gt;10,"No",IF(E331&lt;-10,"No","Yes")))</f>
        <v>N/A</v>
      </c>
      <c r="G331" s="4">
        <v>1.36280134E-2</v>
      </c>
      <c r="H331" s="7" t="str">
        <f>IF($B331="N/A","N/A",IF(G331&gt;10,"No",IF(G331&lt;-10,"No","Yes")))</f>
        <v>N/A</v>
      </c>
      <c r="I331" s="8">
        <v>-86.4</v>
      </c>
      <c r="J331" s="8">
        <v>1.9750000000000001</v>
      </c>
      <c r="K331" s="25" t="s">
        <v>738</v>
      </c>
      <c r="L331" s="91" t="str">
        <f t="shared" si="92"/>
        <v>Yes</v>
      </c>
    </row>
    <row r="332" spans="1:12" x14ac:dyDescent="0.25">
      <c r="A332" s="140" t="s">
        <v>1114</v>
      </c>
      <c r="B332" s="21" t="s">
        <v>213</v>
      </c>
      <c r="C332" s="4">
        <v>0</v>
      </c>
      <c r="D332" s="7" t="str">
        <f>IF($B332="N/A","N/A",IF(C332&gt;10,"No",IF(C332&lt;-10,"No","Yes")))</f>
        <v>N/A</v>
      </c>
      <c r="E332" s="4">
        <v>8.9692100000000001E-5</v>
      </c>
      <c r="F332" s="7" t="str">
        <f>IF($B332="N/A","N/A",IF(E332&gt;10,"No",IF(E332&lt;-10,"No","Yes")))</f>
        <v>N/A</v>
      </c>
      <c r="G332" s="4">
        <v>0</v>
      </c>
      <c r="H332" s="7" t="str">
        <f>IF($B332="N/A","N/A",IF(G332&gt;10,"No",IF(G332&lt;-10,"No","Yes")))</f>
        <v>N/A</v>
      </c>
      <c r="I332" s="8" t="s">
        <v>1747</v>
      </c>
      <c r="J332" s="8">
        <v>-100</v>
      </c>
      <c r="K332" s="25" t="s">
        <v>738</v>
      </c>
      <c r="L332" s="91" t="str">
        <f t="shared" si="92"/>
        <v>No</v>
      </c>
    </row>
    <row r="333" spans="1:12" x14ac:dyDescent="0.25">
      <c r="A333" s="140" t="s">
        <v>1115</v>
      </c>
      <c r="B333" s="21" t="s">
        <v>213</v>
      </c>
      <c r="C333" s="4">
        <v>5.0291072727000001</v>
      </c>
      <c r="D333" s="7" t="str">
        <f>IF($B333="N/A","N/A",IF(C333&gt;10,"No",IF(C333&lt;-10,"No","Yes")))</f>
        <v>N/A</v>
      </c>
      <c r="E333" s="4">
        <v>4.7221113527999998</v>
      </c>
      <c r="F333" s="7" t="str">
        <f>IF($B333="N/A","N/A",IF(E333&gt;10,"No",IF(E333&lt;-10,"No","Yes")))</f>
        <v>N/A</v>
      </c>
      <c r="G333" s="4">
        <v>4.5425802734999996</v>
      </c>
      <c r="H333" s="7" t="str">
        <f>IF($B333="N/A","N/A",IF(G333&gt;10,"No",IF(G333&lt;-10,"No","Yes")))</f>
        <v>N/A</v>
      </c>
      <c r="I333" s="8">
        <v>-6.1</v>
      </c>
      <c r="J333" s="8">
        <v>-3.8</v>
      </c>
      <c r="K333" s="25" t="s">
        <v>738</v>
      </c>
      <c r="L333" s="91" t="str">
        <f t="shared" si="92"/>
        <v>Yes</v>
      </c>
    </row>
    <row r="334" spans="1:12" x14ac:dyDescent="0.25">
      <c r="A334" s="140" t="s">
        <v>1116</v>
      </c>
      <c r="B334" s="21" t="s">
        <v>293</v>
      </c>
      <c r="C334" s="4">
        <v>17.511482419</v>
      </c>
      <c r="D334" s="7" t="str">
        <f>IF($B334="N/A","N/A",IF(C334&gt;15,"No",IF(C334&lt;2,"No","Yes")))</f>
        <v>No</v>
      </c>
      <c r="E334" s="4">
        <v>18.015382201000001</v>
      </c>
      <c r="F334" s="7" t="str">
        <f>IF($B334="N/A","N/A",IF(E334&gt;15,"No",IF(E334&lt;2,"No","Yes")))</f>
        <v>No</v>
      </c>
      <c r="G334" s="4">
        <v>18.810383456</v>
      </c>
      <c r="H334" s="7" t="str">
        <f>IF($B334="N/A","N/A",IF(G334&gt;15,"No",IF(G334&lt;2,"No","Yes")))</f>
        <v>No</v>
      </c>
      <c r="I334" s="8">
        <v>2.8780000000000001</v>
      </c>
      <c r="J334" s="8">
        <v>4.4130000000000003</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46664</v>
      </c>
      <c r="D336" s="7" t="str">
        <f>IF($B336="N/A","N/A",IF(C336&gt;10,"No",IF(C336&lt;-10,"No","Yes")))</f>
        <v>N/A</v>
      </c>
      <c r="E336" s="22">
        <v>46333</v>
      </c>
      <c r="F336" s="7" t="str">
        <f>IF($B336="N/A","N/A",IF(E336&gt;10,"No",IF(E336&lt;-10,"No","Yes")))</f>
        <v>N/A</v>
      </c>
      <c r="G336" s="22">
        <v>46723</v>
      </c>
      <c r="H336" s="7" t="str">
        <f>IF($B336="N/A","N/A",IF(G336&gt;10,"No",IF(G336&lt;-10,"No","Yes")))</f>
        <v>N/A</v>
      </c>
      <c r="I336" s="8">
        <v>-0.70899999999999996</v>
      </c>
      <c r="J336" s="8">
        <v>0.8417</v>
      </c>
      <c r="K336" s="25" t="s">
        <v>738</v>
      </c>
      <c r="L336" s="91" t="str">
        <f t="shared" si="92"/>
        <v>Yes</v>
      </c>
    </row>
    <row r="337" spans="1:12" x14ac:dyDescent="0.25">
      <c r="A337" s="140" t="s">
        <v>1673</v>
      </c>
      <c r="B337" s="21" t="s">
        <v>213</v>
      </c>
      <c r="C337" s="22">
        <v>1750</v>
      </c>
      <c r="D337" s="7" t="str">
        <f>IF($B337="N/A","N/A",IF(C337&gt;10,"No",IF(C337&lt;-10,"No","Yes")))</f>
        <v>N/A</v>
      </c>
      <c r="E337" s="22">
        <v>1776</v>
      </c>
      <c r="F337" s="7" t="str">
        <f>IF($B337="N/A","N/A",IF(E337&gt;10,"No",IF(E337&lt;-10,"No","Yes")))</f>
        <v>N/A</v>
      </c>
      <c r="G337" s="22">
        <v>1608</v>
      </c>
      <c r="H337" s="7" t="str">
        <f>IF($B337="N/A","N/A",IF(G337&gt;10,"No",IF(G337&lt;-10,"No","Yes")))</f>
        <v>N/A</v>
      </c>
      <c r="I337" s="8">
        <v>1.486</v>
      </c>
      <c r="J337" s="8">
        <v>-9.4600000000000009</v>
      </c>
      <c r="K337" s="25" t="s">
        <v>738</v>
      </c>
      <c r="L337" s="91" t="str">
        <f t="shared" si="92"/>
        <v>Yes</v>
      </c>
    </row>
    <row r="338" spans="1:12" x14ac:dyDescent="0.25">
      <c r="A338" s="140" t="s">
        <v>1674</v>
      </c>
      <c r="B338" s="21" t="s">
        <v>213</v>
      </c>
      <c r="C338" s="22">
        <v>16766</v>
      </c>
      <c r="D338" s="7" t="str">
        <f>IF($B338="N/A","N/A",IF(C338&gt;10,"No",IF(C338&lt;-10,"No","Yes")))</f>
        <v>N/A</v>
      </c>
      <c r="E338" s="22">
        <v>15947</v>
      </c>
      <c r="F338" s="7" t="str">
        <f>IF($B338="N/A","N/A",IF(E338&gt;10,"No",IF(E338&lt;-10,"No","Yes")))</f>
        <v>N/A</v>
      </c>
      <c r="G338" s="22">
        <v>15989</v>
      </c>
      <c r="H338" s="7" t="str">
        <f>IF($B338="N/A","N/A",IF(G338&gt;10,"No",IF(G338&lt;-10,"No","Yes")))</f>
        <v>N/A</v>
      </c>
      <c r="I338" s="8">
        <v>-4.88</v>
      </c>
      <c r="J338" s="8">
        <v>0.26340000000000002</v>
      </c>
      <c r="K338" s="25" t="s">
        <v>738</v>
      </c>
      <c r="L338" s="91" t="str">
        <f t="shared" si="92"/>
        <v>Yes</v>
      </c>
    </row>
    <row r="339" spans="1:12" x14ac:dyDescent="0.25">
      <c r="A339" s="142" t="s">
        <v>1675</v>
      </c>
      <c r="B339" s="99" t="s">
        <v>213</v>
      </c>
      <c r="C339" s="143">
        <v>1209</v>
      </c>
      <c r="D339" s="130" t="str">
        <f>IF($B339="N/A","N/A",IF(C339&gt;10,"No",IF(C339&lt;-10,"No","Yes")))</f>
        <v>N/A</v>
      </c>
      <c r="E339" s="143">
        <v>1053</v>
      </c>
      <c r="F339" s="130" t="str">
        <f>IF($B339="N/A","N/A",IF(E339&gt;10,"No",IF(E339&lt;-10,"No","Yes")))</f>
        <v>N/A</v>
      </c>
      <c r="G339" s="143">
        <v>1074</v>
      </c>
      <c r="H339" s="130" t="str">
        <f>IF($B339="N/A","N/A",IF(G339&gt;10,"No",IF(G339&lt;-10,"No","Yes")))</f>
        <v>N/A</v>
      </c>
      <c r="I339" s="131">
        <v>-12.9</v>
      </c>
      <c r="J339" s="131">
        <v>1.994</v>
      </c>
      <c r="K339" s="144" t="s">
        <v>738</v>
      </c>
      <c r="L339" s="102" t="str">
        <f t="shared" si="92"/>
        <v>Yes</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4889052792</v>
      </c>
      <c r="D6" s="7" t="str">
        <f t="shared" ref="D6:D12" si="0">IF($B6="N/A","N/A",IF(C6&gt;10,"No",IF(C6&lt;-10,"No","Yes")))</f>
        <v>N/A</v>
      </c>
      <c r="E6" s="10">
        <v>5692343808</v>
      </c>
      <c r="F6" s="7" t="str">
        <f t="shared" ref="F6:F12" si="1">IF($B6="N/A","N/A",IF(E6&gt;10,"No",IF(E6&lt;-10,"No","Yes")))</f>
        <v>N/A</v>
      </c>
      <c r="G6" s="10">
        <v>5579352376</v>
      </c>
      <c r="H6" s="7" t="str">
        <f t="shared" ref="H6:H12" si="2">IF($B6="N/A","N/A",IF(G6&gt;10,"No",IF(G6&lt;-10,"No","Yes")))</f>
        <v>N/A</v>
      </c>
      <c r="I6" s="8">
        <v>16.43</v>
      </c>
      <c r="J6" s="8">
        <v>-1.98</v>
      </c>
      <c r="K6" s="25" t="s">
        <v>736</v>
      </c>
      <c r="L6" s="91" t="str">
        <f t="shared" ref="L6:L13" si="3">IF(J6="Div by 0", "N/A", IF(K6="N/A","N/A", IF(J6&gt;VALUE(MID(K6,1,2)), "No", IF(J6&lt;-1*VALUE(MID(K6,1,2)), "No", "Yes"))))</f>
        <v>Yes</v>
      </c>
    </row>
    <row r="7" spans="1:12" x14ac:dyDescent="0.25">
      <c r="A7" s="122" t="s">
        <v>1118</v>
      </c>
      <c r="B7" s="25" t="s">
        <v>213</v>
      </c>
      <c r="C7" s="10">
        <v>3646.9519986</v>
      </c>
      <c r="D7" s="7" t="str">
        <f t="shared" si="0"/>
        <v>N/A</v>
      </c>
      <c r="E7" s="10">
        <v>4285.3031020999997</v>
      </c>
      <c r="F7" s="7" t="str">
        <f t="shared" si="1"/>
        <v>N/A</v>
      </c>
      <c r="G7" s="10">
        <v>4227.6884938000003</v>
      </c>
      <c r="H7" s="7" t="str">
        <f t="shared" si="2"/>
        <v>N/A</v>
      </c>
      <c r="I7" s="8">
        <v>17.5</v>
      </c>
      <c r="J7" s="8">
        <v>-1.34</v>
      </c>
      <c r="K7" s="25" t="s">
        <v>736</v>
      </c>
      <c r="L7" s="91" t="str">
        <f t="shared" si="3"/>
        <v>Yes</v>
      </c>
    </row>
    <row r="8" spans="1:12" x14ac:dyDescent="0.25">
      <c r="A8" s="122" t="s">
        <v>721</v>
      </c>
      <c r="B8" s="25" t="s">
        <v>213</v>
      </c>
      <c r="C8" s="10">
        <v>417</v>
      </c>
      <c r="D8" s="7" t="str">
        <f t="shared" si="0"/>
        <v>N/A</v>
      </c>
      <c r="E8" s="10">
        <v>546</v>
      </c>
      <c r="F8" s="7" t="str">
        <f t="shared" si="1"/>
        <v>N/A</v>
      </c>
      <c r="G8" s="10">
        <v>544</v>
      </c>
      <c r="H8" s="7" t="str">
        <f t="shared" si="2"/>
        <v>N/A</v>
      </c>
      <c r="I8" s="8">
        <v>30.94</v>
      </c>
      <c r="J8" s="8">
        <v>-0.36599999999999999</v>
      </c>
      <c r="K8" s="25" t="s">
        <v>736</v>
      </c>
      <c r="L8" s="91" t="str">
        <f t="shared" si="3"/>
        <v>Yes</v>
      </c>
    </row>
    <row r="9" spans="1:12" x14ac:dyDescent="0.25">
      <c r="A9" s="122" t="s">
        <v>722</v>
      </c>
      <c r="B9" s="25" t="s">
        <v>213</v>
      </c>
      <c r="C9" s="10">
        <v>840</v>
      </c>
      <c r="D9" s="7" t="str">
        <f t="shared" si="0"/>
        <v>N/A</v>
      </c>
      <c r="E9" s="10">
        <v>1059</v>
      </c>
      <c r="F9" s="7" t="str">
        <f t="shared" si="1"/>
        <v>N/A</v>
      </c>
      <c r="G9" s="10">
        <v>1045</v>
      </c>
      <c r="H9" s="7" t="str">
        <f t="shared" si="2"/>
        <v>N/A</v>
      </c>
      <c r="I9" s="8">
        <v>26.07</v>
      </c>
      <c r="J9" s="8">
        <v>-1.32</v>
      </c>
      <c r="K9" s="25" t="s">
        <v>736</v>
      </c>
      <c r="L9" s="91" t="str">
        <f t="shared" si="3"/>
        <v>Yes</v>
      </c>
    </row>
    <row r="10" spans="1:12" x14ac:dyDescent="0.25">
      <c r="A10" s="122" t="s">
        <v>723</v>
      </c>
      <c r="B10" s="25" t="s">
        <v>213</v>
      </c>
      <c r="C10" s="10">
        <v>2112</v>
      </c>
      <c r="D10" s="7" t="str">
        <f t="shared" si="0"/>
        <v>N/A</v>
      </c>
      <c r="E10" s="10">
        <v>2642</v>
      </c>
      <c r="F10" s="7" t="str">
        <f t="shared" si="1"/>
        <v>N/A</v>
      </c>
      <c r="G10" s="10">
        <v>2641</v>
      </c>
      <c r="H10" s="7" t="str">
        <f t="shared" si="2"/>
        <v>N/A</v>
      </c>
      <c r="I10" s="8">
        <v>25.09</v>
      </c>
      <c r="J10" s="8">
        <v>-3.7999999999999999E-2</v>
      </c>
      <c r="K10" s="25" t="s">
        <v>736</v>
      </c>
      <c r="L10" s="91" t="str">
        <f t="shared" si="3"/>
        <v>Yes</v>
      </c>
    </row>
    <row r="11" spans="1:12" x14ac:dyDescent="0.25">
      <c r="A11" s="122" t="s">
        <v>724</v>
      </c>
      <c r="B11" s="25" t="s">
        <v>213</v>
      </c>
      <c r="C11" s="10">
        <v>21624</v>
      </c>
      <c r="D11" s="7" t="str">
        <f t="shared" si="0"/>
        <v>N/A</v>
      </c>
      <c r="E11" s="10">
        <v>25221</v>
      </c>
      <c r="F11" s="7" t="str">
        <f t="shared" si="1"/>
        <v>N/A</v>
      </c>
      <c r="G11" s="10">
        <v>24658</v>
      </c>
      <c r="H11" s="7" t="str">
        <f t="shared" si="2"/>
        <v>N/A</v>
      </c>
      <c r="I11" s="8">
        <v>16.63</v>
      </c>
      <c r="J11" s="8">
        <v>-2.23</v>
      </c>
      <c r="K11" s="25" t="s">
        <v>736</v>
      </c>
      <c r="L11" s="91" t="str">
        <f t="shared" si="3"/>
        <v>Yes</v>
      </c>
    </row>
    <row r="12" spans="1:12" x14ac:dyDescent="0.25">
      <c r="A12" s="122" t="s">
        <v>725</v>
      </c>
      <c r="B12" s="25" t="s">
        <v>213</v>
      </c>
      <c r="C12" s="10">
        <v>46169</v>
      </c>
      <c r="D12" s="7" t="str">
        <f t="shared" si="0"/>
        <v>N/A</v>
      </c>
      <c r="E12" s="10">
        <v>47834</v>
      </c>
      <c r="F12" s="7" t="str">
        <f t="shared" si="1"/>
        <v>N/A</v>
      </c>
      <c r="G12" s="10">
        <v>46796</v>
      </c>
      <c r="H12" s="7" t="str">
        <f t="shared" si="2"/>
        <v>N/A</v>
      </c>
      <c r="I12" s="8">
        <v>3.6059999999999999</v>
      </c>
      <c r="J12" s="8">
        <v>-2.17</v>
      </c>
      <c r="K12" s="25" t="s">
        <v>736</v>
      </c>
      <c r="L12" s="91" t="str">
        <f t="shared" si="3"/>
        <v>Yes</v>
      </c>
    </row>
    <row r="13" spans="1:12" x14ac:dyDescent="0.25">
      <c r="A13" s="122" t="s">
        <v>74</v>
      </c>
      <c r="B13" s="25" t="s">
        <v>213</v>
      </c>
      <c r="C13" s="10">
        <v>1575889</v>
      </c>
      <c r="D13" s="7" t="str">
        <f>IF($B13="N/A","N/A",IF(C13&gt;10,"No",IF(C13&lt;-10,"No","Yes")))</f>
        <v>N/A</v>
      </c>
      <c r="E13" s="10">
        <v>2652890</v>
      </c>
      <c r="F13" s="7" t="str">
        <f>IF($B13="N/A","N/A",IF(E13&gt;10,"No",IF(E13&lt;-10,"No","Yes")))</f>
        <v>N/A</v>
      </c>
      <c r="G13" s="10">
        <v>4109060</v>
      </c>
      <c r="H13" s="7" t="str">
        <f>IF($B13="N/A","N/A",IF(G13&gt;10,"No",IF(G13&lt;-10,"No","Yes")))</f>
        <v>N/A</v>
      </c>
      <c r="I13" s="8">
        <v>68.34</v>
      </c>
      <c r="J13" s="8">
        <v>54.89</v>
      </c>
      <c r="K13" s="25" t="s">
        <v>736</v>
      </c>
      <c r="L13" s="91" t="str">
        <f t="shared" si="3"/>
        <v>No</v>
      </c>
    </row>
    <row r="14" spans="1:12" x14ac:dyDescent="0.25">
      <c r="A14" s="138" t="s">
        <v>157</v>
      </c>
      <c r="B14" s="21" t="s">
        <v>213</v>
      </c>
      <c r="C14" s="4">
        <v>5.6961657066000004</v>
      </c>
      <c r="D14" s="7" t="str">
        <f t="shared" ref="D14:D18" si="4">IF($B14="N/A","N/A",IF(C14&gt;10,"No",IF(C14&lt;-10,"No","Yes")))</f>
        <v>N/A</v>
      </c>
      <c r="E14" s="4">
        <v>2.9487157288999999</v>
      </c>
      <c r="F14" s="7" t="str">
        <f t="shared" ref="F14:F18" si="5">IF($B14="N/A","N/A",IF(E14&gt;10,"No",IF(E14&lt;-10,"No","Yes")))</f>
        <v>N/A</v>
      </c>
      <c r="G14" s="4">
        <v>3.5092372077</v>
      </c>
      <c r="H14" s="7" t="str">
        <f t="shared" ref="H14:H18" si="6">IF($B14="N/A","N/A",IF(G14&gt;10,"No",IF(G14&lt;-10,"No","Yes")))</f>
        <v>N/A</v>
      </c>
      <c r="I14" s="8">
        <v>-48.2</v>
      </c>
      <c r="J14" s="8">
        <v>19.010000000000002</v>
      </c>
      <c r="K14" s="25" t="s">
        <v>736</v>
      </c>
      <c r="L14" s="91" t="str">
        <f t="shared" ref="L14:L18" si="7">IF(J14="Div by 0", "N/A", IF(K14="N/A","N/A", IF(J14&gt;VALUE(MID(K14,1,2)), "No", IF(J14&lt;-1*VALUE(MID(K14,1,2)), "No", "Yes"))))</f>
        <v>Yes</v>
      </c>
    </row>
    <row r="15" spans="1:12" x14ac:dyDescent="0.25">
      <c r="A15" s="122" t="s">
        <v>417</v>
      </c>
      <c r="B15" s="21" t="s">
        <v>213</v>
      </c>
      <c r="C15" s="4">
        <v>17.132294309999999</v>
      </c>
      <c r="D15" s="7" t="str">
        <f t="shared" si="4"/>
        <v>N/A</v>
      </c>
      <c r="E15" s="4">
        <v>17.238392109999999</v>
      </c>
      <c r="F15" s="7" t="str">
        <f t="shared" si="5"/>
        <v>N/A</v>
      </c>
      <c r="G15" s="4">
        <v>18.288520583</v>
      </c>
      <c r="H15" s="7" t="str">
        <f t="shared" si="6"/>
        <v>N/A</v>
      </c>
      <c r="I15" s="8">
        <v>0.61929999999999996</v>
      </c>
      <c r="J15" s="8">
        <v>6.0919999999999996</v>
      </c>
      <c r="K15" s="25" t="s">
        <v>736</v>
      </c>
      <c r="L15" s="91" t="str">
        <f t="shared" si="7"/>
        <v>Yes</v>
      </c>
    </row>
    <row r="16" spans="1:12" x14ac:dyDescent="0.25">
      <c r="A16" s="122" t="s">
        <v>418</v>
      </c>
      <c r="B16" s="21" t="s">
        <v>213</v>
      </c>
      <c r="C16" s="4">
        <v>4.4262879817999998</v>
      </c>
      <c r="D16" s="7" t="str">
        <f t="shared" si="4"/>
        <v>N/A</v>
      </c>
      <c r="E16" s="4">
        <v>2.8725891451000001</v>
      </c>
      <c r="F16" s="7" t="str">
        <f t="shared" si="5"/>
        <v>N/A</v>
      </c>
      <c r="G16" s="4">
        <v>3.6257014943999999</v>
      </c>
      <c r="H16" s="7" t="str">
        <f t="shared" si="6"/>
        <v>N/A</v>
      </c>
      <c r="I16" s="8">
        <v>-35.1</v>
      </c>
      <c r="J16" s="8">
        <v>26.22</v>
      </c>
      <c r="K16" s="25" t="s">
        <v>736</v>
      </c>
      <c r="L16" s="91" t="str">
        <f t="shared" si="7"/>
        <v>Yes</v>
      </c>
    </row>
    <row r="17" spans="1:12" x14ac:dyDescent="0.25">
      <c r="A17" s="122" t="s">
        <v>419</v>
      </c>
      <c r="B17" s="21" t="s">
        <v>213</v>
      </c>
      <c r="C17" s="4">
        <v>3.0864880452999999</v>
      </c>
      <c r="D17" s="7" t="str">
        <f t="shared" si="4"/>
        <v>N/A</v>
      </c>
      <c r="E17" s="4">
        <v>0.82814450370000003</v>
      </c>
      <c r="F17" s="7" t="str">
        <f t="shared" si="5"/>
        <v>N/A</v>
      </c>
      <c r="G17" s="4">
        <v>1.2937007671</v>
      </c>
      <c r="H17" s="7" t="str">
        <f t="shared" si="6"/>
        <v>N/A</v>
      </c>
      <c r="I17" s="8">
        <v>-73.2</v>
      </c>
      <c r="J17" s="8">
        <v>56.22</v>
      </c>
      <c r="K17" s="25" t="s">
        <v>736</v>
      </c>
      <c r="L17" s="91" t="str">
        <f t="shared" si="7"/>
        <v>No</v>
      </c>
    </row>
    <row r="18" spans="1:12" x14ac:dyDescent="0.25">
      <c r="A18" s="122" t="s">
        <v>420</v>
      </c>
      <c r="B18" s="21" t="s">
        <v>213</v>
      </c>
      <c r="C18" s="4">
        <v>5.8850831961000001</v>
      </c>
      <c r="D18" s="7" t="str">
        <f t="shared" si="4"/>
        <v>N/A</v>
      </c>
      <c r="E18" s="4">
        <v>1.3161057302000001</v>
      </c>
      <c r="F18" s="7" t="str">
        <f t="shared" si="5"/>
        <v>N/A</v>
      </c>
      <c r="G18" s="4">
        <v>1.7361118808</v>
      </c>
      <c r="H18" s="7" t="str">
        <f t="shared" si="6"/>
        <v>N/A</v>
      </c>
      <c r="I18" s="8">
        <v>-77.599999999999994</v>
      </c>
      <c r="J18" s="8">
        <v>31.91</v>
      </c>
      <c r="K18" s="25" t="s">
        <v>736</v>
      </c>
      <c r="L18" s="91" t="str">
        <f t="shared" si="7"/>
        <v>No</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15</v>
      </c>
      <c r="H19" s="7" t="str">
        <f t="shared" ref="H19:H50" si="10">IF($B19="N/A","N/A",IF(G19&gt;10,"No",IF(G19&lt;-10,"No","Yes")))</f>
        <v>N/A</v>
      </c>
      <c r="I19" s="8">
        <v>80</v>
      </c>
      <c r="J19" s="8">
        <v>66.67</v>
      </c>
      <c r="K19" s="25" t="s">
        <v>213</v>
      </c>
      <c r="L19" s="91" t="str">
        <f t="shared" ref="L19:L25" si="11">IF(J19="Div by 0", "N/A", IF(K19="N/A","N/A", IF(J19&gt;VALUE(MID(K19,1,2)), "No", IF(J19&lt;-1*VALUE(MID(K19,1,2)), "No", "Yes"))))</f>
        <v>N/A</v>
      </c>
    </row>
    <row r="20" spans="1:12" x14ac:dyDescent="0.25">
      <c r="A20" s="122" t="s">
        <v>76</v>
      </c>
      <c r="B20" s="25" t="s">
        <v>213</v>
      </c>
      <c r="C20" s="22">
        <v>38</v>
      </c>
      <c r="D20" s="7" t="str">
        <f t="shared" si="8"/>
        <v>N/A</v>
      </c>
      <c r="E20" s="22">
        <v>40</v>
      </c>
      <c r="F20" s="7" t="str">
        <f t="shared" si="9"/>
        <v>N/A</v>
      </c>
      <c r="G20" s="22">
        <v>51</v>
      </c>
      <c r="H20" s="7" t="str">
        <f t="shared" si="10"/>
        <v>N/A</v>
      </c>
      <c r="I20" s="8">
        <v>5.2629999999999999</v>
      </c>
      <c r="J20" s="8">
        <v>27.5</v>
      </c>
      <c r="K20" s="25" t="s">
        <v>213</v>
      </c>
      <c r="L20" s="91" t="str">
        <f t="shared" si="11"/>
        <v>N/A</v>
      </c>
    </row>
    <row r="21" spans="1:12" x14ac:dyDescent="0.25">
      <c r="A21" s="138" t="s">
        <v>1118</v>
      </c>
      <c r="B21" s="25" t="s">
        <v>213</v>
      </c>
      <c r="C21" s="10">
        <v>3646.9519986</v>
      </c>
      <c r="D21" s="7" t="str">
        <f t="shared" si="8"/>
        <v>N/A</v>
      </c>
      <c r="E21" s="10">
        <v>4285.3031020999997</v>
      </c>
      <c r="F21" s="7" t="str">
        <f t="shared" si="9"/>
        <v>N/A</v>
      </c>
      <c r="G21" s="10">
        <v>4227.6884938000003</v>
      </c>
      <c r="H21" s="7" t="str">
        <f t="shared" si="10"/>
        <v>N/A</v>
      </c>
      <c r="I21" s="8">
        <v>17.5</v>
      </c>
      <c r="J21" s="8">
        <v>-1.34</v>
      </c>
      <c r="K21" s="25" t="s">
        <v>736</v>
      </c>
      <c r="L21" s="91" t="str">
        <f t="shared" si="11"/>
        <v>Yes</v>
      </c>
    </row>
    <row r="22" spans="1:12" x14ac:dyDescent="0.25">
      <c r="A22" s="122" t="s">
        <v>1702</v>
      </c>
      <c r="B22" s="25" t="s">
        <v>213</v>
      </c>
      <c r="C22" s="10">
        <v>9710.6224719000002</v>
      </c>
      <c r="D22" s="7" t="str">
        <f t="shared" si="8"/>
        <v>N/A</v>
      </c>
      <c r="E22" s="10">
        <v>11080.807203</v>
      </c>
      <c r="F22" s="7" t="str">
        <f t="shared" si="9"/>
        <v>N/A</v>
      </c>
      <c r="G22" s="10">
        <v>10789.618602</v>
      </c>
      <c r="H22" s="7" t="str">
        <f t="shared" si="10"/>
        <v>N/A</v>
      </c>
      <c r="I22" s="8">
        <v>14.11</v>
      </c>
      <c r="J22" s="8">
        <v>-2.63</v>
      </c>
      <c r="K22" s="25" t="s">
        <v>736</v>
      </c>
      <c r="L22" s="91" t="str">
        <f t="shared" si="11"/>
        <v>Yes</v>
      </c>
    </row>
    <row r="23" spans="1:12" x14ac:dyDescent="0.25">
      <c r="A23" s="122" t="s">
        <v>1119</v>
      </c>
      <c r="B23" s="25" t="s">
        <v>213</v>
      </c>
      <c r="C23" s="10">
        <v>11213.869613000001</v>
      </c>
      <c r="D23" s="7" t="str">
        <f t="shared" si="8"/>
        <v>N/A</v>
      </c>
      <c r="E23" s="10">
        <v>12875.30739</v>
      </c>
      <c r="F23" s="7" t="str">
        <f t="shared" si="9"/>
        <v>N/A</v>
      </c>
      <c r="G23" s="10">
        <v>12235.045526</v>
      </c>
      <c r="H23" s="7" t="str">
        <f t="shared" si="10"/>
        <v>N/A</v>
      </c>
      <c r="I23" s="8">
        <v>14.82</v>
      </c>
      <c r="J23" s="8">
        <v>-4.97</v>
      </c>
      <c r="K23" s="25" t="s">
        <v>736</v>
      </c>
      <c r="L23" s="91" t="str">
        <f t="shared" si="11"/>
        <v>Yes</v>
      </c>
    </row>
    <row r="24" spans="1:12" x14ac:dyDescent="0.25">
      <c r="A24" s="122" t="s">
        <v>1120</v>
      </c>
      <c r="B24" s="25" t="s">
        <v>213</v>
      </c>
      <c r="C24" s="10">
        <v>1162.1812554999999</v>
      </c>
      <c r="D24" s="7" t="str">
        <f t="shared" si="8"/>
        <v>N/A</v>
      </c>
      <c r="E24" s="10">
        <v>1409.9133641999999</v>
      </c>
      <c r="F24" s="7" t="str">
        <f t="shared" si="9"/>
        <v>N/A</v>
      </c>
      <c r="G24" s="10">
        <v>1445.9783348000001</v>
      </c>
      <c r="H24" s="7" t="str">
        <f t="shared" si="10"/>
        <v>N/A</v>
      </c>
      <c r="I24" s="8">
        <v>21.32</v>
      </c>
      <c r="J24" s="8">
        <v>2.5579999999999998</v>
      </c>
      <c r="K24" s="25" t="s">
        <v>736</v>
      </c>
      <c r="L24" s="91" t="str">
        <f t="shared" si="11"/>
        <v>Yes</v>
      </c>
    </row>
    <row r="25" spans="1:12" x14ac:dyDescent="0.25">
      <c r="A25" s="122" t="s">
        <v>1121</v>
      </c>
      <c r="B25" s="25" t="s">
        <v>213</v>
      </c>
      <c r="C25" s="10">
        <v>1900.2265273999999</v>
      </c>
      <c r="D25" s="7" t="str">
        <f t="shared" si="8"/>
        <v>N/A</v>
      </c>
      <c r="E25" s="10">
        <v>2296.7089626000002</v>
      </c>
      <c r="F25" s="7" t="str">
        <f t="shared" si="9"/>
        <v>N/A</v>
      </c>
      <c r="G25" s="10">
        <v>2252.8979257999999</v>
      </c>
      <c r="H25" s="7" t="str">
        <f t="shared" si="10"/>
        <v>N/A</v>
      </c>
      <c r="I25" s="8">
        <v>20.87</v>
      </c>
      <c r="J25" s="8">
        <v>-1.91</v>
      </c>
      <c r="K25" s="25" t="s">
        <v>736</v>
      </c>
      <c r="L25" s="91" t="str">
        <f t="shared" si="11"/>
        <v>Yes</v>
      </c>
    </row>
    <row r="26" spans="1:12" x14ac:dyDescent="0.25">
      <c r="A26" s="114" t="s">
        <v>1122</v>
      </c>
      <c r="B26" s="25" t="s">
        <v>213</v>
      </c>
      <c r="C26" s="10">
        <v>3679.0305195000001</v>
      </c>
      <c r="D26" s="7" t="str">
        <f t="shared" si="8"/>
        <v>N/A</v>
      </c>
      <c r="E26" s="10">
        <v>4317.9231204999996</v>
      </c>
      <c r="F26" s="7" t="str">
        <f t="shared" si="9"/>
        <v>N/A</v>
      </c>
      <c r="G26" s="10">
        <v>4265.7684938000002</v>
      </c>
      <c r="H26" s="7" t="str">
        <f t="shared" si="10"/>
        <v>N/A</v>
      </c>
      <c r="I26" s="8">
        <v>17.37</v>
      </c>
      <c r="J26" s="8">
        <v>-1.21</v>
      </c>
      <c r="K26" s="25" t="s">
        <v>736</v>
      </c>
      <c r="L26" s="91" t="str">
        <f>IF(J26="Div by 0", "N/A", IF(OR(J26="N/A",K26="N/A"),"N/A", IF(J26&gt;VALUE(MID(K26,1,2)), "No", IF(J26&lt;-1*VALUE(MID(K26,1,2)), "No", "Yes"))))</f>
        <v>Yes</v>
      </c>
    </row>
    <row r="27" spans="1:12" x14ac:dyDescent="0.25">
      <c r="A27" s="114" t="s">
        <v>1123</v>
      </c>
      <c r="B27" s="25" t="s">
        <v>213</v>
      </c>
      <c r="C27" s="10">
        <v>3600.8519181000001</v>
      </c>
      <c r="D27" s="7" t="str">
        <f t="shared" si="8"/>
        <v>N/A</v>
      </c>
      <c r="E27" s="10">
        <v>4238.2081730999998</v>
      </c>
      <c r="F27" s="7" t="str">
        <f t="shared" si="9"/>
        <v>N/A</v>
      </c>
      <c r="G27" s="10">
        <v>4173.0882858000004</v>
      </c>
      <c r="H27" s="7" t="str">
        <f t="shared" si="10"/>
        <v>N/A</v>
      </c>
      <c r="I27" s="8">
        <v>17.7</v>
      </c>
      <c r="J27" s="8">
        <v>-1.54</v>
      </c>
      <c r="K27" s="25" t="s">
        <v>736</v>
      </c>
      <c r="L27" s="91" t="str">
        <f>IF(J27="Div by 0", "N/A", IF(OR(J27="N/A",K27="N/A"),"N/A", IF(J27&gt;VALUE(MID(K27,1,2)), "No", IF(J27&lt;-1*VALUE(MID(K27,1,2)), "No", "Yes"))))</f>
        <v>Yes</v>
      </c>
    </row>
    <row r="28" spans="1:12" x14ac:dyDescent="0.25">
      <c r="A28" s="138" t="s">
        <v>1124</v>
      </c>
      <c r="B28" s="25" t="s">
        <v>213</v>
      </c>
      <c r="C28" s="10">
        <v>9461.8344297999993</v>
      </c>
      <c r="D28" s="7" t="str">
        <f t="shared" si="8"/>
        <v>N/A</v>
      </c>
      <c r="E28" s="10">
        <v>10795.870988000001</v>
      </c>
      <c r="F28" s="7" t="str">
        <f t="shared" si="9"/>
        <v>N/A</v>
      </c>
      <c r="G28" s="10">
        <v>10220.172042</v>
      </c>
      <c r="H28" s="7" t="str">
        <f t="shared" si="10"/>
        <v>N/A</v>
      </c>
      <c r="I28" s="8">
        <v>14.1</v>
      </c>
      <c r="J28" s="8">
        <v>-5.33</v>
      </c>
      <c r="K28" s="25" t="s">
        <v>736</v>
      </c>
      <c r="L28" s="91" t="str">
        <f>IF(J28="Div by 0", "N/A", IF(K28="N/A","N/A", IF(J28&gt;VALUE(MID(K28,1,2)), "No", IF(J28&lt;-1*VALUE(MID(K28,1,2)), "No", "Yes"))))</f>
        <v>Yes</v>
      </c>
    </row>
    <row r="29" spans="1:12" x14ac:dyDescent="0.25">
      <c r="A29" s="114" t="s">
        <v>1125</v>
      </c>
      <c r="B29" s="25" t="s">
        <v>213</v>
      </c>
      <c r="C29" s="10">
        <v>9779.3600585000004</v>
      </c>
      <c r="D29" s="7" t="str">
        <f t="shared" si="8"/>
        <v>N/A</v>
      </c>
      <c r="E29" s="10">
        <v>11102.978631</v>
      </c>
      <c r="F29" s="7" t="str">
        <f t="shared" si="9"/>
        <v>N/A</v>
      </c>
      <c r="G29" s="10">
        <v>10796.506960000001</v>
      </c>
      <c r="H29" s="7" t="str">
        <f t="shared" si="10"/>
        <v>N/A</v>
      </c>
      <c r="I29" s="8">
        <v>13.53</v>
      </c>
      <c r="J29" s="8">
        <v>-2.76</v>
      </c>
      <c r="K29" s="25" t="s">
        <v>736</v>
      </c>
      <c r="L29" s="91" t="str">
        <f>IF(J29="Div by 0", "N/A", IF(K29="N/A","N/A", IF(J29&gt;VALUE(MID(K29,1,2)), "No", IF(J29&lt;-1*VALUE(MID(K29,1,2)), "No", "Yes"))))</f>
        <v>Yes</v>
      </c>
    </row>
    <row r="30" spans="1:12" x14ac:dyDescent="0.25">
      <c r="A30" s="114" t="s">
        <v>1126</v>
      </c>
      <c r="B30" s="25" t="s">
        <v>213</v>
      </c>
      <c r="C30" s="10">
        <v>9592.4010761000009</v>
      </c>
      <c r="D30" s="7" t="str">
        <f t="shared" si="8"/>
        <v>N/A</v>
      </c>
      <c r="E30" s="10">
        <v>11132.970676999999</v>
      </c>
      <c r="F30" s="7" t="str">
        <f t="shared" si="9"/>
        <v>N/A</v>
      </c>
      <c r="G30" s="10">
        <v>10145.302591</v>
      </c>
      <c r="H30" s="7" t="str">
        <f t="shared" si="10"/>
        <v>N/A</v>
      </c>
      <c r="I30" s="8">
        <v>16.059999999999999</v>
      </c>
      <c r="J30" s="8">
        <v>-8.8699999999999992</v>
      </c>
      <c r="K30" s="25" t="s">
        <v>736</v>
      </c>
      <c r="L30" s="91" t="str">
        <f>IF(J30="Div by 0", "N/A", IF(K30="N/A","N/A", IF(J30&gt;VALUE(MID(K30,1,2)), "No", IF(J30&lt;-1*VALUE(MID(K30,1,2)), "No", "Yes"))))</f>
        <v>Yes</v>
      </c>
    </row>
    <row r="31" spans="1:12" x14ac:dyDescent="0.25">
      <c r="A31" s="114" t="s">
        <v>1127</v>
      </c>
      <c r="B31" s="25" t="s">
        <v>213</v>
      </c>
      <c r="C31" s="10">
        <v>9282.5222207999996</v>
      </c>
      <c r="D31" s="7" t="str">
        <f t="shared" si="8"/>
        <v>N/A</v>
      </c>
      <c r="E31" s="10">
        <v>10563.3302</v>
      </c>
      <c r="F31" s="7" t="str">
        <f t="shared" si="9"/>
        <v>N/A</v>
      </c>
      <c r="G31" s="10">
        <v>10065.995747000001</v>
      </c>
      <c r="H31" s="7" t="str">
        <f t="shared" si="10"/>
        <v>N/A</v>
      </c>
      <c r="I31" s="8">
        <v>13.8</v>
      </c>
      <c r="J31" s="8">
        <v>-4.71</v>
      </c>
      <c r="K31" s="25" t="s">
        <v>736</v>
      </c>
      <c r="L31" s="91" t="str">
        <f>IF(J31="Div by 0", "N/A", IF(OR(J31="N/A",K31="N/A"),"N/A", IF(J31&gt;VALUE(MID(K31,1,2)), "No", IF(J31&lt;-1*VALUE(MID(K31,1,2)), "No", "Yes"))))</f>
        <v>Yes</v>
      </c>
    </row>
    <row r="32" spans="1:12" x14ac:dyDescent="0.25">
      <c r="A32" s="114" t="s">
        <v>1128</v>
      </c>
      <c r="B32" s="25" t="s">
        <v>213</v>
      </c>
      <c r="C32" s="10">
        <v>9784.2062929000003</v>
      </c>
      <c r="D32" s="7" t="str">
        <f t="shared" si="8"/>
        <v>N/A</v>
      </c>
      <c r="E32" s="10">
        <v>11205.058249</v>
      </c>
      <c r="F32" s="7" t="str">
        <f t="shared" si="9"/>
        <v>N/A</v>
      </c>
      <c r="G32" s="10">
        <v>10486.247584999999</v>
      </c>
      <c r="H32" s="7" t="str">
        <f t="shared" si="10"/>
        <v>N/A</v>
      </c>
      <c r="I32" s="8">
        <v>14.52</v>
      </c>
      <c r="J32" s="8">
        <v>-6.42</v>
      </c>
      <c r="K32" s="25" t="s">
        <v>736</v>
      </c>
      <c r="L32" s="91" t="str">
        <f>IF(J32="Div by 0", "N/A", IF(OR(J32="N/A",K32="N/A"),"N/A", IF(J32&gt;VALUE(MID(K32,1,2)), "No", IF(J32&lt;-1*VALUE(MID(K32,1,2)), "No", "Yes"))))</f>
        <v>Yes</v>
      </c>
    </row>
    <row r="33" spans="1:12" x14ac:dyDescent="0.25">
      <c r="A33" s="114" t="s">
        <v>1705</v>
      </c>
      <c r="B33" s="25" t="s">
        <v>213</v>
      </c>
      <c r="C33" s="10">
        <v>1647.3488132</v>
      </c>
      <c r="D33" s="7" t="str">
        <f t="shared" si="8"/>
        <v>N/A</v>
      </c>
      <c r="E33" s="10">
        <v>1617.0605470999999</v>
      </c>
      <c r="F33" s="7" t="str">
        <f t="shared" si="9"/>
        <v>N/A</v>
      </c>
      <c r="G33" s="10">
        <v>1329.2001557999999</v>
      </c>
      <c r="H33" s="7" t="str">
        <f t="shared" si="10"/>
        <v>N/A</v>
      </c>
      <c r="I33" s="8">
        <v>-1.84</v>
      </c>
      <c r="J33" s="8">
        <v>-17.8</v>
      </c>
      <c r="K33" s="25" t="s">
        <v>736</v>
      </c>
      <c r="L33" s="91" t="str">
        <f t="shared" ref="L33:L45" si="12">IF(J33="Div by 0", "N/A", IF(K33="N/A","N/A", IF(J33&gt;VALUE(MID(K33,1,2)), "No", IF(J33&lt;-1*VALUE(MID(K33,1,2)), "No", "Yes"))))</f>
        <v>Yes</v>
      </c>
    </row>
    <row r="34" spans="1:12" x14ac:dyDescent="0.25">
      <c r="A34" s="114" t="s">
        <v>1706</v>
      </c>
      <c r="B34" s="25" t="s">
        <v>213</v>
      </c>
      <c r="C34" s="10">
        <v>1043.7276813999999</v>
      </c>
      <c r="D34" s="7" t="str">
        <f t="shared" si="8"/>
        <v>N/A</v>
      </c>
      <c r="E34" s="10">
        <v>926.41059196000003</v>
      </c>
      <c r="F34" s="7" t="str">
        <f t="shared" si="9"/>
        <v>N/A</v>
      </c>
      <c r="G34" s="10">
        <v>830.76467907000006</v>
      </c>
      <c r="H34" s="7" t="str">
        <f t="shared" si="10"/>
        <v>N/A</v>
      </c>
      <c r="I34" s="8">
        <v>-11.2</v>
      </c>
      <c r="J34" s="8">
        <v>-10.3</v>
      </c>
      <c r="K34" s="25" t="s">
        <v>736</v>
      </c>
      <c r="L34" s="91" t="str">
        <f t="shared" si="12"/>
        <v>Yes</v>
      </c>
    </row>
    <row r="35" spans="1:12" x14ac:dyDescent="0.25">
      <c r="A35" s="114" t="s">
        <v>1707</v>
      </c>
      <c r="B35" s="25" t="s">
        <v>213</v>
      </c>
      <c r="C35" s="10">
        <v>10876.306866000001</v>
      </c>
      <c r="D35" s="7" t="str">
        <f t="shared" si="8"/>
        <v>N/A</v>
      </c>
      <c r="E35" s="10">
        <v>12899.815877999999</v>
      </c>
      <c r="F35" s="7" t="str">
        <f t="shared" si="9"/>
        <v>N/A</v>
      </c>
      <c r="G35" s="10">
        <v>12145.192626</v>
      </c>
      <c r="H35" s="7" t="str">
        <f t="shared" si="10"/>
        <v>N/A</v>
      </c>
      <c r="I35" s="8">
        <v>18.600000000000001</v>
      </c>
      <c r="J35" s="8">
        <v>-5.85</v>
      </c>
      <c r="K35" s="25" t="s">
        <v>736</v>
      </c>
      <c r="L35" s="91" t="str">
        <f t="shared" si="12"/>
        <v>Yes</v>
      </c>
    </row>
    <row r="36" spans="1:12" x14ac:dyDescent="0.25">
      <c r="A36" s="114" t="s">
        <v>1708</v>
      </c>
      <c r="B36" s="25" t="s">
        <v>213</v>
      </c>
      <c r="C36" s="10">
        <v>402.99262727000001</v>
      </c>
      <c r="D36" s="7" t="str">
        <f t="shared" si="8"/>
        <v>N/A</v>
      </c>
      <c r="E36" s="10">
        <v>360.09936785999997</v>
      </c>
      <c r="F36" s="7" t="str">
        <f t="shared" si="9"/>
        <v>N/A</v>
      </c>
      <c r="G36" s="10">
        <v>392.55975924000001</v>
      </c>
      <c r="H36" s="7" t="str">
        <f t="shared" si="10"/>
        <v>N/A</v>
      </c>
      <c r="I36" s="8">
        <v>-10.6</v>
      </c>
      <c r="J36" s="8">
        <v>9.0139999999999993</v>
      </c>
      <c r="K36" s="25" t="s">
        <v>736</v>
      </c>
      <c r="L36" s="91" t="str">
        <f t="shared" si="12"/>
        <v>Yes</v>
      </c>
    </row>
    <row r="37" spans="1:12" x14ac:dyDescent="0.25">
      <c r="A37" s="114" t="s">
        <v>1709</v>
      </c>
      <c r="B37" s="25" t="s">
        <v>213</v>
      </c>
      <c r="C37" s="10">
        <v>14991.149691000001</v>
      </c>
      <c r="D37" s="7" t="str">
        <f t="shared" si="8"/>
        <v>N/A</v>
      </c>
      <c r="E37" s="10">
        <v>17090.404643000002</v>
      </c>
      <c r="F37" s="7" t="str">
        <f t="shared" si="9"/>
        <v>N/A</v>
      </c>
      <c r="G37" s="10">
        <v>16040.073877999999</v>
      </c>
      <c r="H37" s="7" t="str">
        <f t="shared" si="10"/>
        <v>N/A</v>
      </c>
      <c r="I37" s="8">
        <v>14</v>
      </c>
      <c r="J37" s="8">
        <v>-6.15</v>
      </c>
      <c r="K37" s="25" t="s">
        <v>736</v>
      </c>
      <c r="L37" s="91" t="str">
        <f t="shared" si="12"/>
        <v>Yes</v>
      </c>
    </row>
    <row r="38" spans="1:12" x14ac:dyDescent="0.25">
      <c r="A38" s="114" t="s">
        <v>1710</v>
      </c>
      <c r="B38" s="25" t="s">
        <v>213</v>
      </c>
      <c r="C38" s="10">
        <v>0</v>
      </c>
      <c r="D38" s="7" t="str">
        <f t="shared" si="8"/>
        <v>N/A</v>
      </c>
      <c r="E38" s="10">
        <v>0</v>
      </c>
      <c r="F38" s="7" t="str">
        <f t="shared" si="9"/>
        <v>N/A</v>
      </c>
      <c r="G38" s="10">
        <v>0</v>
      </c>
      <c r="H38" s="7" t="str">
        <f t="shared" si="10"/>
        <v>N/A</v>
      </c>
      <c r="I38" s="8" t="s">
        <v>1747</v>
      </c>
      <c r="J38" s="8" t="s">
        <v>1747</v>
      </c>
      <c r="K38" s="25" t="s">
        <v>736</v>
      </c>
      <c r="L38" s="91" t="str">
        <f t="shared" si="12"/>
        <v>N/A</v>
      </c>
    </row>
    <row r="39" spans="1:12" x14ac:dyDescent="0.25">
      <c r="A39" s="114" t="s">
        <v>1711</v>
      </c>
      <c r="B39" s="25" t="s">
        <v>213</v>
      </c>
      <c r="C39" s="10">
        <v>249.15499746</v>
      </c>
      <c r="D39" s="7" t="str">
        <f t="shared" si="8"/>
        <v>N/A</v>
      </c>
      <c r="E39" s="10">
        <v>238.15674053999999</v>
      </c>
      <c r="F39" s="7" t="str">
        <f t="shared" si="9"/>
        <v>N/A</v>
      </c>
      <c r="G39" s="10">
        <v>206.85811301999999</v>
      </c>
      <c r="H39" s="7" t="str">
        <f t="shared" si="10"/>
        <v>N/A</v>
      </c>
      <c r="I39" s="8">
        <v>-4.41</v>
      </c>
      <c r="J39" s="8">
        <v>-13.1</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18830.382331000001</v>
      </c>
      <c r="D41" s="7" t="str">
        <f t="shared" si="8"/>
        <v>N/A</v>
      </c>
      <c r="E41" s="10">
        <v>20053.109939999998</v>
      </c>
      <c r="F41" s="7" t="str">
        <f t="shared" si="9"/>
        <v>N/A</v>
      </c>
      <c r="G41" s="10">
        <v>18714.956785999999</v>
      </c>
      <c r="H41" s="7" t="str">
        <f t="shared" si="10"/>
        <v>N/A</v>
      </c>
      <c r="I41" s="8">
        <v>6.4930000000000003</v>
      </c>
      <c r="J41" s="8">
        <v>-6.67</v>
      </c>
      <c r="K41" s="25" t="s">
        <v>736</v>
      </c>
      <c r="L41" s="91" t="str">
        <f t="shared" si="12"/>
        <v>Yes</v>
      </c>
    </row>
    <row r="42" spans="1:12" x14ac:dyDescent="0.25">
      <c r="A42" s="114" t="s">
        <v>1714</v>
      </c>
      <c r="B42" s="25" t="s">
        <v>213</v>
      </c>
      <c r="C42" s="10">
        <v>1375.7817889999999</v>
      </c>
      <c r="D42" s="7" t="str">
        <f t="shared" si="8"/>
        <v>N/A</v>
      </c>
      <c r="E42" s="10">
        <v>1323.4689728000001</v>
      </c>
      <c r="F42" s="7" t="str">
        <f t="shared" si="9"/>
        <v>N/A</v>
      </c>
      <c r="G42" s="10" t="s">
        <v>1747</v>
      </c>
      <c r="H42" s="7" t="str">
        <f t="shared" si="10"/>
        <v>N/A</v>
      </c>
      <c r="I42" s="8">
        <v>-3.8</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13005.031999999999</v>
      </c>
      <c r="D44" s="7" t="str">
        <f t="shared" si="8"/>
        <v>N/A</v>
      </c>
      <c r="E44" s="10">
        <v>14230.851573</v>
      </c>
      <c r="F44" s="7" t="str">
        <f t="shared" si="9"/>
        <v>N/A</v>
      </c>
      <c r="G44" s="10">
        <v>11346.945836999999</v>
      </c>
      <c r="H44" s="7" t="str">
        <f t="shared" si="10"/>
        <v>N/A</v>
      </c>
      <c r="I44" s="8">
        <v>9.4260000000000002</v>
      </c>
      <c r="J44" s="8">
        <v>-20.3</v>
      </c>
      <c r="K44" s="25" t="s">
        <v>736</v>
      </c>
      <c r="L44" s="91" t="str">
        <f t="shared" si="12"/>
        <v>Yes</v>
      </c>
    </row>
    <row r="45" spans="1:12" ht="25" x14ac:dyDescent="0.25">
      <c r="A45" s="114" t="s">
        <v>1130</v>
      </c>
      <c r="B45" s="25" t="s">
        <v>213</v>
      </c>
      <c r="C45" s="10">
        <v>649.39280805999999</v>
      </c>
      <c r="D45" s="7" t="str">
        <f t="shared" si="8"/>
        <v>N/A</v>
      </c>
      <c r="E45" s="10">
        <v>576.68740273000003</v>
      </c>
      <c r="F45" s="7" t="str">
        <f t="shared" si="9"/>
        <v>N/A</v>
      </c>
      <c r="G45" s="10">
        <v>558.14563266000005</v>
      </c>
      <c r="H45" s="7" t="str">
        <f t="shared" si="10"/>
        <v>N/A</v>
      </c>
      <c r="I45" s="8">
        <v>-11.2</v>
      </c>
      <c r="J45" s="8">
        <v>-3.22</v>
      </c>
      <c r="K45" s="25" t="s">
        <v>736</v>
      </c>
      <c r="L45" s="91" t="str">
        <f t="shared" si="12"/>
        <v>Yes</v>
      </c>
    </row>
    <row r="46" spans="1:12" x14ac:dyDescent="0.25">
      <c r="A46" s="114" t="s">
        <v>1131</v>
      </c>
      <c r="B46" s="21" t="s">
        <v>213</v>
      </c>
      <c r="C46" s="26">
        <v>37537.420243</v>
      </c>
      <c r="D46" s="7" t="str">
        <f t="shared" si="8"/>
        <v>N/A</v>
      </c>
      <c r="E46" s="26">
        <v>38463.999062000003</v>
      </c>
      <c r="F46" s="7" t="str">
        <f t="shared" si="9"/>
        <v>N/A</v>
      </c>
      <c r="G46" s="26">
        <v>38513.126001999997</v>
      </c>
      <c r="H46" s="7" t="str">
        <f t="shared" si="10"/>
        <v>N/A</v>
      </c>
      <c r="I46" s="8">
        <v>2.468</v>
      </c>
      <c r="J46" s="8">
        <v>0.12770000000000001</v>
      </c>
      <c r="K46" s="25" t="s">
        <v>736</v>
      </c>
      <c r="L46" s="91" t="str">
        <f>IF(J46="Div by 0", "N/A", IF(K46="N/A","N/A", IF(J46&gt;VALUE(MID(K46,1,2)), "No", IF(J46&lt;-1*VALUE(MID(K46,1,2)), "No", "Yes"))))</f>
        <v>Yes</v>
      </c>
    </row>
    <row r="47" spans="1:12" x14ac:dyDescent="0.25">
      <c r="A47" s="145" t="s">
        <v>1132</v>
      </c>
      <c r="B47" s="21" t="s">
        <v>213</v>
      </c>
      <c r="C47" s="26">
        <v>28366.392957</v>
      </c>
      <c r="D47" s="7" t="str">
        <f t="shared" si="8"/>
        <v>N/A</v>
      </c>
      <c r="E47" s="26">
        <v>28373.842877999999</v>
      </c>
      <c r="F47" s="7" t="str">
        <f t="shared" si="9"/>
        <v>N/A</v>
      </c>
      <c r="G47" s="26">
        <v>15832.902475000001</v>
      </c>
      <c r="H47" s="7" t="str">
        <f t="shared" si="10"/>
        <v>N/A</v>
      </c>
      <c r="I47" s="8">
        <v>2.63E-2</v>
      </c>
      <c r="J47" s="8">
        <v>-44.2</v>
      </c>
      <c r="K47" s="25" t="s">
        <v>736</v>
      </c>
      <c r="L47" s="91" t="str">
        <f>IF(J47="Div by 0", "N/A", IF(K47="N/A","N/A", IF(J47&gt;VALUE(MID(K47,1,2)), "No", IF(J47&lt;-1*VALUE(MID(K47,1,2)), "No", "Yes"))))</f>
        <v>No</v>
      </c>
    </row>
    <row r="48" spans="1:12" ht="25" x14ac:dyDescent="0.25">
      <c r="A48" s="114" t="s">
        <v>1133</v>
      </c>
      <c r="B48" s="21" t="s">
        <v>213</v>
      </c>
      <c r="C48" s="26">
        <v>46700.090908999999</v>
      </c>
      <c r="D48" s="7" t="str">
        <f t="shared" si="8"/>
        <v>N/A</v>
      </c>
      <c r="E48" s="26">
        <v>40052.956629</v>
      </c>
      <c r="F48" s="7" t="str">
        <f t="shared" si="9"/>
        <v>N/A</v>
      </c>
      <c r="G48" s="26">
        <v>42300.672609000001</v>
      </c>
      <c r="H48" s="7" t="str">
        <f t="shared" si="10"/>
        <v>N/A</v>
      </c>
      <c r="I48" s="8">
        <v>-14.2</v>
      </c>
      <c r="J48" s="8">
        <v>5.6120000000000001</v>
      </c>
      <c r="K48" s="25" t="s">
        <v>736</v>
      </c>
      <c r="L48" s="91" t="str">
        <f>IF(J48="Div by 0", "N/A", IF(K48="N/A","N/A", IF(J48&gt;VALUE(MID(K48,1,2)), "No", IF(J48&lt;-1*VALUE(MID(K48,1,2)), "No", "Yes"))))</f>
        <v>Yes</v>
      </c>
    </row>
    <row r="49" spans="1:12" x14ac:dyDescent="0.25">
      <c r="A49" s="136" t="s">
        <v>1134</v>
      </c>
      <c r="B49" s="21" t="s">
        <v>213</v>
      </c>
      <c r="C49" s="26">
        <v>17464.512331000002</v>
      </c>
      <c r="D49" s="7" t="str">
        <f t="shared" si="8"/>
        <v>N/A</v>
      </c>
      <c r="E49" s="26">
        <v>17203.084522000001</v>
      </c>
      <c r="F49" s="7" t="str">
        <f t="shared" si="9"/>
        <v>N/A</v>
      </c>
      <c r="G49" s="26">
        <v>7982.8896462000002</v>
      </c>
      <c r="H49" s="7" t="str">
        <f t="shared" si="10"/>
        <v>N/A</v>
      </c>
      <c r="I49" s="8">
        <v>-1.5</v>
      </c>
      <c r="J49" s="8">
        <v>-53.6</v>
      </c>
      <c r="K49" s="25" t="s">
        <v>736</v>
      </c>
      <c r="L49" s="91" t="str">
        <f t="shared" ref="L49:L59" si="13">IF(J49="Div by 0", "N/A", IF(K49="N/A","N/A", IF(J49&gt;VALUE(MID(K49,1,2)), "No", IF(J49&lt;-1*VALUE(MID(K49,1,2)), "No", "Yes"))))</f>
        <v>No</v>
      </c>
    </row>
    <row r="50" spans="1:12" ht="25" x14ac:dyDescent="0.25">
      <c r="A50" s="114" t="s">
        <v>1135</v>
      </c>
      <c r="B50" s="21" t="s">
        <v>213</v>
      </c>
      <c r="C50" s="26">
        <v>14484.177561</v>
      </c>
      <c r="D50" s="7" t="str">
        <f t="shared" si="8"/>
        <v>N/A</v>
      </c>
      <c r="E50" s="26">
        <v>14247.179812</v>
      </c>
      <c r="F50" s="7" t="str">
        <f t="shared" si="9"/>
        <v>N/A</v>
      </c>
      <c r="G50" s="26">
        <v>9081.8600838999992</v>
      </c>
      <c r="H50" s="7" t="str">
        <f t="shared" si="10"/>
        <v>N/A</v>
      </c>
      <c r="I50" s="8">
        <v>-1.64</v>
      </c>
      <c r="J50" s="8">
        <v>-36.299999999999997</v>
      </c>
      <c r="K50" s="25" t="s">
        <v>736</v>
      </c>
      <c r="L50" s="91" t="str">
        <f t="shared" si="13"/>
        <v>No</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v>18867.126471</v>
      </c>
      <c r="D52" s="7" t="str">
        <f t="shared" si="14"/>
        <v>N/A</v>
      </c>
      <c r="E52" s="26">
        <v>10301.289221999999</v>
      </c>
      <c r="F52" s="7" t="str">
        <f t="shared" si="15"/>
        <v>N/A</v>
      </c>
      <c r="G52" s="26">
        <v>8123.8617512000001</v>
      </c>
      <c r="H52" s="7" t="str">
        <f t="shared" si="16"/>
        <v>N/A</v>
      </c>
      <c r="I52" s="8">
        <v>-45.4</v>
      </c>
      <c r="J52" s="8">
        <v>-21.1</v>
      </c>
      <c r="K52" s="25" t="s">
        <v>736</v>
      </c>
      <c r="L52" s="91" t="str">
        <f t="shared" si="13"/>
        <v>Yes</v>
      </c>
    </row>
    <row r="53" spans="1:12" ht="25" x14ac:dyDescent="0.25">
      <c r="A53" s="114" t="s">
        <v>1138</v>
      </c>
      <c r="B53" s="21" t="s">
        <v>213</v>
      </c>
      <c r="C53" s="26">
        <v>62133.709676999999</v>
      </c>
      <c r="D53" s="7" t="str">
        <f t="shared" si="14"/>
        <v>N/A</v>
      </c>
      <c r="E53" s="26">
        <v>7102.2954545000002</v>
      </c>
      <c r="F53" s="7" t="str">
        <f t="shared" si="15"/>
        <v>N/A</v>
      </c>
      <c r="G53" s="26">
        <v>5755.2588235000003</v>
      </c>
      <c r="H53" s="7" t="str">
        <f t="shared" si="16"/>
        <v>N/A</v>
      </c>
      <c r="I53" s="8">
        <v>-88.6</v>
      </c>
      <c r="J53" s="8">
        <v>-19</v>
      </c>
      <c r="K53" s="25" t="s">
        <v>736</v>
      </c>
      <c r="L53" s="91" t="str">
        <f t="shared" si="13"/>
        <v>Yes</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20374.118431999999</v>
      </c>
      <c r="D55" s="7" t="str">
        <f t="shared" si="14"/>
        <v>N/A</v>
      </c>
      <c r="E55" s="26">
        <v>21407.173435000001</v>
      </c>
      <c r="F55" s="7" t="str">
        <f t="shared" si="15"/>
        <v>N/A</v>
      </c>
      <c r="G55" s="26">
        <v>6483.5867305000002</v>
      </c>
      <c r="H55" s="7" t="str">
        <f t="shared" si="16"/>
        <v>N/A</v>
      </c>
      <c r="I55" s="8">
        <v>5.07</v>
      </c>
      <c r="J55" s="8">
        <v>-69.7</v>
      </c>
      <c r="K55" s="25" t="s">
        <v>736</v>
      </c>
      <c r="L55" s="91" t="str">
        <f t="shared" si="13"/>
        <v>No</v>
      </c>
    </row>
    <row r="56" spans="1:12" ht="25" x14ac:dyDescent="0.25">
      <c r="A56" s="114" t="s">
        <v>1141</v>
      </c>
      <c r="B56" s="21" t="s">
        <v>213</v>
      </c>
      <c r="C56" s="26">
        <v>8008.7550130999998</v>
      </c>
      <c r="D56" s="7" t="str">
        <f t="shared" si="14"/>
        <v>N/A</v>
      </c>
      <c r="E56" s="26">
        <v>9302.5134099999996</v>
      </c>
      <c r="F56" s="7" t="str">
        <f t="shared" si="15"/>
        <v>N/A</v>
      </c>
      <c r="G56" s="26" t="s">
        <v>1747</v>
      </c>
      <c r="H56" s="7" t="str">
        <f t="shared" si="16"/>
        <v>N/A</v>
      </c>
      <c r="I56" s="8">
        <v>16.149999999999999</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161670064</v>
      </c>
      <c r="D60" s="7" t="str">
        <f t="shared" si="14"/>
        <v>N/A</v>
      </c>
      <c r="E60" s="26">
        <v>168968222</v>
      </c>
      <c r="F60" s="7" t="str">
        <f t="shared" si="15"/>
        <v>N/A</v>
      </c>
      <c r="G60" s="26">
        <v>0</v>
      </c>
      <c r="H60" s="7" t="str">
        <f t="shared" si="16"/>
        <v>N/A</v>
      </c>
      <c r="I60" s="8">
        <v>4.5140000000000002</v>
      </c>
      <c r="J60" s="8">
        <v>-100</v>
      </c>
      <c r="K60" s="25" t="s">
        <v>736</v>
      </c>
      <c r="L60" s="91" t="str">
        <f t="shared" ref="L60:L70" si="17">IF(J60="Div by 0", "N/A", IF(K60="N/A","N/A", IF(J60&gt;VALUE(MID(K60,1,2)), "No", IF(J60&lt;-1*VALUE(MID(K60,1,2)), "No", "Yes"))))</f>
        <v>No</v>
      </c>
    </row>
    <row r="61" spans="1:12" ht="25" x14ac:dyDescent="0.25">
      <c r="A61" s="114" t="s">
        <v>1145</v>
      </c>
      <c r="B61" s="21" t="s">
        <v>213</v>
      </c>
      <c r="C61" s="26">
        <v>41989438</v>
      </c>
      <c r="D61" s="7" t="str">
        <f t="shared" si="14"/>
        <v>N/A</v>
      </c>
      <c r="E61" s="26">
        <v>50886852</v>
      </c>
      <c r="F61" s="7" t="str">
        <f t="shared" si="15"/>
        <v>N/A</v>
      </c>
      <c r="G61" s="26">
        <v>0</v>
      </c>
      <c r="H61" s="7" t="str">
        <f t="shared" si="16"/>
        <v>N/A</v>
      </c>
      <c r="I61" s="8">
        <v>21.19</v>
      </c>
      <c r="J61" s="8">
        <v>-100</v>
      </c>
      <c r="K61" s="25" t="s">
        <v>736</v>
      </c>
      <c r="L61" s="91" t="str">
        <f t="shared" si="17"/>
        <v>No</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0</v>
      </c>
      <c r="D63" s="7" t="str">
        <f t="shared" si="14"/>
        <v>N/A</v>
      </c>
      <c r="E63" s="26">
        <v>2642</v>
      </c>
      <c r="F63" s="7" t="str">
        <f t="shared" si="15"/>
        <v>N/A</v>
      </c>
      <c r="G63" s="26">
        <v>0</v>
      </c>
      <c r="H63" s="7" t="str">
        <f t="shared" si="16"/>
        <v>N/A</v>
      </c>
      <c r="I63" s="8" t="s">
        <v>1747</v>
      </c>
      <c r="J63" s="8">
        <v>-100</v>
      </c>
      <c r="K63" s="25" t="s">
        <v>736</v>
      </c>
      <c r="L63" s="91" t="str">
        <f t="shared" si="17"/>
        <v>No</v>
      </c>
    </row>
    <row r="64" spans="1:12" ht="25" x14ac:dyDescent="0.25">
      <c r="A64" s="114" t="s">
        <v>1148</v>
      </c>
      <c r="B64" s="21" t="s">
        <v>213</v>
      </c>
      <c r="C64" s="26">
        <v>5288310</v>
      </c>
      <c r="D64" s="7" t="str">
        <f t="shared" si="14"/>
        <v>N/A</v>
      </c>
      <c r="E64" s="26">
        <v>0</v>
      </c>
      <c r="F64" s="7" t="str">
        <f t="shared" si="15"/>
        <v>N/A</v>
      </c>
      <c r="G64" s="26">
        <v>0</v>
      </c>
      <c r="H64" s="7" t="str">
        <f t="shared" si="16"/>
        <v>N/A</v>
      </c>
      <c r="I64" s="8">
        <v>-100</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114392316</v>
      </c>
      <c r="D66" s="7" t="str">
        <f t="shared" si="14"/>
        <v>N/A</v>
      </c>
      <c r="E66" s="26">
        <v>118078728</v>
      </c>
      <c r="F66" s="7" t="str">
        <f t="shared" si="15"/>
        <v>N/A</v>
      </c>
      <c r="G66" s="26">
        <v>0</v>
      </c>
      <c r="H66" s="7" t="str">
        <f t="shared" si="16"/>
        <v>N/A</v>
      </c>
      <c r="I66" s="8">
        <v>3.2229999999999999</v>
      </c>
      <c r="J66" s="8">
        <v>-100</v>
      </c>
      <c r="K66" s="25" t="s">
        <v>736</v>
      </c>
      <c r="L66" s="91" t="str">
        <f t="shared" si="17"/>
        <v>No</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9868.7623000999993</v>
      </c>
      <c r="D71" s="7" t="str">
        <f t="shared" si="14"/>
        <v>N/A</v>
      </c>
      <c r="E71" s="26">
        <v>9755.1077882000009</v>
      </c>
      <c r="F71" s="7" t="str">
        <f t="shared" si="15"/>
        <v>N/A</v>
      </c>
      <c r="G71" s="26">
        <v>0</v>
      </c>
      <c r="H71" s="7" t="str">
        <f t="shared" si="16"/>
        <v>N/A</v>
      </c>
      <c r="I71" s="8">
        <v>-1.1499999999999999</v>
      </c>
      <c r="J71" s="8">
        <v>-100</v>
      </c>
      <c r="K71" s="25" t="s">
        <v>736</v>
      </c>
      <c r="L71" s="91" t="str">
        <f t="shared" ref="L71:L81" si="18">IF(J71="Div by 0", "N/A", IF(K71="N/A","N/A", IF(J71&gt;VALUE(MID(K71,1,2)), "No", IF(J71&lt;-1*VALUE(MID(K71,1,2)), "No", "Yes"))))</f>
        <v>No</v>
      </c>
    </row>
    <row r="72" spans="1:12" ht="25" x14ac:dyDescent="0.25">
      <c r="A72" s="114" t="s">
        <v>1156</v>
      </c>
      <c r="B72" s="21" t="s">
        <v>213</v>
      </c>
      <c r="C72" s="26">
        <v>6710.7939907</v>
      </c>
      <c r="D72" s="7" t="str">
        <f t="shared" si="14"/>
        <v>N/A</v>
      </c>
      <c r="E72" s="26">
        <v>6380.7964890000003</v>
      </c>
      <c r="F72" s="7" t="str">
        <f t="shared" si="15"/>
        <v>N/A</v>
      </c>
      <c r="G72" s="26">
        <v>0</v>
      </c>
      <c r="H72" s="7" t="str">
        <f t="shared" si="16"/>
        <v>N/A</v>
      </c>
      <c r="I72" s="8">
        <v>-4.92</v>
      </c>
      <c r="J72" s="8">
        <v>-100</v>
      </c>
      <c r="K72" s="25" t="s">
        <v>736</v>
      </c>
      <c r="L72" s="91" t="str">
        <f t="shared" si="18"/>
        <v>No</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v>0</v>
      </c>
      <c r="D74" s="7" t="str">
        <f t="shared" si="14"/>
        <v>N/A</v>
      </c>
      <c r="E74" s="26">
        <v>3.6043656206999999</v>
      </c>
      <c r="F74" s="7" t="str">
        <f t="shared" si="15"/>
        <v>N/A</v>
      </c>
      <c r="G74" s="26">
        <v>0</v>
      </c>
      <c r="H74" s="7" t="str">
        <f t="shared" si="16"/>
        <v>N/A</v>
      </c>
      <c r="I74" s="8" t="s">
        <v>1747</v>
      </c>
      <c r="J74" s="8">
        <v>-100</v>
      </c>
      <c r="K74" s="25" t="s">
        <v>736</v>
      </c>
      <c r="L74" s="91" t="str">
        <f t="shared" si="18"/>
        <v>No</v>
      </c>
    </row>
    <row r="75" spans="1:12" ht="25" x14ac:dyDescent="0.25">
      <c r="A75" s="114" t="s">
        <v>1159</v>
      </c>
      <c r="B75" s="21" t="s">
        <v>213</v>
      </c>
      <c r="C75" s="26">
        <v>56863.548387000003</v>
      </c>
      <c r="D75" s="7" t="str">
        <f t="shared" si="14"/>
        <v>N/A</v>
      </c>
      <c r="E75" s="26">
        <v>0</v>
      </c>
      <c r="F75" s="7" t="str">
        <f t="shared" si="15"/>
        <v>N/A</v>
      </c>
      <c r="G75" s="26">
        <v>0</v>
      </c>
      <c r="H75" s="7" t="str">
        <f t="shared" si="16"/>
        <v>N/A</v>
      </c>
      <c r="I75" s="8">
        <v>-100</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13387.046928</v>
      </c>
      <c r="D77" s="7" t="str">
        <f t="shared" si="14"/>
        <v>N/A</v>
      </c>
      <c r="E77" s="26">
        <v>14754.308134000001</v>
      </c>
      <c r="F77" s="7" t="str">
        <f t="shared" si="15"/>
        <v>N/A</v>
      </c>
      <c r="G77" s="26">
        <v>0</v>
      </c>
      <c r="H77" s="7" t="str">
        <f t="shared" si="16"/>
        <v>N/A</v>
      </c>
      <c r="I77" s="8">
        <v>10.210000000000001</v>
      </c>
      <c r="J77" s="8">
        <v>-100</v>
      </c>
      <c r="K77" s="25" t="s">
        <v>736</v>
      </c>
      <c r="L77" s="91" t="str">
        <f t="shared" si="18"/>
        <v>No</v>
      </c>
    </row>
    <row r="78" spans="1:12" ht="25" x14ac:dyDescent="0.25">
      <c r="A78" s="114" t="s">
        <v>1162</v>
      </c>
      <c r="B78" s="21" t="s">
        <v>213</v>
      </c>
      <c r="C78" s="26">
        <v>0</v>
      </c>
      <c r="D78" s="7" t="str">
        <f t="shared" si="14"/>
        <v>N/A</v>
      </c>
      <c r="E78" s="26">
        <v>0</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164087675</v>
      </c>
      <c r="D82" s="7" t="str">
        <f t="shared" si="14"/>
        <v>N/A</v>
      </c>
      <c r="E82" s="26">
        <v>173001712</v>
      </c>
      <c r="F82" s="7" t="str">
        <f t="shared" si="15"/>
        <v>N/A</v>
      </c>
      <c r="G82" s="26">
        <v>0</v>
      </c>
      <c r="H82" s="7" t="str">
        <f t="shared" si="16"/>
        <v>N/A</v>
      </c>
      <c r="I82" s="8">
        <v>5.4320000000000004</v>
      </c>
      <c r="J82" s="8">
        <v>-100</v>
      </c>
      <c r="K82" s="25" t="s">
        <v>736</v>
      </c>
      <c r="L82" s="91" t="str">
        <f t="shared" ref="L82:L138" si="19">IF(J82="Div by 0", "N/A", IF(K82="N/A","N/A", IF(J82&gt;VALUE(MID(K82,1,2)), "No", IF(J82&lt;-1*VALUE(MID(K82,1,2)), "No", "Yes"))))</f>
        <v>No</v>
      </c>
    </row>
    <row r="83" spans="1:12" x14ac:dyDescent="0.25">
      <c r="A83" s="114" t="s">
        <v>363</v>
      </c>
      <c r="B83" s="21" t="s">
        <v>213</v>
      </c>
      <c r="C83" s="22">
        <v>5634</v>
      </c>
      <c r="D83" s="7" t="str">
        <f t="shared" ref="D83:D114" si="20">IF($B83="N/A","N/A",IF(C83&gt;10,"No",IF(C83&lt;-10,"No","Yes")))</f>
        <v>N/A</v>
      </c>
      <c r="E83" s="22">
        <v>6298</v>
      </c>
      <c r="F83" s="7" t="str">
        <f t="shared" ref="F83:F114" si="21">IF($B83="N/A","N/A",IF(E83&gt;10,"No",IF(E83&lt;-10,"No","Yes")))</f>
        <v>N/A</v>
      </c>
      <c r="G83" s="22">
        <v>0</v>
      </c>
      <c r="H83" s="7" t="str">
        <f t="shared" ref="H83:H114" si="22">IF($B83="N/A","N/A",IF(G83&gt;10,"No",IF(G83&lt;-10,"No","Yes")))</f>
        <v>N/A</v>
      </c>
      <c r="I83" s="8">
        <v>11.79</v>
      </c>
      <c r="J83" s="8">
        <v>-100</v>
      </c>
      <c r="K83" s="25" t="s">
        <v>736</v>
      </c>
      <c r="L83" s="91" t="str">
        <f t="shared" si="19"/>
        <v>No</v>
      </c>
    </row>
    <row r="84" spans="1:12" x14ac:dyDescent="0.25">
      <c r="A84" s="114" t="s">
        <v>358</v>
      </c>
      <c r="B84" s="21" t="s">
        <v>213</v>
      </c>
      <c r="C84" s="26">
        <v>29124.542953</v>
      </c>
      <c r="D84" s="7" t="str">
        <f t="shared" si="20"/>
        <v>N/A</v>
      </c>
      <c r="E84" s="26">
        <v>27469.309622000001</v>
      </c>
      <c r="F84" s="7" t="str">
        <f t="shared" si="21"/>
        <v>N/A</v>
      </c>
      <c r="G84" s="26" t="s">
        <v>1747</v>
      </c>
      <c r="H84" s="7" t="str">
        <f t="shared" si="22"/>
        <v>N/A</v>
      </c>
      <c r="I84" s="8">
        <v>-5.68</v>
      </c>
      <c r="J84" s="8" t="s">
        <v>1747</v>
      </c>
      <c r="K84" s="25" t="s">
        <v>736</v>
      </c>
      <c r="L84" s="91" t="str">
        <f t="shared" si="19"/>
        <v>N/A</v>
      </c>
    </row>
    <row r="85" spans="1:12" ht="25" x14ac:dyDescent="0.25">
      <c r="A85" s="114" t="s">
        <v>1166</v>
      </c>
      <c r="B85" s="21" t="s">
        <v>213</v>
      </c>
      <c r="C85" s="26">
        <v>15291835</v>
      </c>
      <c r="D85" s="7" t="str">
        <f t="shared" si="20"/>
        <v>N/A</v>
      </c>
      <c r="E85" s="26">
        <v>16957700</v>
      </c>
      <c r="F85" s="7" t="str">
        <f t="shared" si="21"/>
        <v>N/A</v>
      </c>
      <c r="G85" s="26">
        <v>0</v>
      </c>
      <c r="H85" s="7" t="str">
        <f t="shared" si="22"/>
        <v>N/A</v>
      </c>
      <c r="I85" s="8">
        <v>10.89</v>
      </c>
      <c r="J85" s="8">
        <v>-100</v>
      </c>
      <c r="K85" s="25" t="s">
        <v>736</v>
      </c>
      <c r="L85" s="91" t="str">
        <f t="shared" si="19"/>
        <v>No</v>
      </c>
    </row>
    <row r="86" spans="1:12" x14ac:dyDescent="0.25">
      <c r="A86" s="114" t="s">
        <v>726</v>
      </c>
      <c r="B86" s="21" t="s">
        <v>213</v>
      </c>
      <c r="C86" s="22">
        <v>5572</v>
      </c>
      <c r="D86" s="7" t="str">
        <f t="shared" si="20"/>
        <v>N/A</v>
      </c>
      <c r="E86" s="22">
        <v>6220</v>
      </c>
      <c r="F86" s="7" t="str">
        <f t="shared" si="21"/>
        <v>N/A</v>
      </c>
      <c r="G86" s="22">
        <v>0</v>
      </c>
      <c r="H86" s="7" t="str">
        <f t="shared" si="22"/>
        <v>N/A</v>
      </c>
      <c r="I86" s="8">
        <v>11.63</v>
      </c>
      <c r="J86" s="8">
        <v>-100</v>
      </c>
      <c r="K86" s="25" t="s">
        <v>736</v>
      </c>
      <c r="L86" s="91" t="str">
        <f t="shared" si="19"/>
        <v>No</v>
      </c>
    </row>
    <row r="87" spans="1:12" ht="25" x14ac:dyDescent="0.25">
      <c r="A87" s="114" t="s">
        <v>1167</v>
      </c>
      <c r="B87" s="21" t="s">
        <v>213</v>
      </c>
      <c r="C87" s="26">
        <v>2744.4068557000001</v>
      </c>
      <c r="D87" s="7" t="str">
        <f t="shared" si="20"/>
        <v>N/A</v>
      </c>
      <c r="E87" s="26">
        <v>2726.3183279999998</v>
      </c>
      <c r="F87" s="7" t="str">
        <f t="shared" si="21"/>
        <v>N/A</v>
      </c>
      <c r="G87" s="26" t="s">
        <v>1747</v>
      </c>
      <c r="H87" s="7" t="str">
        <f t="shared" si="22"/>
        <v>N/A</v>
      </c>
      <c r="I87" s="8">
        <v>-0.65900000000000003</v>
      </c>
      <c r="J87" s="8" t="s">
        <v>1747</v>
      </c>
      <c r="K87" s="25" t="s">
        <v>736</v>
      </c>
      <c r="L87" s="91" t="str">
        <f t="shared" si="19"/>
        <v>N/A</v>
      </c>
    </row>
    <row r="88" spans="1:12" ht="25" x14ac:dyDescent="0.25">
      <c r="A88" s="114" t="s">
        <v>1168</v>
      </c>
      <c r="B88" s="21" t="s">
        <v>213</v>
      </c>
      <c r="C88" s="26">
        <v>43335937</v>
      </c>
      <c r="D88" s="7" t="str">
        <f t="shared" si="20"/>
        <v>N/A</v>
      </c>
      <c r="E88" s="26">
        <v>48024265</v>
      </c>
      <c r="F88" s="7" t="str">
        <f t="shared" si="21"/>
        <v>N/A</v>
      </c>
      <c r="G88" s="26">
        <v>0</v>
      </c>
      <c r="H88" s="7" t="str">
        <f t="shared" si="22"/>
        <v>N/A</v>
      </c>
      <c r="I88" s="8">
        <v>10.82</v>
      </c>
      <c r="J88" s="8">
        <v>-100</v>
      </c>
      <c r="K88" s="25" t="s">
        <v>736</v>
      </c>
      <c r="L88" s="91" t="str">
        <f t="shared" si="19"/>
        <v>No</v>
      </c>
    </row>
    <row r="89" spans="1:12" x14ac:dyDescent="0.25">
      <c r="A89" s="114" t="s">
        <v>727</v>
      </c>
      <c r="B89" s="21" t="s">
        <v>213</v>
      </c>
      <c r="C89" s="22">
        <v>1661</v>
      </c>
      <c r="D89" s="7" t="str">
        <f t="shared" si="20"/>
        <v>N/A</v>
      </c>
      <c r="E89" s="22">
        <v>1918</v>
      </c>
      <c r="F89" s="7" t="str">
        <f t="shared" si="21"/>
        <v>N/A</v>
      </c>
      <c r="G89" s="22">
        <v>0</v>
      </c>
      <c r="H89" s="7" t="str">
        <f t="shared" si="22"/>
        <v>N/A</v>
      </c>
      <c r="I89" s="8">
        <v>15.47</v>
      </c>
      <c r="J89" s="8">
        <v>-100</v>
      </c>
      <c r="K89" s="25" t="s">
        <v>736</v>
      </c>
      <c r="L89" s="91" t="str">
        <f t="shared" si="19"/>
        <v>No</v>
      </c>
    </row>
    <row r="90" spans="1:12" ht="25" x14ac:dyDescent="0.25">
      <c r="A90" s="114" t="s">
        <v>1169</v>
      </c>
      <c r="B90" s="21" t="s">
        <v>213</v>
      </c>
      <c r="C90" s="26">
        <v>26090.269114999999</v>
      </c>
      <c r="D90" s="7" t="str">
        <f t="shared" si="20"/>
        <v>N/A</v>
      </c>
      <c r="E90" s="26">
        <v>25038.720021000001</v>
      </c>
      <c r="F90" s="7" t="str">
        <f t="shared" si="21"/>
        <v>N/A</v>
      </c>
      <c r="G90" s="26" t="s">
        <v>1747</v>
      </c>
      <c r="H90" s="7" t="str">
        <f t="shared" si="22"/>
        <v>N/A</v>
      </c>
      <c r="I90" s="8">
        <v>-4.03</v>
      </c>
      <c r="J90" s="8" t="s">
        <v>1747</v>
      </c>
      <c r="K90" s="25" t="s">
        <v>736</v>
      </c>
      <c r="L90" s="91" t="str">
        <f t="shared" si="19"/>
        <v>N/A</v>
      </c>
    </row>
    <row r="91" spans="1:12" ht="25" x14ac:dyDescent="0.25">
      <c r="A91" s="114" t="s">
        <v>1170</v>
      </c>
      <c r="B91" s="21" t="s">
        <v>213</v>
      </c>
      <c r="C91" s="26">
        <v>538335</v>
      </c>
      <c r="D91" s="7" t="str">
        <f t="shared" si="20"/>
        <v>N/A</v>
      </c>
      <c r="E91" s="26">
        <v>424003</v>
      </c>
      <c r="F91" s="7" t="str">
        <f t="shared" si="21"/>
        <v>N/A</v>
      </c>
      <c r="G91" s="26">
        <v>0</v>
      </c>
      <c r="H91" s="7" t="str">
        <f t="shared" si="22"/>
        <v>N/A</v>
      </c>
      <c r="I91" s="8">
        <v>-21.2</v>
      </c>
      <c r="J91" s="8">
        <v>-100</v>
      </c>
      <c r="K91" s="25" t="s">
        <v>736</v>
      </c>
      <c r="L91" s="91" t="str">
        <f t="shared" si="19"/>
        <v>No</v>
      </c>
    </row>
    <row r="92" spans="1:12" x14ac:dyDescent="0.25">
      <c r="A92" s="114" t="s">
        <v>728</v>
      </c>
      <c r="B92" s="21" t="s">
        <v>213</v>
      </c>
      <c r="C92" s="22">
        <v>207</v>
      </c>
      <c r="D92" s="7" t="str">
        <f t="shared" si="20"/>
        <v>N/A</v>
      </c>
      <c r="E92" s="22">
        <v>178</v>
      </c>
      <c r="F92" s="7" t="str">
        <f t="shared" si="21"/>
        <v>N/A</v>
      </c>
      <c r="G92" s="22">
        <v>0</v>
      </c>
      <c r="H92" s="7" t="str">
        <f t="shared" si="22"/>
        <v>N/A</v>
      </c>
      <c r="I92" s="8">
        <v>-14</v>
      </c>
      <c r="J92" s="8">
        <v>-100</v>
      </c>
      <c r="K92" s="25" t="s">
        <v>736</v>
      </c>
      <c r="L92" s="91" t="str">
        <f t="shared" si="19"/>
        <v>No</v>
      </c>
    </row>
    <row r="93" spans="1:12" ht="25" x14ac:dyDescent="0.25">
      <c r="A93" s="114" t="s">
        <v>1171</v>
      </c>
      <c r="B93" s="21" t="s">
        <v>213</v>
      </c>
      <c r="C93" s="26">
        <v>2600.6521739</v>
      </c>
      <c r="D93" s="7" t="str">
        <f t="shared" si="20"/>
        <v>N/A</v>
      </c>
      <c r="E93" s="26">
        <v>2382.0393257999999</v>
      </c>
      <c r="F93" s="7" t="str">
        <f t="shared" si="21"/>
        <v>N/A</v>
      </c>
      <c r="G93" s="26" t="s">
        <v>1747</v>
      </c>
      <c r="H93" s="7" t="str">
        <f t="shared" si="22"/>
        <v>N/A</v>
      </c>
      <c r="I93" s="8">
        <v>-8.41</v>
      </c>
      <c r="J93" s="8" t="s">
        <v>1747</v>
      </c>
      <c r="K93" s="25" t="s">
        <v>736</v>
      </c>
      <c r="L93" s="91" t="str">
        <f t="shared" si="19"/>
        <v>N/A</v>
      </c>
    </row>
    <row r="94" spans="1:12" x14ac:dyDescent="0.25">
      <c r="A94" s="114" t="s">
        <v>1172</v>
      </c>
      <c r="B94" s="21" t="s">
        <v>213</v>
      </c>
      <c r="C94" s="26">
        <v>16290747</v>
      </c>
      <c r="D94" s="7" t="str">
        <f t="shared" si="20"/>
        <v>N/A</v>
      </c>
      <c r="E94" s="26">
        <v>16142793</v>
      </c>
      <c r="F94" s="7" t="str">
        <f t="shared" si="21"/>
        <v>N/A</v>
      </c>
      <c r="G94" s="26">
        <v>0</v>
      </c>
      <c r="H94" s="7" t="str">
        <f t="shared" si="22"/>
        <v>N/A</v>
      </c>
      <c r="I94" s="8">
        <v>-0.90800000000000003</v>
      </c>
      <c r="J94" s="8">
        <v>-100</v>
      </c>
      <c r="K94" s="25" t="s">
        <v>736</v>
      </c>
      <c r="L94" s="91" t="str">
        <f t="shared" si="19"/>
        <v>No</v>
      </c>
    </row>
    <row r="95" spans="1:12" x14ac:dyDescent="0.25">
      <c r="A95" s="114" t="s">
        <v>729</v>
      </c>
      <c r="B95" s="21" t="s">
        <v>213</v>
      </c>
      <c r="C95" s="22">
        <v>1588</v>
      </c>
      <c r="D95" s="7" t="str">
        <f t="shared" si="20"/>
        <v>N/A</v>
      </c>
      <c r="E95" s="22">
        <v>1630</v>
      </c>
      <c r="F95" s="7" t="str">
        <f t="shared" si="21"/>
        <v>N/A</v>
      </c>
      <c r="G95" s="22">
        <v>0</v>
      </c>
      <c r="H95" s="7" t="str">
        <f t="shared" si="22"/>
        <v>N/A</v>
      </c>
      <c r="I95" s="8">
        <v>2.645</v>
      </c>
      <c r="J95" s="8">
        <v>-100</v>
      </c>
      <c r="K95" s="25" t="s">
        <v>736</v>
      </c>
      <c r="L95" s="91" t="str">
        <f t="shared" si="19"/>
        <v>No</v>
      </c>
    </row>
    <row r="96" spans="1:12" x14ac:dyDescent="0.25">
      <c r="A96" s="114" t="s">
        <v>1173</v>
      </c>
      <c r="B96" s="21" t="s">
        <v>213</v>
      </c>
      <c r="C96" s="26">
        <v>10258.656800999999</v>
      </c>
      <c r="D96" s="7" t="str">
        <f t="shared" si="20"/>
        <v>N/A</v>
      </c>
      <c r="E96" s="26">
        <v>9903.5539876999992</v>
      </c>
      <c r="F96" s="7" t="str">
        <f t="shared" si="21"/>
        <v>N/A</v>
      </c>
      <c r="G96" s="26" t="s">
        <v>1747</v>
      </c>
      <c r="H96" s="7" t="str">
        <f t="shared" si="22"/>
        <v>N/A</v>
      </c>
      <c r="I96" s="8">
        <v>-3.46</v>
      </c>
      <c r="J96" s="8" t="s">
        <v>1747</v>
      </c>
      <c r="K96" s="25" t="s">
        <v>736</v>
      </c>
      <c r="L96" s="91" t="str">
        <f t="shared" si="19"/>
        <v>N/A</v>
      </c>
    </row>
    <row r="97" spans="1:12" x14ac:dyDescent="0.25">
      <c r="A97" s="114" t="s">
        <v>1174</v>
      </c>
      <c r="B97" s="21" t="s">
        <v>213</v>
      </c>
      <c r="C97" s="26">
        <v>319640</v>
      </c>
      <c r="D97" s="7" t="str">
        <f t="shared" si="20"/>
        <v>N/A</v>
      </c>
      <c r="E97" s="26">
        <v>289467</v>
      </c>
      <c r="F97" s="7" t="str">
        <f t="shared" si="21"/>
        <v>N/A</v>
      </c>
      <c r="G97" s="26">
        <v>0</v>
      </c>
      <c r="H97" s="7" t="str">
        <f t="shared" si="22"/>
        <v>N/A</v>
      </c>
      <c r="I97" s="8">
        <v>-9.44</v>
      </c>
      <c r="J97" s="8">
        <v>-100</v>
      </c>
      <c r="K97" s="25" t="s">
        <v>736</v>
      </c>
      <c r="L97" s="91" t="str">
        <f t="shared" si="19"/>
        <v>No</v>
      </c>
    </row>
    <row r="98" spans="1:12" x14ac:dyDescent="0.25">
      <c r="A98" s="114" t="s">
        <v>518</v>
      </c>
      <c r="B98" s="21" t="s">
        <v>213</v>
      </c>
      <c r="C98" s="22">
        <v>398</v>
      </c>
      <c r="D98" s="7" t="str">
        <f t="shared" si="20"/>
        <v>N/A</v>
      </c>
      <c r="E98" s="22">
        <v>379</v>
      </c>
      <c r="F98" s="7" t="str">
        <f t="shared" si="21"/>
        <v>N/A</v>
      </c>
      <c r="G98" s="22">
        <v>0</v>
      </c>
      <c r="H98" s="7" t="str">
        <f t="shared" si="22"/>
        <v>N/A</v>
      </c>
      <c r="I98" s="8">
        <v>-4.7699999999999996</v>
      </c>
      <c r="J98" s="8">
        <v>-100</v>
      </c>
      <c r="K98" s="25" t="s">
        <v>736</v>
      </c>
      <c r="L98" s="91" t="str">
        <f t="shared" si="19"/>
        <v>No</v>
      </c>
    </row>
    <row r="99" spans="1:12" x14ac:dyDescent="0.25">
      <c r="A99" s="114" t="s">
        <v>1175</v>
      </c>
      <c r="B99" s="21" t="s">
        <v>213</v>
      </c>
      <c r="C99" s="26">
        <v>803.11557789000005</v>
      </c>
      <c r="D99" s="7" t="str">
        <f t="shared" si="20"/>
        <v>N/A</v>
      </c>
      <c r="E99" s="26">
        <v>763.76517149999995</v>
      </c>
      <c r="F99" s="7" t="str">
        <f t="shared" si="21"/>
        <v>N/A</v>
      </c>
      <c r="G99" s="26" t="s">
        <v>1747</v>
      </c>
      <c r="H99" s="7" t="str">
        <f t="shared" si="22"/>
        <v>N/A</v>
      </c>
      <c r="I99" s="8">
        <v>-4.9000000000000004</v>
      </c>
      <c r="J99" s="8" t="s">
        <v>1747</v>
      </c>
      <c r="K99" s="25" t="s">
        <v>736</v>
      </c>
      <c r="L99" s="91" t="str">
        <f t="shared" si="19"/>
        <v>N/A</v>
      </c>
    </row>
    <row r="100" spans="1:12" ht="25" x14ac:dyDescent="0.25">
      <c r="A100" s="114" t="s">
        <v>1176</v>
      </c>
      <c r="B100" s="21" t="s">
        <v>213</v>
      </c>
      <c r="C100" s="26">
        <v>774059</v>
      </c>
      <c r="D100" s="7" t="str">
        <f t="shared" si="20"/>
        <v>N/A</v>
      </c>
      <c r="E100" s="26">
        <v>932106</v>
      </c>
      <c r="F100" s="7" t="str">
        <f t="shared" si="21"/>
        <v>N/A</v>
      </c>
      <c r="G100" s="26">
        <v>0</v>
      </c>
      <c r="H100" s="7" t="str">
        <f t="shared" si="22"/>
        <v>N/A</v>
      </c>
      <c r="I100" s="8">
        <v>20.420000000000002</v>
      </c>
      <c r="J100" s="8">
        <v>-100</v>
      </c>
      <c r="K100" s="25" t="s">
        <v>736</v>
      </c>
      <c r="L100" s="91" t="str">
        <f t="shared" si="19"/>
        <v>No</v>
      </c>
    </row>
    <row r="101" spans="1:12" x14ac:dyDescent="0.25">
      <c r="A101" s="114" t="s">
        <v>519</v>
      </c>
      <c r="B101" s="21" t="s">
        <v>213</v>
      </c>
      <c r="C101" s="22">
        <v>587</v>
      </c>
      <c r="D101" s="7" t="str">
        <f t="shared" si="20"/>
        <v>N/A</v>
      </c>
      <c r="E101" s="22">
        <v>741</v>
      </c>
      <c r="F101" s="7" t="str">
        <f t="shared" si="21"/>
        <v>N/A</v>
      </c>
      <c r="G101" s="22">
        <v>0</v>
      </c>
      <c r="H101" s="7" t="str">
        <f t="shared" si="22"/>
        <v>N/A</v>
      </c>
      <c r="I101" s="8">
        <v>26.24</v>
      </c>
      <c r="J101" s="8">
        <v>-100</v>
      </c>
      <c r="K101" s="25" t="s">
        <v>736</v>
      </c>
      <c r="L101" s="91" t="str">
        <f t="shared" si="19"/>
        <v>No</v>
      </c>
    </row>
    <row r="102" spans="1:12" ht="25" x14ac:dyDescent="0.25">
      <c r="A102" s="114" t="s">
        <v>1177</v>
      </c>
      <c r="B102" s="21" t="s">
        <v>213</v>
      </c>
      <c r="C102" s="26">
        <v>1318.669506</v>
      </c>
      <c r="D102" s="7" t="str">
        <f t="shared" si="20"/>
        <v>N/A</v>
      </c>
      <c r="E102" s="26">
        <v>1257.902834</v>
      </c>
      <c r="F102" s="7" t="str">
        <f t="shared" si="21"/>
        <v>N/A</v>
      </c>
      <c r="G102" s="26" t="s">
        <v>1747</v>
      </c>
      <c r="H102" s="7" t="str">
        <f t="shared" si="22"/>
        <v>N/A</v>
      </c>
      <c r="I102" s="8">
        <v>-4.6100000000000003</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29141590</v>
      </c>
      <c r="D106" s="7" t="str">
        <f t="shared" si="20"/>
        <v>N/A</v>
      </c>
      <c r="E106" s="26">
        <v>31136773</v>
      </c>
      <c r="F106" s="7" t="str">
        <f t="shared" si="21"/>
        <v>N/A</v>
      </c>
      <c r="G106" s="26">
        <v>0</v>
      </c>
      <c r="H106" s="7" t="str">
        <f t="shared" si="22"/>
        <v>N/A</v>
      </c>
      <c r="I106" s="8">
        <v>6.8470000000000004</v>
      </c>
      <c r="J106" s="8">
        <v>-100</v>
      </c>
      <c r="K106" s="25" t="s">
        <v>736</v>
      </c>
      <c r="L106" s="91" t="str">
        <f t="shared" si="19"/>
        <v>No</v>
      </c>
    </row>
    <row r="107" spans="1:12" x14ac:dyDescent="0.25">
      <c r="A107" s="114" t="s">
        <v>521</v>
      </c>
      <c r="B107" s="21" t="s">
        <v>213</v>
      </c>
      <c r="C107" s="22">
        <v>2338</v>
      </c>
      <c r="D107" s="7" t="str">
        <f t="shared" si="20"/>
        <v>N/A</v>
      </c>
      <c r="E107" s="22">
        <v>2575</v>
      </c>
      <c r="F107" s="7" t="str">
        <f t="shared" si="21"/>
        <v>N/A</v>
      </c>
      <c r="G107" s="22">
        <v>0</v>
      </c>
      <c r="H107" s="7" t="str">
        <f t="shared" si="22"/>
        <v>N/A</v>
      </c>
      <c r="I107" s="8">
        <v>10.14</v>
      </c>
      <c r="J107" s="8">
        <v>-100</v>
      </c>
      <c r="K107" s="25" t="s">
        <v>736</v>
      </c>
      <c r="L107" s="91" t="str">
        <f t="shared" si="19"/>
        <v>No</v>
      </c>
    </row>
    <row r="108" spans="1:12" ht="25" x14ac:dyDescent="0.25">
      <c r="A108" s="114" t="s">
        <v>1181</v>
      </c>
      <c r="B108" s="21" t="s">
        <v>213</v>
      </c>
      <c r="C108" s="26">
        <v>12464.324209</v>
      </c>
      <c r="D108" s="7" t="str">
        <f t="shared" si="20"/>
        <v>N/A</v>
      </c>
      <c r="E108" s="26">
        <v>12091.95068</v>
      </c>
      <c r="F108" s="7" t="str">
        <f t="shared" si="21"/>
        <v>N/A</v>
      </c>
      <c r="G108" s="26" t="s">
        <v>1747</v>
      </c>
      <c r="H108" s="7" t="str">
        <f t="shared" si="22"/>
        <v>N/A</v>
      </c>
      <c r="I108" s="8">
        <v>-2.99</v>
      </c>
      <c r="J108" s="8" t="s">
        <v>1747</v>
      </c>
      <c r="K108" s="25" t="s">
        <v>736</v>
      </c>
      <c r="L108" s="91" t="str">
        <f t="shared" si="19"/>
        <v>N/A</v>
      </c>
    </row>
    <row r="109" spans="1:12" ht="25" x14ac:dyDescent="0.25">
      <c r="A109" s="114" t="s">
        <v>1182</v>
      </c>
      <c r="B109" s="21" t="s">
        <v>213</v>
      </c>
      <c r="C109" s="26">
        <v>1141312</v>
      </c>
      <c r="D109" s="7" t="str">
        <f t="shared" si="20"/>
        <v>N/A</v>
      </c>
      <c r="E109" s="26">
        <v>1239884</v>
      </c>
      <c r="F109" s="7" t="str">
        <f t="shared" si="21"/>
        <v>N/A</v>
      </c>
      <c r="G109" s="26">
        <v>0</v>
      </c>
      <c r="H109" s="7" t="str">
        <f t="shared" si="22"/>
        <v>N/A</v>
      </c>
      <c r="I109" s="8">
        <v>8.6370000000000005</v>
      </c>
      <c r="J109" s="8">
        <v>-100</v>
      </c>
      <c r="K109" s="25" t="s">
        <v>736</v>
      </c>
      <c r="L109" s="91" t="str">
        <f t="shared" si="19"/>
        <v>No</v>
      </c>
    </row>
    <row r="110" spans="1:12" x14ac:dyDescent="0.25">
      <c r="A110" s="114" t="s">
        <v>522</v>
      </c>
      <c r="B110" s="21" t="s">
        <v>213</v>
      </c>
      <c r="C110" s="22">
        <v>461</v>
      </c>
      <c r="D110" s="7" t="str">
        <f t="shared" si="20"/>
        <v>N/A</v>
      </c>
      <c r="E110" s="22">
        <v>457</v>
      </c>
      <c r="F110" s="7" t="str">
        <f t="shared" si="21"/>
        <v>N/A</v>
      </c>
      <c r="G110" s="22">
        <v>0</v>
      </c>
      <c r="H110" s="7" t="str">
        <f t="shared" si="22"/>
        <v>N/A</v>
      </c>
      <c r="I110" s="8">
        <v>-0.86799999999999999</v>
      </c>
      <c r="J110" s="8">
        <v>-100</v>
      </c>
      <c r="K110" s="25" t="s">
        <v>736</v>
      </c>
      <c r="L110" s="91" t="str">
        <f t="shared" si="19"/>
        <v>No</v>
      </c>
    </row>
    <row r="111" spans="1:12" ht="25" x14ac:dyDescent="0.25">
      <c r="A111" s="114" t="s">
        <v>1183</v>
      </c>
      <c r="B111" s="21" t="s">
        <v>213</v>
      </c>
      <c r="C111" s="26">
        <v>2475.7310195</v>
      </c>
      <c r="D111" s="7" t="str">
        <f t="shared" si="20"/>
        <v>N/A</v>
      </c>
      <c r="E111" s="26">
        <v>2713.0940919</v>
      </c>
      <c r="F111" s="7" t="str">
        <f t="shared" si="21"/>
        <v>N/A</v>
      </c>
      <c r="G111" s="26" t="s">
        <v>1747</v>
      </c>
      <c r="H111" s="7" t="str">
        <f t="shared" si="22"/>
        <v>N/A</v>
      </c>
      <c r="I111" s="8">
        <v>9.5879999999999992</v>
      </c>
      <c r="J111" s="8" t="s">
        <v>1747</v>
      </c>
      <c r="K111" s="25" t="s">
        <v>736</v>
      </c>
      <c r="L111" s="91" t="str">
        <f t="shared" si="19"/>
        <v>N/A</v>
      </c>
    </row>
    <row r="112" spans="1:12" ht="25" x14ac:dyDescent="0.25">
      <c r="A112" s="114" t="s">
        <v>1184</v>
      </c>
      <c r="B112" s="21" t="s">
        <v>213</v>
      </c>
      <c r="C112" s="26">
        <v>986531</v>
      </c>
      <c r="D112" s="7" t="str">
        <f t="shared" si="20"/>
        <v>N/A</v>
      </c>
      <c r="E112" s="26">
        <v>899874</v>
      </c>
      <c r="F112" s="7" t="str">
        <f t="shared" si="21"/>
        <v>N/A</v>
      </c>
      <c r="G112" s="26">
        <v>0</v>
      </c>
      <c r="H112" s="7" t="str">
        <f t="shared" si="22"/>
        <v>N/A</v>
      </c>
      <c r="I112" s="8">
        <v>-8.7799999999999994</v>
      </c>
      <c r="J112" s="8">
        <v>-100</v>
      </c>
      <c r="K112" s="25" t="s">
        <v>736</v>
      </c>
      <c r="L112" s="91" t="str">
        <f t="shared" si="19"/>
        <v>No</v>
      </c>
    </row>
    <row r="113" spans="1:12" x14ac:dyDescent="0.25">
      <c r="A113" s="114" t="s">
        <v>523</v>
      </c>
      <c r="B113" s="21" t="s">
        <v>213</v>
      </c>
      <c r="C113" s="22">
        <v>534</v>
      </c>
      <c r="D113" s="7" t="str">
        <f t="shared" si="20"/>
        <v>N/A</v>
      </c>
      <c r="E113" s="22">
        <v>588</v>
      </c>
      <c r="F113" s="7" t="str">
        <f t="shared" si="21"/>
        <v>N/A</v>
      </c>
      <c r="G113" s="22">
        <v>0</v>
      </c>
      <c r="H113" s="7" t="str">
        <f t="shared" si="22"/>
        <v>N/A</v>
      </c>
      <c r="I113" s="8">
        <v>10.11</v>
      </c>
      <c r="J113" s="8">
        <v>-100</v>
      </c>
      <c r="K113" s="25" t="s">
        <v>736</v>
      </c>
      <c r="L113" s="91" t="str">
        <f t="shared" si="19"/>
        <v>No</v>
      </c>
    </row>
    <row r="114" spans="1:12" ht="25" x14ac:dyDescent="0.25">
      <c r="A114" s="114" t="s">
        <v>1185</v>
      </c>
      <c r="B114" s="21" t="s">
        <v>213</v>
      </c>
      <c r="C114" s="26">
        <v>1847.4363295999999</v>
      </c>
      <c r="D114" s="7" t="str">
        <f t="shared" si="20"/>
        <v>N/A</v>
      </c>
      <c r="E114" s="26">
        <v>1530.3979592000001</v>
      </c>
      <c r="F114" s="7" t="str">
        <f t="shared" si="21"/>
        <v>N/A</v>
      </c>
      <c r="G114" s="26" t="s">
        <v>1747</v>
      </c>
      <c r="H114" s="7" t="str">
        <f t="shared" si="22"/>
        <v>N/A</v>
      </c>
      <c r="I114" s="8">
        <v>-17.2</v>
      </c>
      <c r="J114" s="8" t="s">
        <v>1747</v>
      </c>
      <c r="K114" s="25" t="s">
        <v>736</v>
      </c>
      <c r="L114" s="91" t="str">
        <f t="shared" si="19"/>
        <v>N/A</v>
      </c>
    </row>
    <row r="115" spans="1:12" ht="25" x14ac:dyDescent="0.25">
      <c r="A115" s="114" t="s">
        <v>1186</v>
      </c>
      <c r="B115" s="21" t="s">
        <v>213</v>
      </c>
      <c r="C115" s="26">
        <v>0</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t="s">
        <v>1747</v>
      </c>
      <c r="J115" s="8" t="s">
        <v>1747</v>
      </c>
      <c r="K115" s="25" t="s">
        <v>736</v>
      </c>
      <c r="L115" s="91" t="str">
        <f t="shared" si="19"/>
        <v>N/A</v>
      </c>
    </row>
    <row r="116" spans="1:12" ht="25" x14ac:dyDescent="0.25">
      <c r="A116" s="114" t="s">
        <v>524</v>
      </c>
      <c r="B116" s="21" t="s">
        <v>213</v>
      </c>
      <c r="C116" s="22">
        <v>0</v>
      </c>
      <c r="D116" s="7" t="str">
        <f t="shared" si="23"/>
        <v>N/A</v>
      </c>
      <c r="E116" s="22">
        <v>0</v>
      </c>
      <c r="F116" s="7" t="str">
        <f t="shared" si="24"/>
        <v>N/A</v>
      </c>
      <c r="G116" s="22">
        <v>0</v>
      </c>
      <c r="H116" s="7" t="str">
        <f t="shared" si="25"/>
        <v>N/A</v>
      </c>
      <c r="I116" s="8" t="s">
        <v>1747</v>
      </c>
      <c r="J116" s="8" t="s">
        <v>1747</v>
      </c>
      <c r="K116" s="25" t="s">
        <v>736</v>
      </c>
      <c r="L116" s="91" t="str">
        <f t="shared" si="19"/>
        <v>N/A</v>
      </c>
    </row>
    <row r="117" spans="1:12" ht="25" x14ac:dyDescent="0.25">
      <c r="A117" s="114" t="s">
        <v>1187</v>
      </c>
      <c r="B117" s="21" t="s">
        <v>213</v>
      </c>
      <c r="C117" s="26" t="s">
        <v>1747</v>
      </c>
      <c r="D117" s="7" t="str">
        <f t="shared" si="23"/>
        <v>N/A</v>
      </c>
      <c r="E117" s="26" t="s">
        <v>1747</v>
      </c>
      <c r="F117" s="7" t="str">
        <f t="shared" si="24"/>
        <v>N/A</v>
      </c>
      <c r="G117" s="26" t="s">
        <v>1747</v>
      </c>
      <c r="H117" s="7" t="str">
        <f t="shared" si="25"/>
        <v>N/A</v>
      </c>
      <c r="I117" s="8" t="s">
        <v>1747</v>
      </c>
      <c r="J117" s="8" t="s">
        <v>1747</v>
      </c>
      <c r="K117" s="25" t="s">
        <v>736</v>
      </c>
      <c r="L117" s="91" t="str">
        <f t="shared" si="19"/>
        <v>N/A</v>
      </c>
    </row>
    <row r="118" spans="1:12" ht="25" x14ac:dyDescent="0.25">
      <c r="A118" s="114" t="s">
        <v>1188</v>
      </c>
      <c r="B118" s="21" t="s">
        <v>213</v>
      </c>
      <c r="C118" s="26">
        <v>43106288</v>
      </c>
      <c r="D118" s="7" t="str">
        <f t="shared" si="23"/>
        <v>N/A</v>
      </c>
      <c r="E118" s="26">
        <v>42444522</v>
      </c>
      <c r="F118" s="7" t="str">
        <f t="shared" si="24"/>
        <v>N/A</v>
      </c>
      <c r="G118" s="26">
        <v>0</v>
      </c>
      <c r="H118" s="7" t="str">
        <f t="shared" si="25"/>
        <v>N/A</v>
      </c>
      <c r="I118" s="8">
        <v>-1.54</v>
      </c>
      <c r="J118" s="8">
        <v>-100</v>
      </c>
      <c r="K118" s="25" t="s">
        <v>736</v>
      </c>
      <c r="L118" s="91" t="str">
        <f t="shared" si="19"/>
        <v>No</v>
      </c>
    </row>
    <row r="119" spans="1:12" ht="25" x14ac:dyDescent="0.25">
      <c r="A119" s="114" t="s">
        <v>525</v>
      </c>
      <c r="B119" s="21" t="s">
        <v>213</v>
      </c>
      <c r="C119" s="22">
        <v>1966</v>
      </c>
      <c r="D119" s="7" t="str">
        <f t="shared" si="23"/>
        <v>N/A</v>
      </c>
      <c r="E119" s="22">
        <v>2119</v>
      </c>
      <c r="F119" s="7" t="str">
        <f t="shared" si="24"/>
        <v>N/A</v>
      </c>
      <c r="G119" s="22">
        <v>0</v>
      </c>
      <c r="H119" s="7" t="str">
        <f t="shared" si="25"/>
        <v>N/A</v>
      </c>
      <c r="I119" s="8">
        <v>7.782</v>
      </c>
      <c r="J119" s="8">
        <v>-100</v>
      </c>
      <c r="K119" s="25" t="s">
        <v>736</v>
      </c>
      <c r="L119" s="91" t="str">
        <f t="shared" si="19"/>
        <v>No</v>
      </c>
    </row>
    <row r="120" spans="1:12" ht="25" x14ac:dyDescent="0.25">
      <c r="A120" s="114" t="s">
        <v>1189</v>
      </c>
      <c r="B120" s="21" t="s">
        <v>213</v>
      </c>
      <c r="C120" s="26">
        <v>21925.884028</v>
      </c>
      <c r="D120" s="7" t="str">
        <f t="shared" si="23"/>
        <v>N/A</v>
      </c>
      <c r="E120" s="26">
        <v>20030.449269000001</v>
      </c>
      <c r="F120" s="7" t="str">
        <f t="shared" si="24"/>
        <v>N/A</v>
      </c>
      <c r="G120" s="26" t="s">
        <v>1747</v>
      </c>
      <c r="H120" s="7" t="str">
        <f t="shared" si="25"/>
        <v>N/A</v>
      </c>
      <c r="I120" s="8">
        <v>-8.64</v>
      </c>
      <c r="J120" s="8" t="s">
        <v>1747</v>
      </c>
      <c r="K120" s="25" t="s">
        <v>736</v>
      </c>
      <c r="L120" s="91" t="str">
        <f t="shared" si="19"/>
        <v>N/A</v>
      </c>
    </row>
    <row r="121" spans="1:12" ht="25" x14ac:dyDescent="0.25">
      <c r="A121" s="114" t="s">
        <v>1190</v>
      </c>
      <c r="B121" s="21" t="s">
        <v>213</v>
      </c>
      <c r="C121" s="26">
        <v>2168348</v>
      </c>
      <c r="D121" s="7" t="str">
        <f t="shared" si="23"/>
        <v>N/A</v>
      </c>
      <c r="E121" s="26">
        <v>2109679</v>
      </c>
      <c r="F121" s="7" t="str">
        <f t="shared" si="24"/>
        <v>N/A</v>
      </c>
      <c r="G121" s="26">
        <v>0</v>
      </c>
      <c r="H121" s="7" t="str">
        <f t="shared" si="25"/>
        <v>N/A</v>
      </c>
      <c r="I121" s="8">
        <v>-2.71</v>
      </c>
      <c r="J121" s="8">
        <v>-100</v>
      </c>
      <c r="K121" s="25" t="s">
        <v>736</v>
      </c>
      <c r="L121" s="91" t="str">
        <f t="shared" si="19"/>
        <v>No</v>
      </c>
    </row>
    <row r="122" spans="1:12" x14ac:dyDescent="0.25">
      <c r="A122" s="114" t="s">
        <v>526</v>
      </c>
      <c r="B122" s="21" t="s">
        <v>213</v>
      </c>
      <c r="C122" s="22">
        <v>756</v>
      </c>
      <c r="D122" s="7" t="str">
        <f t="shared" si="23"/>
        <v>N/A</v>
      </c>
      <c r="E122" s="22">
        <v>778</v>
      </c>
      <c r="F122" s="7" t="str">
        <f t="shared" si="24"/>
        <v>N/A</v>
      </c>
      <c r="G122" s="22">
        <v>0</v>
      </c>
      <c r="H122" s="7" t="str">
        <f t="shared" si="25"/>
        <v>N/A</v>
      </c>
      <c r="I122" s="8">
        <v>2.91</v>
      </c>
      <c r="J122" s="8">
        <v>-100</v>
      </c>
      <c r="K122" s="25" t="s">
        <v>736</v>
      </c>
      <c r="L122" s="91" t="str">
        <f t="shared" si="19"/>
        <v>No</v>
      </c>
    </row>
    <row r="123" spans="1:12" ht="25" x14ac:dyDescent="0.25">
      <c r="A123" s="114" t="s">
        <v>1191</v>
      </c>
      <c r="B123" s="21" t="s">
        <v>213</v>
      </c>
      <c r="C123" s="26">
        <v>2868.1851852</v>
      </c>
      <c r="D123" s="7" t="str">
        <f t="shared" si="23"/>
        <v>N/A</v>
      </c>
      <c r="E123" s="26">
        <v>2711.6696658000001</v>
      </c>
      <c r="F123" s="7" t="str">
        <f t="shared" si="24"/>
        <v>N/A</v>
      </c>
      <c r="G123" s="26" t="s">
        <v>1747</v>
      </c>
      <c r="H123" s="7" t="str">
        <f t="shared" si="25"/>
        <v>N/A</v>
      </c>
      <c r="I123" s="8">
        <v>-5.46</v>
      </c>
      <c r="J123" s="8" t="s">
        <v>1747</v>
      </c>
      <c r="K123" s="25" t="s">
        <v>736</v>
      </c>
      <c r="L123" s="91" t="str">
        <f t="shared" si="19"/>
        <v>N/A</v>
      </c>
    </row>
    <row r="124" spans="1:12" ht="25" x14ac:dyDescent="0.25">
      <c r="A124" s="114" t="s">
        <v>1192</v>
      </c>
      <c r="B124" s="21" t="s">
        <v>213</v>
      </c>
      <c r="C124" s="26">
        <v>2108249</v>
      </c>
      <c r="D124" s="7" t="str">
        <f t="shared" si="23"/>
        <v>N/A</v>
      </c>
      <c r="E124" s="26">
        <v>2502087</v>
      </c>
      <c r="F124" s="7" t="str">
        <f t="shared" si="24"/>
        <v>N/A</v>
      </c>
      <c r="G124" s="26">
        <v>0</v>
      </c>
      <c r="H124" s="7" t="str">
        <f t="shared" si="25"/>
        <v>N/A</v>
      </c>
      <c r="I124" s="8">
        <v>18.68</v>
      </c>
      <c r="J124" s="8">
        <v>-100</v>
      </c>
      <c r="K124" s="25" t="s">
        <v>736</v>
      </c>
      <c r="L124" s="91" t="str">
        <f t="shared" si="19"/>
        <v>No</v>
      </c>
    </row>
    <row r="125" spans="1:12" ht="25" x14ac:dyDescent="0.25">
      <c r="A125" s="114" t="s">
        <v>527</v>
      </c>
      <c r="B125" s="21" t="s">
        <v>213</v>
      </c>
      <c r="C125" s="22">
        <v>2058</v>
      </c>
      <c r="D125" s="7" t="str">
        <f t="shared" si="23"/>
        <v>N/A</v>
      </c>
      <c r="E125" s="22">
        <v>2372</v>
      </c>
      <c r="F125" s="7" t="str">
        <f t="shared" si="24"/>
        <v>N/A</v>
      </c>
      <c r="G125" s="22">
        <v>0</v>
      </c>
      <c r="H125" s="7" t="str">
        <f t="shared" si="25"/>
        <v>N/A</v>
      </c>
      <c r="I125" s="8">
        <v>15.26</v>
      </c>
      <c r="J125" s="8">
        <v>-100</v>
      </c>
      <c r="K125" s="25" t="s">
        <v>736</v>
      </c>
      <c r="L125" s="91" t="str">
        <f t="shared" si="19"/>
        <v>No</v>
      </c>
    </row>
    <row r="126" spans="1:12" ht="25" x14ac:dyDescent="0.25">
      <c r="A126" s="114" t="s">
        <v>1193</v>
      </c>
      <c r="B126" s="21" t="s">
        <v>213</v>
      </c>
      <c r="C126" s="26">
        <v>1024.4164237</v>
      </c>
      <c r="D126" s="7" t="str">
        <f t="shared" si="23"/>
        <v>N/A</v>
      </c>
      <c r="E126" s="26">
        <v>1054.8427486999999</v>
      </c>
      <c r="F126" s="7" t="str">
        <f t="shared" si="24"/>
        <v>N/A</v>
      </c>
      <c r="G126" s="26" t="s">
        <v>1747</v>
      </c>
      <c r="H126" s="7" t="str">
        <f t="shared" si="25"/>
        <v>N/A</v>
      </c>
      <c r="I126" s="8">
        <v>2.97</v>
      </c>
      <c r="J126" s="8" t="s">
        <v>1747</v>
      </c>
      <c r="K126" s="25" t="s">
        <v>736</v>
      </c>
      <c r="L126" s="91" t="str">
        <f t="shared" si="19"/>
        <v>N/A</v>
      </c>
    </row>
    <row r="127" spans="1:12" ht="25" x14ac:dyDescent="0.25">
      <c r="A127" s="114" t="s">
        <v>1194</v>
      </c>
      <c r="B127" s="21" t="s">
        <v>213</v>
      </c>
      <c r="C127" s="26">
        <v>7591057</v>
      </c>
      <c r="D127" s="7" t="str">
        <f t="shared" si="23"/>
        <v>N/A</v>
      </c>
      <c r="E127" s="26">
        <v>7985957</v>
      </c>
      <c r="F127" s="7" t="str">
        <f t="shared" si="24"/>
        <v>N/A</v>
      </c>
      <c r="G127" s="26">
        <v>0</v>
      </c>
      <c r="H127" s="7" t="str">
        <f t="shared" si="25"/>
        <v>N/A</v>
      </c>
      <c r="I127" s="8">
        <v>5.202</v>
      </c>
      <c r="J127" s="8">
        <v>-100</v>
      </c>
      <c r="K127" s="25" t="s">
        <v>736</v>
      </c>
      <c r="L127" s="91" t="str">
        <f t="shared" si="19"/>
        <v>No</v>
      </c>
    </row>
    <row r="128" spans="1:12" x14ac:dyDescent="0.25">
      <c r="A128" s="114" t="s">
        <v>528</v>
      </c>
      <c r="B128" s="21" t="s">
        <v>213</v>
      </c>
      <c r="C128" s="22">
        <v>1916</v>
      </c>
      <c r="D128" s="7" t="str">
        <f t="shared" si="23"/>
        <v>N/A</v>
      </c>
      <c r="E128" s="22">
        <v>2004</v>
      </c>
      <c r="F128" s="7" t="str">
        <f t="shared" si="24"/>
        <v>N/A</v>
      </c>
      <c r="G128" s="22">
        <v>0</v>
      </c>
      <c r="H128" s="7" t="str">
        <f t="shared" si="25"/>
        <v>N/A</v>
      </c>
      <c r="I128" s="8">
        <v>4.593</v>
      </c>
      <c r="J128" s="8">
        <v>-100</v>
      </c>
      <c r="K128" s="25" t="s">
        <v>736</v>
      </c>
      <c r="L128" s="91" t="str">
        <f t="shared" si="19"/>
        <v>No</v>
      </c>
    </row>
    <row r="129" spans="1:12" ht="25" x14ac:dyDescent="0.25">
      <c r="A129" s="114" t="s">
        <v>1195</v>
      </c>
      <c r="B129" s="21" t="s">
        <v>213</v>
      </c>
      <c r="C129" s="26">
        <v>3961.9295407</v>
      </c>
      <c r="D129" s="7" t="str">
        <f t="shared" si="23"/>
        <v>N/A</v>
      </c>
      <c r="E129" s="26">
        <v>3985.0084830000001</v>
      </c>
      <c r="F129" s="7" t="str">
        <f t="shared" si="24"/>
        <v>N/A</v>
      </c>
      <c r="G129" s="26" t="s">
        <v>1747</v>
      </c>
      <c r="H129" s="7" t="str">
        <f t="shared" si="25"/>
        <v>N/A</v>
      </c>
      <c r="I129" s="8">
        <v>0.58250000000000002</v>
      </c>
      <c r="J129" s="8" t="s">
        <v>1747</v>
      </c>
      <c r="K129" s="25" t="s">
        <v>736</v>
      </c>
      <c r="L129" s="91" t="str">
        <f t="shared" si="19"/>
        <v>N/A</v>
      </c>
    </row>
    <row r="130" spans="1:12" ht="25" x14ac:dyDescent="0.25">
      <c r="A130" s="114" t="s">
        <v>1196</v>
      </c>
      <c r="B130" s="21" t="s">
        <v>213</v>
      </c>
      <c r="C130" s="26">
        <v>7755</v>
      </c>
      <c r="D130" s="7" t="str">
        <f t="shared" si="23"/>
        <v>N/A</v>
      </c>
      <c r="E130" s="26">
        <v>10835</v>
      </c>
      <c r="F130" s="7" t="str">
        <f t="shared" si="24"/>
        <v>N/A</v>
      </c>
      <c r="G130" s="26">
        <v>0</v>
      </c>
      <c r="H130" s="7" t="str">
        <f t="shared" si="25"/>
        <v>N/A</v>
      </c>
      <c r="I130" s="8">
        <v>39.72</v>
      </c>
      <c r="J130" s="8">
        <v>-100</v>
      </c>
      <c r="K130" s="25" t="s">
        <v>736</v>
      </c>
      <c r="L130" s="91" t="str">
        <f t="shared" si="19"/>
        <v>No</v>
      </c>
    </row>
    <row r="131" spans="1:12" x14ac:dyDescent="0.25">
      <c r="A131" s="114" t="s">
        <v>529</v>
      </c>
      <c r="B131" s="21" t="s">
        <v>213</v>
      </c>
      <c r="C131" s="22">
        <v>11</v>
      </c>
      <c r="D131" s="7" t="str">
        <f t="shared" si="23"/>
        <v>N/A</v>
      </c>
      <c r="E131" s="22">
        <v>11</v>
      </c>
      <c r="F131" s="7" t="str">
        <f t="shared" si="24"/>
        <v>N/A</v>
      </c>
      <c r="G131" s="22">
        <v>0</v>
      </c>
      <c r="H131" s="7" t="str">
        <f t="shared" si="25"/>
        <v>N/A</v>
      </c>
      <c r="I131" s="8">
        <v>-14.3</v>
      </c>
      <c r="J131" s="8">
        <v>-100</v>
      </c>
      <c r="K131" s="25" t="s">
        <v>736</v>
      </c>
      <c r="L131" s="91" t="str">
        <f t="shared" si="19"/>
        <v>No</v>
      </c>
    </row>
    <row r="132" spans="1:12" ht="25" x14ac:dyDescent="0.25">
      <c r="A132" s="114" t="s">
        <v>1197</v>
      </c>
      <c r="B132" s="21" t="s">
        <v>213</v>
      </c>
      <c r="C132" s="26">
        <v>1107.8571429000001</v>
      </c>
      <c r="D132" s="7" t="str">
        <f t="shared" si="23"/>
        <v>N/A</v>
      </c>
      <c r="E132" s="26">
        <v>1805.8333333</v>
      </c>
      <c r="F132" s="7" t="str">
        <f t="shared" si="24"/>
        <v>N/A</v>
      </c>
      <c r="G132" s="26" t="s">
        <v>1747</v>
      </c>
      <c r="H132" s="7" t="str">
        <f t="shared" si="25"/>
        <v>N/A</v>
      </c>
      <c r="I132" s="8">
        <v>63</v>
      </c>
      <c r="J132" s="8" t="s">
        <v>1747</v>
      </c>
      <c r="K132" s="25" t="s">
        <v>736</v>
      </c>
      <c r="L132" s="91" t="str">
        <f t="shared" si="19"/>
        <v>N/A</v>
      </c>
    </row>
    <row r="133" spans="1:12" x14ac:dyDescent="0.25">
      <c r="A133" s="114" t="s">
        <v>1198</v>
      </c>
      <c r="B133" s="21" t="s">
        <v>213</v>
      </c>
      <c r="C133" s="26">
        <v>69189</v>
      </c>
      <c r="D133" s="7" t="str">
        <f t="shared" si="23"/>
        <v>N/A</v>
      </c>
      <c r="E133" s="26">
        <v>75774</v>
      </c>
      <c r="F133" s="7" t="str">
        <f t="shared" si="24"/>
        <v>N/A</v>
      </c>
      <c r="G133" s="26">
        <v>0</v>
      </c>
      <c r="H133" s="7" t="str">
        <f t="shared" si="25"/>
        <v>N/A</v>
      </c>
      <c r="I133" s="8">
        <v>9.5169999999999995</v>
      </c>
      <c r="J133" s="8">
        <v>-100</v>
      </c>
      <c r="K133" s="25" t="s">
        <v>736</v>
      </c>
      <c r="L133" s="91" t="str">
        <f t="shared" si="19"/>
        <v>No</v>
      </c>
    </row>
    <row r="134" spans="1:12" x14ac:dyDescent="0.25">
      <c r="A134" s="114" t="s">
        <v>530</v>
      </c>
      <c r="B134" s="21" t="s">
        <v>213</v>
      </c>
      <c r="C134" s="22">
        <v>52</v>
      </c>
      <c r="D134" s="7" t="str">
        <f t="shared" si="23"/>
        <v>N/A</v>
      </c>
      <c r="E134" s="22">
        <v>60</v>
      </c>
      <c r="F134" s="7" t="str">
        <f t="shared" si="24"/>
        <v>N/A</v>
      </c>
      <c r="G134" s="22">
        <v>0</v>
      </c>
      <c r="H134" s="7" t="str">
        <f t="shared" si="25"/>
        <v>N/A</v>
      </c>
      <c r="I134" s="8">
        <v>15.38</v>
      </c>
      <c r="J134" s="8">
        <v>-100</v>
      </c>
      <c r="K134" s="25" t="s">
        <v>736</v>
      </c>
      <c r="L134" s="91" t="str">
        <f t="shared" si="19"/>
        <v>No</v>
      </c>
    </row>
    <row r="135" spans="1:12" x14ac:dyDescent="0.25">
      <c r="A135" s="114" t="s">
        <v>1199</v>
      </c>
      <c r="B135" s="21" t="s">
        <v>213</v>
      </c>
      <c r="C135" s="26">
        <v>1330.5576923000001</v>
      </c>
      <c r="D135" s="7" t="str">
        <f t="shared" si="23"/>
        <v>N/A</v>
      </c>
      <c r="E135" s="26">
        <v>1262.9000000000001</v>
      </c>
      <c r="F135" s="7" t="str">
        <f t="shared" si="24"/>
        <v>N/A</v>
      </c>
      <c r="G135" s="26" t="s">
        <v>1747</v>
      </c>
      <c r="H135" s="7" t="str">
        <f t="shared" si="25"/>
        <v>N/A</v>
      </c>
      <c r="I135" s="8">
        <v>-5.08</v>
      </c>
      <c r="J135" s="8" t="s">
        <v>1747</v>
      </c>
      <c r="K135" s="25" t="s">
        <v>736</v>
      </c>
      <c r="L135" s="91" t="str">
        <f t="shared" si="19"/>
        <v>N/A</v>
      </c>
    </row>
    <row r="136" spans="1:12" x14ac:dyDescent="0.25">
      <c r="A136" s="114" t="s">
        <v>1200</v>
      </c>
      <c r="B136" s="21" t="s">
        <v>213</v>
      </c>
      <c r="C136" s="26">
        <v>1216803</v>
      </c>
      <c r="D136" s="7" t="str">
        <f t="shared" si="23"/>
        <v>N/A</v>
      </c>
      <c r="E136" s="26">
        <v>1825993</v>
      </c>
      <c r="F136" s="7" t="str">
        <f t="shared" si="24"/>
        <v>N/A</v>
      </c>
      <c r="G136" s="26">
        <v>0</v>
      </c>
      <c r="H136" s="7" t="str">
        <f t="shared" si="25"/>
        <v>N/A</v>
      </c>
      <c r="I136" s="8">
        <v>50.06</v>
      </c>
      <c r="J136" s="8">
        <v>-100</v>
      </c>
      <c r="K136" s="25" t="s">
        <v>736</v>
      </c>
      <c r="L136" s="91" t="str">
        <f t="shared" si="19"/>
        <v>No</v>
      </c>
    </row>
    <row r="137" spans="1:12" x14ac:dyDescent="0.25">
      <c r="A137" s="114" t="s">
        <v>531</v>
      </c>
      <c r="B137" s="21" t="s">
        <v>213</v>
      </c>
      <c r="C137" s="22">
        <v>220</v>
      </c>
      <c r="D137" s="7" t="str">
        <f t="shared" si="23"/>
        <v>N/A</v>
      </c>
      <c r="E137" s="22">
        <v>296</v>
      </c>
      <c r="F137" s="7" t="str">
        <f t="shared" si="24"/>
        <v>N/A</v>
      </c>
      <c r="G137" s="22">
        <v>0</v>
      </c>
      <c r="H137" s="7" t="str">
        <f t="shared" si="25"/>
        <v>N/A</v>
      </c>
      <c r="I137" s="8">
        <v>34.549999999999997</v>
      </c>
      <c r="J137" s="8">
        <v>-100</v>
      </c>
      <c r="K137" s="25" t="s">
        <v>736</v>
      </c>
      <c r="L137" s="91" t="str">
        <f t="shared" si="19"/>
        <v>No</v>
      </c>
    </row>
    <row r="138" spans="1:12" x14ac:dyDescent="0.25">
      <c r="A138" s="114" t="s">
        <v>1201</v>
      </c>
      <c r="B138" s="21" t="s">
        <v>213</v>
      </c>
      <c r="C138" s="26">
        <v>5530.9227272999997</v>
      </c>
      <c r="D138" s="7" t="str">
        <f t="shared" si="23"/>
        <v>N/A</v>
      </c>
      <c r="E138" s="26">
        <v>6168.8952703000004</v>
      </c>
      <c r="F138" s="7" t="str">
        <f t="shared" si="24"/>
        <v>N/A</v>
      </c>
      <c r="G138" s="26" t="s">
        <v>1747</v>
      </c>
      <c r="H138" s="7" t="str">
        <f t="shared" si="25"/>
        <v>N/A</v>
      </c>
      <c r="I138" s="8">
        <v>11.53</v>
      </c>
      <c r="J138" s="8" t="s">
        <v>1747</v>
      </c>
      <c r="K138" s="25" t="s">
        <v>736</v>
      </c>
      <c r="L138" s="91" t="str">
        <f t="shared" si="19"/>
        <v>N/A</v>
      </c>
    </row>
    <row r="139" spans="1:12" x14ac:dyDescent="0.25">
      <c r="A139" s="140" t="s">
        <v>404</v>
      </c>
      <c r="B139" s="10" t="s">
        <v>213</v>
      </c>
      <c r="C139" s="10">
        <v>4726433296</v>
      </c>
      <c r="D139" s="7" t="str">
        <f t="shared" si="23"/>
        <v>N/A</v>
      </c>
      <c r="E139" s="10">
        <v>5538674781</v>
      </c>
      <c r="F139" s="7" t="str">
        <f t="shared" si="24"/>
        <v>N/A</v>
      </c>
      <c r="G139" s="10">
        <v>5438493496</v>
      </c>
      <c r="H139" s="7" t="str">
        <f t="shared" si="25"/>
        <v>N/A</v>
      </c>
      <c r="I139" s="8">
        <v>17.190000000000001</v>
      </c>
      <c r="J139" s="8">
        <v>-1.81</v>
      </c>
      <c r="K139" s="10" t="s">
        <v>213</v>
      </c>
      <c r="L139" s="91" t="str">
        <f t="shared" ref="L139:L158" si="26">IF(J139="Div by 0", "N/A", IF(K139="N/A","N/A", IF(J139&gt;VALUE(MID(K139,1,2)), "No", IF(J139&lt;-1*VALUE(MID(K139,1,2)), "No", "Yes"))))</f>
        <v>N/A</v>
      </c>
    </row>
    <row r="140" spans="1:12" x14ac:dyDescent="0.25">
      <c r="A140" s="140" t="s">
        <v>1202</v>
      </c>
      <c r="B140" s="10" t="s">
        <v>213</v>
      </c>
      <c r="C140" s="10">
        <v>4130.6202406000002</v>
      </c>
      <c r="D140" s="7" t="str">
        <f t="shared" si="23"/>
        <v>N/A</v>
      </c>
      <c r="E140" s="10">
        <v>4862.7351448999998</v>
      </c>
      <c r="F140" s="7" t="str">
        <f t="shared" si="24"/>
        <v>N/A</v>
      </c>
      <c r="G140" s="10">
        <v>4809.3616597999999</v>
      </c>
      <c r="H140" s="7" t="str">
        <f t="shared" si="25"/>
        <v>N/A</v>
      </c>
      <c r="I140" s="8">
        <v>17.72</v>
      </c>
      <c r="J140" s="8">
        <v>-1.1000000000000001</v>
      </c>
      <c r="K140" s="10" t="s">
        <v>213</v>
      </c>
      <c r="L140" s="91" t="str">
        <f t="shared" si="26"/>
        <v>N/A</v>
      </c>
    </row>
    <row r="141" spans="1:12" x14ac:dyDescent="0.25">
      <c r="A141" s="140" t="s">
        <v>405</v>
      </c>
      <c r="B141" s="10" t="s">
        <v>213</v>
      </c>
      <c r="C141" s="10">
        <v>9653404</v>
      </c>
      <c r="D141" s="7" t="str">
        <f t="shared" si="23"/>
        <v>N/A</v>
      </c>
      <c r="E141" s="10">
        <v>10955724</v>
      </c>
      <c r="F141" s="7" t="str">
        <f t="shared" si="24"/>
        <v>N/A</v>
      </c>
      <c r="G141" s="10">
        <v>8981747</v>
      </c>
      <c r="H141" s="7" t="str">
        <f t="shared" si="25"/>
        <v>N/A</v>
      </c>
      <c r="I141" s="8">
        <v>13.49</v>
      </c>
      <c r="J141" s="8">
        <v>-18</v>
      </c>
      <c r="K141" s="10" t="s">
        <v>213</v>
      </c>
      <c r="L141" s="91" t="str">
        <f t="shared" si="26"/>
        <v>N/A</v>
      </c>
    </row>
    <row r="142" spans="1:12" x14ac:dyDescent="0.25">
      <c r="A142" s="140" t="s">
        <v>1203</v>
      </c>
      <c r="B142" s="10" t="s">
        <v>213</v>
      </c>
      <c r="C142" s="10">
        <v>4422.0815392000004</v>
      </c>
      <c r="D142" s="7" t="str">
        <f t="shared" si="23"/>
        <v>N/A</v>
      </c>
      <c r="E142" s="10">
        <v>5318.3126214000004</v>
      </c>
      <c r="F142" s="7" t="str">
        <f t="shared" si="24"/>
        <v>N/A</v>
      </c>
      <c r="G142" s="10">
        <v>4326.4677264000002</v>
      </c>
      <c r="H142" s="7" t="str">
        <f t="shared" si="25"/>
        <v>N/A</v>
      </c>
      <c r="I142" s="8">
        <v>20.27</v>
      </c>
      <c r="J142" s="8">
        <v>-18.600000000000001</v>
      </c>
      <c r="K142" s="10" t="s">
        <v>213</v>
      </c>
      <c r="L142" s="91" t="str">
        <f t="shared" si="26"/>
        <v>N/A</v>
      </c>
    </row>
    <row r="143" spans="1:12" x14ac:dyDescent="0.25">
      <c r="A143" s="140" t="s">
        <v>406</v>
      </c>
      <c r="B143" s="10" t="s">
        <v>213</v>
      </c>
      <c r="C143" s="10">
        <v>6066841</v>
      </c>
      <c r="D143" s="7" t="str">
        <f t="shared" si="23"/>
        <v>N/A</v>
      </c>
      <c r="E143" s="10">
        <v>5412208</v>
      </c>
      <c r="F143" s="7" t="str">
        <f t="shared" si="24"/>
        <v>N/A</v>
      </c>
      <c r="G143" s="10">
        <v>6201217</v>
      </c>
      <c r="H143" s="7" t="str">
        <f t="shared" si="25"/>
        <v>N/A</v>
      </c>
      <c r="I143" s="8">
        <v>-10.8</v>
      </c>
      <c r="J143" s="8">
        <v>14.58</v>
      </c>
      <c r="K143" s="10" t="s">
        <v>213</v>
      </c>
      <c r="L143" s="91" t="str">
        <f t="shared" si="26"/>
        <v>N/A</v>
      </c>
    </row>
    <row r="144" spans="1:12" x14ac:dyDescent="0.25">
      <c r="A144" s="140" t="s">
        <v>1204</v>
      </c>
      <c r="B144" s="10" t="s">
        <v>213</v>
      </c>
      <c r="C144" s="10">
        <v>346.37973166</v>
      </c>
      <c r="D144" s="7" t="str">
        <f t="shared" si="23"/>
        <v>N/A</v>
      </c>
      <c r="E144" s="10">
        <v>285.04808552999998</v>
      </c>
      <c r="F144" s="7" t="str">
        <f t="shared" si="24"/>
        <v>N/A</v>
      </c>
      <c r="G144" s="10">
        <v>309.24136039000001</v>
      </c>
      <c r="H144" s="7" t="str">
        <f t="shared" si="25"/>
        <v>N/A</v>
      </c>
      <c r="I144" s="8">
        <v>-17.7</v>
      </c>
      <c r="J144" s="8">
        <v>8.4870000000000001</v>
      </c>
      <c r="K144" s="10" t="s">
        <v>213</v>
      </c>
      <c r="L144" s="91" t="str">
        <f t="shared" si="26"/>
        <v>N/A</v>
      </c>
    </row>
    <row r="145" spans="1:13" x14ac:dyDescent="0.25">
      <c r="A145" s="140" t="s">
        <v>407</v>
      </c>
      <c r="B145" s="10" t="s">
        <v>213</v>
      </c>
      <c r="C145" s="10">
        <v>15132021</v>
      </c>
      <c r="D145" s="7" t="str">
        <f t="shared" si="23"/>
        <v>N/A</v>
      </c>
      <c r="E145" s="10">
        <v>18270913</v>
      </c>
      <c r="F145" s="7" t="str">
        <f t="shared" si="24"/>
        <v>N/A</v>
      </c>
      <c r="G145" s="10">
        <v>15464495</v>
      </c>
      <c r="H145" s="7" t="str">
        <f t="shared" si="25"/>
        <v>N/A</v>
      </c>
      <c r="I145" s="8">
        <v>20.74</v>
      </c>
      <c r="J145" s="8">
        <v>-15.4</v>
      </c>
      <c r="K145" s="10" t="s">
        <v>213</v>
      </c>
      <c r="L145" s="91" t="str">
        <f t="shared" si="26"/>
        <v>N/A</v>
      </c>
    </row>
    <row r="146" spans="1:13" x14ac:dyDescent="0.25">
      <c r="A146" s="140" t="s">
        <v>1205</v>
      </c>
      <c r="B146" s="10" t="s">
        <v>213</v>
      </c>
      <c r="C146" s="10">
        <v>2735.3617137000001</v>
      </c>
      <c r="D146" s="7" t="str">
        <f t="shared" si="23"/>
        <v>N/A</v>
      </c>
      <c r="E146" s="10">
        <v>3199.8096322000001</v>
      </c>
      <c r="F146" s="7" t="str">
        <f t="shared" si="24"/>
        <v>N/A</v>
      </c>
      <c r="G146" s="10">
        <v>2741.9317375999999</v>
      </c>
      <c r="H146" s="7" t="str">
        <f t="shared" si="25"/>
        <v>N/A</v>
      </c>
      <c r="I146" s="8">
        <v>16.98</v>
      </c>
      <c r="J146" s="8">
        <v>-14.3</v>
      </c>
      <c r="K146" s="10" t="s">
        <v>213</v>
      </c>
      <c r="L146" s="91" t="str">
        <f t="shared" si="26"/>
        <v>N/A</v>
      </c>
    </row>
    <row r="147" spans="1:13" x14ac:dyDescent="0.25">
      <c r="A147" s="140" t="s">
        <v>408</v>
      </c>
      <c r="B147" s="10" t="s">
        <v>213</v>
      </c>
      <c r="C147" s="10">
        <v>300786</v>
      </c>
      <c r="D147" s="7" t="str">
        <f t="shared" ref="D147:D160" si="27">IF($B147="N/A","N/A",IF(C147&gt;10,"No",IF(C147&lt;-10,"No","Yes")))</f>
        <v>N/A</v>
      </c>
      <c r="E147" s="10">
        <v>583700</v>
      </c>
      <c r="F147" s="7" t="str">
        <f t="shared" ref="F147:F160" si="28">IF($B147="N/A","N/A",IF(E147&gt;10,"No",IF(E147&lt;-10,"No","Yes")))</f>
        <v>N/A</v>
      </c>
      <c r="G147" s="10">
        <v>432976</v>
      </c>
      <c r="H147" s="7" t="str">
        <f t="shared" ref="H147:H160" si="29">IF($B147="N/A","N/A",IF(G147&gt;10,"No",IF(G147&lt;-10,"No","Yes")))</f>
        <v>N/A</v>
      </c>
      <c r="I147" s="8">
        <v>94.06</v>
      </c>
      <c r="J147" s="8">
        <v>-25.8</v>
      </c>
      <c r="K147" s="10" t="s">
        <v>213</v>
      </c>
      <c r="L147" s="91" t="str">
        <f t="shared" si="26"/>
        <v>N/A</v>
      </c>
    </row>
    <row r="148" spans="1:13" x14ac:dyDescent="0.25">
      <c r="A148" s="140" t="s">
        <v>1206</v>
      </c>
      <c r="B148" s="10" t="s">
        <v>213</v>
      </c>
      <c r="C148" s="10">
        <v>576.21839079999995</v>
      </c>
      <c r="D148" s="7" t="str">
        <f t="shared" si="27"/>
        <v>N/A</v>
      </c>
      <c r="E148" s="10">
        <v>1155.8415841999999</v>
      </c>
      <c r="F148" s="7" t="str">
        <f t="shared" si="28"/>
        <v>N/A</v>
      </c>
      <c r="G148" s="10">
        <v>848.97254901999997</v>
      </c>
      <c r="H148" s="7" t="str">
        <f t="shared" si="29"/>
        <v>N/A</v>
      </c>
      <c r="I148" s="8">
        <v>100.6</v>
      </c>
      <c r="J148" s="8">
        <v>-26.5</v>
      </c>
      <c r="K148" s="10" t="s">
        <v>213</v>
      </c>
      <c r="L148" s="91" t="str">
        <f t="shared" si="26"/>
        <v>N/A</v>
      </c>
    </row>
    <row r="149" spans="1:13" x14ac:dyDescent="0.25">
      <c r="A149" s="140" t="s">
        <v>409</v>
      </c>
      <c r="B149" s="10" t="s">
        <v>213</v>
      </c>
      <c r="C149" s="10">
        <v>37782489</v>
      </c>
      <c r="D149" s="7" t="str">
        <f t="shared" si="27"/>
        <v>N/A</v>
      </c>
      <c r="E149" s="10">
        <v>39674075</v>
      </c>
      <c r="F149" s="7" t="str">
        <f t="shared" si="28"/>
        <v>N/A</v>
      </c>
      <c r="G149" s="10">
        <v>33520971</v>
      </c>
      <c r="H149" s="7" t="str">
        <f t="shared" si="29"/>
        <v>N/A</v>
      </c>
      <c r="I149" s="8">
        <v>5.0069999999999997</v>
      </c>
      <c r="J149" s="8">
        <v>-15.5</v>
      </c>
      <c r="K149" s="10" t="s">
        <v>213</v>
      </c>
      <c r="L149" s="91" t="str">
        <f t="shared" si="26"/>
        <v>N/A</v>
      </c>
    </row>
    <row r="150" spans="1:13" x14ac:dyDescent="0.25">
      <c r="A150" s="140" t="s">
        <v>1207</v>
      </c>
      <c r="B150" s="10" t="s">
        <v>213</v>
      </c>
      <c r="C150" s="10">
        <v>376.07987936000001</v>
      </c>
      <c r="D150" s="7" t="str">
        <f t="shared" si="27"/>
        <v>N/A</v>
      </c>
      <c r="E150" s="10">
        <v>385.39847293999998</v>
      </c>
      <c r="F150" s="7" t="str">
        <f t="shared" si="28"/>
        <v>N/A</v>
      </c>
      <c r="G150" s="10">
        <v>323.99933307999999</v>
      </c>
      <c r="H150" s="7" t="str">
        <f t="shared" si="29"/>
        <v>N/A</v>
      </c>
      <c r="I150" s="8">
        <v>2.4780000000000002</v>
      </c>
      <c r="J150" s="8">
        <v>-15.9</v>
      </c>
      <c r="K150" s="10" t="s">
        <v>213</v>
      </c>
      <c r="L150" s="91" t="str">
        <f t="shared" si="26"/>
        <v>N/A</v>
      </c>
    </row>
    <row r="151" spans="1:13" x14ac:dyDescent="0.25">
      <c r="A151" s="140" t="s">
        <v>410</v>
      </c>
      <c r="B151" s="10" t="s">
        <v>213</v>
      </c>
      <c r="C151" s="10">
        <v>20511803</v>
      </c>
      <c r="D151" s="7" t="str">
        <f t="shared" si="27"/>
        <v>N/A</v>
      </c>
      <c r="E151" s="10">
        <v>17452139</v>
      </c>
      <c r="F151" s="7" t="str">
        <f t="shared" si="28"/>
        <v>N/A</v>
      </c>
      <c r="G151" s="10">
        <v>17324548</v>
      </c>
      <c r="H151" s="7" t="str">
        <f t="shared" si="29"/>
        <v>N/A</v>
      </c>
      <c r="I151" s="8">
        <v>-14.9</v>
      </c>
      <c r="J151" s="8">
        <v>-0.73099999999999998</v>
      </c>
      <c r="K151" s="10" t="s">
        <v>213</v>
      </c>
      <c r="L151" s="91" t="str">
        <f t="shared" si="26"/>
        <v>N/A</v>
      </c>
    </row>
    <row r="152" spans="1:13" x14ac:dyDescent="0.25">
      <c r="A152" s="140" t="s">
        <v>1208</v>
      </c>
      <c r="B152" s="10" t="s">
        <v>213</v>
      </c>
      <c r="C152" s="10">
        <v>1129.6289790000001</v>
      </c>
      <c r="D152" s="7" t="str">
        <f t="shared" si="27"/>
        <v>N/A</v>
      </c>
      <c r="E152" s="10">
        <v>2067.0542461</v>
      </c>
      <c r="F152" s="7" t="str">
        <f t="shared" si="28"/>
        <v>N/A</v>
      </c>
      <c r="G152" s="10">
        <v>2014.7165950000001</v>
      </c>
      <c r="H152" s="7" t="str">
        <f t="shared" si="29"/>
        <v>N/A</v>
      </c>
      <c r="I152" s="8">
        <v>82.99</v>
      </c>
      <c r="J152" s="8">
        <v>-2.5299999999999998</v>
      </c>
      <c r="K152" s="10" t="s">
        <v>213</v>
      </c>
      <c r="L152" s="91" t="str">
        <f t="shared" si="26"/>
        <v>N/A</v>
      </c>
    </row>
    <row r="153" spans="1:13" x14ac:dyDescent="0.25">
      <c r="A153" s="140" t="s">
        <v>411</v>
      </c>
      <c r="B153" s="10" t="s">
        <v>213</v>
      </c>
      <c r="C153" s="10">
        <v>6428750</v>
      </c>
      <c r="D153" s="7" t="str">
        <f t="shared" si="27"/>
        <v>N/A</v>
      </c>
      <c r="E153" s="10">
        <v>11644678</v>
      </c>
      <c r="F153" s="7" t="str">
        <f t="shared" si="28"/>
        <v>N/A</v>
      </c>
      <c r="G153" s="10">
        <v>18210884</v>
      </c>
      <c r="H153" s="7" t="str">
        <f t="shared" si="29"/>
        <v>N/A</v>
      </c>
      <c r="I153" s="8">
        <v>81.13</v>
      </c>
      <c r="J153" s="8">
        <v>56.39</v>
      </c>
      <c r="K153" s="10" t="s">
        <v>213</v>
      </c>
      <c r="L153" s="91" t="str">
        <f t="shared" si="26"/>
        <v>N/A</v>
      </c>
      <c r="M153" s="31"/>
    </row>
    <row r="154" spans="1:13" x14ac:dyDescent="0.25">
      <c r="A154" s="140" t="s">
        <v>1209</v>
      </c>
      <c r="B154" s="10" t="s">
        <v>213</v>
      </c>
      <c r="C154" s="10">
        <v>44032.534247000003</v>
      </c>
      <c r="D154" s="7" t="str">
        <f t="shared" si="27"/>
        <v>N/A</v>
      </c>
      <c r="E154" s="10">
        <v>46393.139442</v>
      </c>
      <c r="F154" s="7" t="str">
        <f t="shared" si="28"/>
        <v>N/A</v>
      </c>
      <c r="G154" s="10">
        <v>41482.651481000001</v>
      </c>
      <c r="H154" s="7" t="str">
        <f t="shared" si="29"/>
        <v>N/A</v>
      </c>
      <c r="I154" s="8">
        <v>5.3609999999999998</v>
      </c>
      <c r="J154" s="8">
        <v>-10.6</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97113950</v>
      </c>
      <c r="D161" s="10" t="s">
        <v>213</v>
      </c>
      <c r="E161" s="10">
        <v>87180748</v>
      </c>
      <c r="F161" s="10" t="s">
        <v>213</v>
      </c>
      <c r="G161" s="10">
        <v>80584786</v>
      </c>
      <c r="H161" s="10" t="s">
        <v>213</v>
      </c>
      <c r="I161" s="8">
        <v>-10.199999999999999</v>
      </c>
      <c r="J161" s="8">
        <v>-7.57</v>
      </c>
      <c r="K161" s="10" t="s">
        <v>213</v>
      </c>
      <c r="L161" s="91" t="str">
        <f>IF(J161="Div by 0", "N/A", IF(K161="N/A","N/A", IF(J161&gt;VALUE(MID(K161,1,2)), "No", IF(J161&lt;-1*VALUE(MID(K161,1,2)), "No", "Yes"))))</f>
        <v>N/A</v>
      </c>
    </row>
    <row r="162" spans="1:16" ht="25" x14ac:dyDescent="0.25">
      <c r="A162" s="140" t="s">
        <v>1213</v>
      </c>
      <c r="B162" s="10" t="s">
        <v>213</v>
      </c>
      <c r="C162" s="10">
        <v>1544.064711</v>
      </c>
      <c r="D162" s="10" t="s">
        <v>213</v>
      </c>
      <c r="E162" s="10">
        <v>1485.1663174</v>
      </c>
      <c r="F162" s="10" t="s">
        <v>213</v>
      </c>
      <c r="G162" s="10">
        <v>1431.3206869999999</v>
      </c>
      <c r="H162" s="10" t="s">
        <v>213</v>
      </c>
      <c r="I162" s="8">
        <v>-3.81</v>
      </c>
      <c r="J162" s="8">
        <v>-3.63</v>
      </c>
      <c r="K162" s="10" t="s">
        <v>213</v>
      </c>
      <c r="L162" s="91" t="str">
        <f>IF(J162="Div by 0", "N/A", IF(K162="N/A","N/A", IF(J162&gt;VALUE(MID(K162,1,2)), "No", IF(J162&lt;-1*VALUE(MID(K162,1,2)), "No", "Yes"))))</f>
        <v>N/A</v>
      </c>
    </row>
    <row r="163" spans="1:16" ht="25" x14ac:dyDescent="0.25">
      <c r="A163" s="140" t="s">
        <v>416</v>
      </c>
      <c r="B163" s="10" t="s">
        <v>213</v>
      </c>
      <c r="C163" s="10">
        <v>96839759</v>
      </c>
      <c r="D163" s="10" t="s">
        <v>213</v>
      </c>
      <c r="E163" s="10">
        <v>86925716</v>
      </c>
      <c r="F163" s="10" t="s">
        <v>213</v>
      </c>
      <c r="G163" s="10">
        <v>80355847</v>
      </c>
      <c r="H163" s="10" t="s">
        <v>213</v>
      </c>
      <c r="I163" s="8">
        <v>-10.199999999999999</v>
      </c>
      <c r="J163" s="8">
        <v>-7.56</v>
      </c>
      <c r="K163" s="10" t="s">
        <v>213</v>
      </c>
      <c r="L163" s="91" t="str">
        <f>IF(J163="Div by 0", "N/A", IF(K163="N/A","N/A", IF(J163&gt;VALUE(MID(K163,1,2)), "No", IF(J163&lt;-1*VALUE(MID(K163,1,2)), "No", "Yes"))))</f>
        <v>N/A</v>
      </c>
      <c r="N163" s="32"/>
    </row>
    <row r="164" spans="1:16" x14ac:dyDescent="0.25">
      <c r="A164" s="140" t="s">
        <v>1227</v>
      </c>
      <c r="B164" s="77" t="s">
        <v>213</v>
      </c>
      <c r="C164" s="77">
        <v>656.53100454000003</v>
      </c>
      <c r="D164" s="78" t="str">
        <f t="shared" ref="D164" si="31">IF($B164="N/A","N/A",IF(C164&gt;10,"No",IF(C164&lt;-10,"No","Yes")))</f>
        <v>N/A</v>
      </c>
      <c r="E164" s="77">
        <v>853.23637007000002</v>
      </c>
      <c r="F164" s="78" t="str">
        <f t="shared" ref="F164" si="32">IF($B164="N/A","N/A",IF(E164&gt;10,"No",IF(E164&lt;-10,"No","Yes")))</f>
        <v>N/A</v>
      </c>
      <c r="G164" s="77">
        <v>867.07587054999999</v>
      </c>
      <c r="H164" s="78" t="str">
        <f t="shared" ref="H164" si="33">IF($B164="N/A","N/A",IF(G164&gt;10,"No",IF(G164&lt;-10,"No","Yes")))</f>
        <v>N/A</v>
      </c>
      <c r="I164" s="79">
        <v>29.96</v>
      </c>
      <c r="J164" s="79">
        <v>1.6220000000000001</v>
      </c>
      <c r="K164" s="80" t="s">
        <v>736</v>
      </c>
      <c r="L164" s="93" t="str">
        <f>IF(J164="Div by 0", "N/A", IF(OR(J164="N/A",K164="N/A"),"N/A", IF(J164&gt;VALUE(MID(K164,1,2)), "No", IF(J164&lt;-1*VALUE(MID(K164,1,2)), "No", "Yes"))))</f>
        <v>Yes</v>
      </c>
      <c r="N164" s="32"/>
    </row>
    <row r="165" spans="1:16" x14ac:dyDescent="0.25">
      <c r="A165" s="140" t="s">
        <v>1214</v>
      </c>
      <c r="B165" s="10" t="s">
        <v>213</v>
      </c>
      <c r="C165" s="10">
        <v>656.79582033999998</v>
      </c>
      <c r="D165" s="7" t="str">
        <f t="shared" ref="D165:D171" si="34">IF($B165="N/A","N/A",IF(C165&gt;10,"No",IF(C165&lt;-10,"No","Yes")))</f>
        <v>N/A</v>
      </c>
      <c r="E165" s="10">
        <v>852.09152356000004</v>
      </c>
      <c r="F165" s="7" t="str">
        <f t="shared" ref="F165:F171" si="35">IF($B165="N/A","N/A",IF(E165&gt;10,"No",IF(E165&lt;-10,"No","Yes")))</f>
        <v>N/A</v>
      </c>
      <c r="G165" s="10">
        <v>871.68151327999999</v>
      </c>
      <c r="H165" s="7" t="str">
        <f t="shared" ref="H165:H171" si="36">IF($B165="N/A","N/A",IF(G165&gt;10,"No",IF(G165&lt;-10,"No","Yes")))</f>
        <v>N/A</v>
      </c>
      <c r="I165" s="8">
        <v>29.73</v>
      </c>
      <c r="J165" s="8">
        <v>2.2989999999999999</v>
      </c>
      <c r="K165" s="25" t="s">
        <v>736</v>
      </c>
      <c r="L165" s="91" t="str">
        <f>IF(J165="Div by 0", "N/A", IF(OR(J165="N/A",K165="N/A"),"N/A", IF(J165&gt;VALUE(MID(K165,1,2)), "No", IF(J165&lt;-1*VALUE(MID(K165,1,2)), "No", "Yes"))))</f>
        <v>Yes</v>
      </c>
      <c r="N165" s="32"/>
    </row>
    <row r="166" spans="1:16" x14ac:dyDescent="0.25">
      <c r="A166" s="140" t="s">
        <v>1215</v>
      </c>
      <c r="B166" s="10" t="s">
        <v>213</v>
      </c>
      <c r="C166" s="10">
        <v>651.12370181999995</v>
      </c>
      <c r="D166" s="7" t="str">
        <f t="shared" si="34"/>
        <v>N/A</v>
      </c>
      <c r="E166" s="10">
        <v>878.07441633999997</v>
      </c>
      <c r="F166" s="7" t="str">
        <f t="shared" si="35"/>
        <v>N/A</v>
      </c>
      <c r="G166" s="10">
        <v>764.77501861999997</v>
      </c>
      <c r="H166" s="7" t="str">
        <f t="shared" si="36"/>
        <v>N/A</v>
      </c>
      <c r="I166" s="8">
        <v>34.86</v>
      </c>
      <c r="J166" s="8">
        <v>-12.9</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1157324</v>
      </c>
      <c r="D6" s="7" t="str">
        <f t="shared" ref="D6:D11" si="0">IF($B6="N/A","N/A",IF(C6&gt;10,"No",IF(C6&lt;-10,"No","Yes")))</f>
        <v>N/A</v>
      </c>
      <c r="E6" s="1">
        <v>1145501</v>
      </c>
      <c r="F6" s="7" t="str">
        <f t="shared" ref="F6:F11" si="1">IF($B6="N/A","N/A",IF(E6&gt;10,"No",IF(E6&lt;-10,"No","Yes")))</f>
        <v>N/A</v>
      </c>
      <c r="G6" s="1">
        <v>1137691</v>
      </c>
      <c r="H6" s="7" t="str">
        <f t="shared" ref="H6:H11" si="2">IF($B6="N/A","N/A",IF(G6&gt;10,"No",IF(G6&lt;-10,"No","Yes")))</f>
        <v>N/A</v>
      </c>
      <c r="I6" s="8">
        <v>-1.02</v>
      </c>
      <c r="J6" s="8">
        <v>-0.68200000000000005</v>
      </c>
      <c r="K6" s="1" t="s">
        <v>736</v>
      </c>
      <c r="L6" s="91" t="str">
        <f t="shared" ref="L6:L14" si="3">IF(J6="Div by 0", "N/A", IF(K6="N/A","N/A", IF(J6&gt;VALUE(MID(K6,1,2)), "No", IF(J6&lt;-1*VALUE(MID(K6,1,2)), "No", "Yes"))))</f>
        <v>Yes</v>
      </c>
    </row>
    <row r="7" spans="1:12" x14ac:dyDescent="0.25">
      <c r="A7" s="123" t="s">
        <v>100</v>
      </c>
      <c r="B7" s="25" t="s">
        <v>213</v>
      </c>
      <c r="C7" s="1">
        <v>63175</v>
      </c>
      <c r="D7" s="7" t="str">
        <f t="shared" si="0"/>
        <v>N/A</v>
      </c>
      <c r="E7" s="1">
        <v>63661</v>
      </c>
      <c r="F7" s="7" t="str">
        <f t="shared" si="1"/>
        <v>N/A</v>
      </c>
      <c r="G7" s="1">
        <v>64508</v>
      </c>
      <c r="H7" s="7" t="str">
        <f t="shared" si="2"/>
        <v>N/A</v>
      </c>
      <c r="I7" s="8">
        <v>0.76929999999999998</v>
      </c>
      <c r="J7" s="8">
        <v>1.33</v>
      </c>
      <c r="K7" s="25" t="s">
        <v>736</v>
      </c>
      <c r="L7" s="91" t="str">
        <f t="shared" si="3"/>
        <v>Yes</v>
      </c>
    </row>
    <row r="8" spans="1:12" x14ac:dyDescent="0.25">
      <c r="A8" s="123" t="s">
        <v>101</v>
      </c>
      <c r="B8" s="25" t="s">
        <v>213</v>
      </c>
      <c r="C8" s="1">
        <v>173601</v>
      </c>
      <c r="D8" s="7" t="str">
        <f t="shared" si="0"/>
        <v>N/A</v>
      </c>
      <c r="E8" s="1">
        <v>177080</v>
      </c>
      <c r="F8" s="7" t="str">
        <f t="shared" si="1"/>
        <v>N/A</v>
      </c>
      <c r="G8" s="1">
        <v>183524</v>
      </c>
      <c r="H8" s="7" t="str">
        <f t="shared" si="2"/>
        <v>N/A</v>
      </c>
      <c r="I8" s="8">
        <v>2.004</v>
      </c>
      <c r="J8" s="8">
        <v>3.6389999999999998</v>
      </c>
      <c r="K8" s="25" t="s">
        <v>736</v>
      </c>
      <c r="L8" s="91" t="str">
        <f t="shared" si="3"/>
        <v>Yes</v>
      </c>
    </row>
    <row r="9" spans="1:12" x14ac:dyDescent="0.25">
      <c r="A9" s="123" t="s">
        <v>104</v>
      </c>
      <c r="B9" s="25" t="s">
        <v>213</v>
      </c>
      <c r="C9" s="1">
        <v>539511</v>
      </c>
      <c r="D9" s="7" t="str">
        <f t="shared" si="0"/>
        <v>N/A</v>
      </c>
      <c r="E9" s="1">
        <v>537155</v>
      </c>
      <c r="F9" s="7" t="str">
        <f t="shared" si="1"/>
        <v>N/A</v>
      </c>
      <c r="G9" s="1">
        <v>538042</v>
      </c>
      <c r="H9" s="7" t="str">
        <f t="shared" si="2"/>
        <v>N/A</v>
      </c>
      <c r="I9" s="8">
        <v>-0.437</v>
      </c>
      <c r="J9" s="8">
        <v>0.1651</v>
      </c>
      <c r="K9" s="25" t="s">
        <v>736</v>
      </c>
      <c r="L9" s="91" t="str">
        <f t="shared" si="3"/>
        <v>Yes</v>
      </c>
    </row>
    <row r="10" spans="1:12" x14ac:dyDescent="0.25">
      <c r="A10" s="123" t="s">
        <v>105</v>
      </c>
      <c r="B10" s="25" t="s">
        <v>213</v>
      </c>
      <c r="C10" s="1">
        <v>381037</v>
      </c>
      <c r="D10" s="7" t="str">
        <f t="shared" si="0"/>
        <v>N/A</v>
      </c>
      <c r="E10" s="1">
        <v>367605</v>
      </c>
      <c r="F10" s="7" t="str">
        <f t="shared" si="1"/>
        <v>N/A</v>
      </c>
      <c r="G10" s="1">
        <v>351617</v>
      </c>
      <c r="H10" s="7" t="str">
        <f t="shared" si="2"/>
        <v>N/A</v>
      </c>
      <c r="I10" s="8">
        <v>-3.53</v>
      </c>
      <c r="J10" s="8">
        <v>-4.3499999999999996</v>
      </c>
      <c r="K10" s="25" t="s">
        <v>736</v>
      </c>
      <c r="L10" s="91" t="str">
        <f t="shared" si="3"/>
        <v>Yes</v>
      </c>
    </row>
    <row r="11" spans="1:12" x14ac:dyDescent="0.25">
      <c r="A11" s="123" t="s">
        <v>77</v>
      </c>
      <c r="B11" s="1" t="s">
        <v>213</v>
      </c>
      <c r="C11" s="1">
        <v>980829.84</v>
      </c>
      <c r="D11" s="7" t="str">
        <f t="shared" si="0"/>
        <v>N/A</v>
      </c>
      <c r="E11" s="1">
        <v>972583.77</v>
      </c>
      <c r="F11" s="7" t="str">
        <f t="shared" si="1"/>
        <v>N/A</v>
      </c>
      <c r="G11" s="1">
        <v>961104.72</v>
      </c>
      <c r="H11" s="7" t="str">
        <f t="shared" si="2"/>
        <v>N/A</v>
      </c>
      <c r="I11" s="8">
        <v>-0.84099999999999997</v>
      </c>
      <c r="J11" s="8">
        <v>-1.18</v>
      </c>
      <c r="K11" s="1" t="s">
        <v>737</v>
      </c>
      <c r="L11" s="91" t="str">
        <f t="shared" si="3"/>
        <v>Yes</v>
      </c>
    </row>
    <row r="12" spans="1:12" x14ac:dyDescent="0.25">
      <c r="A12" s="123" t="s">
        <v>115</v>
      </c>
      <c r="B12" s="1" t="s">
        <v>213</v>
      </c>
      <c r="C12" s="1">
        <v>149572</v>
      </c>
      <c r="D12" s="1" t="s">
        <v>213</v>
      </c>
      <c r="E12" s="1">
        <v>152875</v>
      </c>
      <c r="F12" s="1" t="s">
        <v>213</v>
      </c>
      <c r="G12" s="1">
        <v>156302</v>
      </c>
      <c r="H12" s="1" t="s">
        <v>213</v>
      </c>
      <c r="I12" s="8">
        <v>2.2080000000000002</v>
      </c>
      <c r="J12" s="8">
        <v>2.242</v>
      </c>
      <c r="K12" s="1" t="s">
        <v>737</v>
      </c>
      <c r="L12" s="91" t="str">
        <f t="shared" si="3"/>
        <v>Yes</v>
      </c>
    </row>
    <row r="13" spans="1:12" x14ac:dyDescent="0.25">
      <c r="A13" s="123" t="s">
        <v>447</v>
      </c>
      <c r="B13" s="1" t="s">
        <v>213</v>
      </c>
      <c r="C13" s="1">
        <v>61512</v>
      </c>
      <c r="D13" s="1" t="s">
        <v>213</v>
      </c>
      <c r="E13" s="1">
        <v>62029</v>
      </c>
      <c r="F13" s="1" t="s">
        <v>213</v>
      </c>
      <c r="G13" s="1">
        <v>62842</v>
      </c>
      <c r="H13" s="1" t="s">
        <v>213</v>
      </c>
      <c r="I13" s="8">
        <v>0.84050000000000002</v>
      </c>
      <c r="J13" s="8">
        <v>1.3109999999999999</v>
      </c>
      <c r="K13" s="1" t="s">
        <v>737</v>
      </c>
      <c r="L13" s="91" t="str">
        <f t="shared" si="3"/>
        <v>Yes</v>
      </c>
    </row>
    <row r="14" spans="1:12" x14ac:dyDescent="0.25">
      <c r="A14" s="123" t="s">
        <v>448</v>
      </c>
      <c r="B14" s="1" t="s">
        <v>213</v>
      </c>
      <c r="C14" s="1">
        <v>80680</v>
      </c>
      <c r="D14" s="1" t="s">
        <v>213</v>
      </c>
      <c r="E14" s="1">
        <v>82969</v>
      </c>
      <c r="F14" s="1" t="s">
        <v>213</v>
      </c>
      <c r="G14" s="1">
        <v>85436</v>
      </c>
      <c r="H14" s="1" t="s">
        <v>213</v>
      </c>
      <c r="I14" s="8">
        <v>2.8370000000000002</v>
      </c>
      <c r="J14" s="8">
        <v>2.9729999999999999</v>
      </c>
      <c r="K14" s="1" t="s">
        <v>737</v>
      </c>
      <c r="L14" s="91" t="str">
        <f t="shared" si="3"/>
        <v>Yes</v>
      </c>
    </row>
    <row r="15" spans="1:12" x14ac:dyDescent="0.25">
      <c r="A15" s="122" t="s">
        <v>58</v>
      </c>
      <c r="B15" s="25" t="s">
        <v>213</v>
      </c>
      <c r="C15" s="10">
        <v>4737634073</v>
      </c>
      <c r="D15" s="7" t="str">
        <f t="shared" ref="D15:D20" si="4">IF($B15="N/A","N/A",IF(C15&gt;10,"No",IF(C15&lt;-10,"No","Yes")))</f>
        <v>N/A</v>
      </c>
      <c r="E15" s="10">
        <v>5548831864</v>
      </c>
      <c r="F15" s="7" t="str">
        <f t="shared" ref="F15:F20" si="5">IF($B15="N/A","N/A",IF(E15&gt;10,"No",IF(E15&lt;-10,"No","Yes")))</f>
        <v>N/A</v>
      </c>
      <c r="G15" s="10">
        <v>5449710310</v>
      </c>
      <c r="H15" s="7" t="str">
        <f t="shared" ref="H15:H20" si="6">IF($B15="N/A","N/A",IF(G15&gt;10,"No",IF(G15&lt;-10,"No","Yes")))</f>
        <v>N/A</v>
      </c>
      <c r="I15" s="8">
        <v>17.12</v>
      </c>
      <c r="J15" s="8">
        <v>-1.79</v>
      </c>
      <c r="K15" s="25" t="s">
        <v>736</v>
      </c>
      <c r="L15" s="91" t="str">
        <f t="shared" ref="L15:L20" si="7">IF(J15="Div by 0", "N/A", IF(K15="N/A","N/A", IF(J15&gt;VALUE(MID(K15,1,2)), "No", IF(J15&lt;-1*VALUE(MID(K15,1,2)), "No", "Yes"))))</f>
        <v>Yes</v>
      </c>
    </row>
    <row r="16" spans="1:12" x14ac:dyDescent="0.25">
      <c r="A16" s="122" t="s">
        <v>1118</v>
      </c>
      <c r="B16" s="25" t="s">
        <v>213</v>
      </c>
      <c r="C16" s="10">
        <v>4093.6108410000002</v>
      </c>
      <c r="D16" s="7" t="str">
        <f t="shared" si="4"/>
        <v>N/A</v>
      </c>
      <c r="E16" s="10">
        <v>4844.0218420000001</v>
      </c>
      <c r="F16" s="7" t="str">
        <f t="shared" si="5"/>
        <v>N/A</v>
      </c>
      <c r="G16" s="10">
        <v>4790.1497946</v>
      </c>
      <c r="H16" s="7" t="str">
        <f t="shared" si="6"/>
        <v>N/A</v>
      </c>
      <c r="I16" s="8">
        <v>18.329999999999998</v>
      </c>
      <c r="J16" s="8">
        <v>-1.1100000000000001</v>
      </c>
      <c r="K16" s="25" t="s">
        <v>736</v>
      </c>
      <c r="L16" s="91" t="str">
        <f t="shared" si="7"/>
        <v>Yes</v>
      </c>
    </row>
    <row r="17" spans="1:12" x14ac:dyDescent="0.25">
      <c r="A17" s="122" t="s">
        <v>1218</v>
      </c>
      <c r="B17" s="25" t="s">
        <v>213</v>
      </c>
      <c r="C17" s="10">
        <v>19601.68391</v>
      </c>
      <c r="D17" s="7" t="str">
        <f t="shared" si="4"/>
        <v>N/A</v>
      </c>
      <c r="E17" s="10">
        <v>22084.082232000001</v>
      </c>
      <c r="F17" s="7" t="str">
        <f t="shared" si="5"/>
        <v>N/A</v>
      </c>
      <c r="G17" s="10">
        <v>21135.858591</v>
      </c>
      <c r="H17" s="7" t="str">
        <f t="shared" si="6"/>
        <v>N/A</v>
      </c>
      <c r="I17" s="8">
        <v>12.66</v>
      </c>
      <c r="J17" s="8">
        <v>-4.29</v>
      </c>
      <c r="K17" s="25" t="s">
        <v>736</v>
      </c>
      <c r="L17" s="91" t="str">
        <f t="shared" si="7"/>
        <v>Yes</v>
      </c>
    </row>
    <row r="18" spans="1:12" x14ac:dyDescent="0.25">
      <c r="A18" s="122" t="s">
        <v>1219</v>
      </c>
      <c r="B18" s="25" t="s">
        <v>213</v>
      </c>
      <c r="C18" s="10">
        <v>11574.507463</v>
      </c>
      <c r="D18" s="7" t="str">
        <f t="shared" si="4"/>
        <v>N/A</v>
      </c>
      <c r="E18" s="10">
        <v>13329.277201999999</v>
      </c>
      <c r="F18" s="7" t="str">
        <f t="shared" si="5"/>
        <v>N/A</v>
      </c>
      <c r="G18" s="10">
        <v>12672.648863</v>
      </c>
      <c r="H18" s="7" t="str">
        <f t="shared" si="6"/>
        <v>N/A</v>
      </c>
      <c r="I18" s="8">
        <v>15.16</v>
      </c>
      <c r="J18" s="8">
        <v>-4.93</v>
      </c>
      <c r="K18" s="25" t="s">
        <v>736</v>
      </c>
      <c r="L18" s="91" t="str">
        <f t="shared" si="7"/>
        <v>Yes</v>
      </c>
    </row>
    <row r="19" spans="1:12" x14ac:dyDescent="0.25">
      <c r="A19" s="122" t="s">
        <v>1220</v>
      </c>
      <c r="B19" s="25" t="s">
        <v>213</v>
      </c>
      <c r="C19" s="10">
        <v>1180.1725618</v>
      </c>
      <c r="D19" s="7" t="str">
        <f t="shared" si="4"/>
        <v>N/A</v>
      </c>
      <c r="E19" s="10">
        <v>1430.2652158000001</v>
      </c>
      <c r="F19" s="7" t="str">
        <f t="shared" si="5"/>
        <v>N/A</v>
      </c>
      <c r="G19" s="10">
        <v>1457.7309931</v>
      </c>
      <c r="H19" s="7" t="str">
        <f t="shared" si="6"/>
        <v>N/A</v>
      </c>
      <c r="I19" s="8">
        <v>21.19</v>
      </c>
      <c r="J19" s="8">
        <v>1.92</v>
      </c>
      <c r="K19" s="25" t="s">
        <v>736</v>
      </c>
      <c r="L19" s="91" t="str">
        <f t="shared" si="7"/>
        <v>Yes</v>
      </c>
    </row>
    <row r="20" spans="1:12" x14ac:dyDescent="0.25">
      <c r="A20" s="122" t="s">
        <v>1221</v>
      </c>
      <c r="B20" s="25" t="s">
        <v>213</v>
      </c>
      <c r="C20" s="10">
        <v>2239.2459079</v>
      </c>
      <c r="D20" s="7" t="str">
        <f t="shared" si="4"/>
        <v>N/A</v>
      </c>
      <c r="E20" s="10">
        <v>2759.2513322999998</v>
      </c>
      <c r="F20" s="7" t="str">
        <f t="shared" si="5"/>
        <v>N/A</v>
      </c>
      <c r="G20" s="10">
        <v>2776.3806500000001</v>
      </c>
      <c r="H20" s="7" t="str">
        <f t="shared" si="6"/>
        <v>N/A</v>
      </c>
      <c r="I20" s="8">
        <v>23.22</v>
      </c>
      <c r="J20" s="8">
        <v>0.62080000000000002</v>
      </c>
      <c r="K20" s="25" t="s">
        <v>736</v>
      </c>
      <c r="L20" s="91" t="str">
        <f t="shared" si="7"/>
        <v>Yes</v>
      </c>
    </row>
    <row r="21" spans="1:12" x14ac:dyDescent="0.25">
      <c r="A21" s="114" t="s">
        <v>1122</v>
      </c>
      <c r="B21" s="25" t="s">
        <v>213</v>
      </c>
      <c r="C21" s="10">
        <v>4300.9098483999996</v>
      </c>
      <c r="D21" s="7" t="str">
        <f t="shared" ref="D21:D22" si="8">IF($B21="N/A","N/A",IF(C21&gt;10,"No",IF(C21&lt;-10,"No","Yes")))</f>
        <v>N/A</v>
      </c>
      <c r="E21" s="10">
        <v>5075.2270449999996</v>
      </c>
      <c r="F21" s="7" t="str">
        <f t="shared" ref="F21:F22" si="9">IF($B21="N/A","N/A",IF(E21&gt;10,"No",IF(E21&lt;-10,"No","Yes")))</f>
        <v>N/A</v>
      </c>
      <c r="G21" s="10">
        <v>5020.9522055999996</v>
      </c>
      <c r="H21" s="7" t="str">
        <f t="shared" ref="H21:H22" si="10">IF($B21="N/A","N/A",IF(G21&gt;10,"No",IF(G21&lt;-10,"No","Yes")))</f>
        <v>N/A</v>
      </c>
      <c r="I21" s="8">
        <v>18</v>
      </c>
      <c r="J21" s="8">
        <v>-1.07</v>
      </c>
      <c r="K21" s="25" t="s">
        <v>736</v>
      </c>
      <c r="L21" s="91" t="str">
        <f>IF(J21="Div by 0", "N/A", IF(OR(J21="N/A",K21="N/A"),"N/A", IF(J21&gt;VALUE(MID(K21,1,2)), "No", IF(J21&lt;-1*VALUE(MID(K21,1,2)), "No", "Yes"))))</f>
        <v>Yes</v>
      </c>
    </row>
    <row r="22" spans="1:12" x14ac:dyDescent="0.25">
      <c r="A22" s="114" t="s">
        <v>1123</v>
      </c>
      <c r="B22" s="25" t="s">
        <v>213</v>
      </c>
      <c r="C22" s="10">
        <v>3829.4409867999998</v>
      </c>
      <c r="D22" s="7" t="str">
        <f t="shared" si="8"/>
        <v>N/A</v>
      </c>
      <c r="E22" s="10">
        <v>4545.4407153000002</v>
      </c>
      <c r="F22" s="7" t="str">
        <f t="shared" si="9"/>
        <v>N/A</v>
      </c>
      <c r="G22" s="10">
        <v>4492.7173968999996</v>
      </c>
      <c r="H22" s="7" t="str">
        <f t="shared" si="10"/>
        <v>N/A</v>
      </c>
      <c r="I22" s="8">
        <v>18.7</v>
      </c>
      <c r="J22" s="8">
        <v>-1.1599999999999999</v>
      </c>
      <c r="K22" s="25" t="s">
        <v>736</v>
      </c>
      <c r="L22" s="91" t="str">
        <f>IF(J22="Div by 0", "N/A", IF(OR(J22="N/A",K22="N/A"),"N/A", IF(J22&gt;VALUE(MID(K22,1,2)), "No", IF(J22&lt;-1*VALUE(MID(K22,1,2)), "No", "Yes"))))</f>
        <v>Yes</v>
      </c>
    </row>
    <row r="23" spans="1:12" x14ac:dyDescent="0.25">
      <c r="A23" s="122" t="s">
        <v>1222</v>
      </c>
      <c r="B23" s="25" t="s">
        <v>213</v>
      </c>
      <c r="C23" s="10">
        <v>13837.893262</v>
      </c>
      <c r="D23" s="7" t="str">
        <f>IF($B23="N/A","N/A",IF(C23&gt;10,"No",IF(C23&lt;-10,"No","Yes")))</f>
        <v>N/A</v>
      </c>
      <c r="E23" s="10">
        <v>15712.397455</v>
      </c>
      <c r="F23" s="7" t="str">
        <f>IF($B23="N/A","N/A",IF(E23&gt;10,"No",IF(E23&lt;-10,"No","Yes")))</f>
        <v>N/A</v>
      </c>
      <c r="G23" s="10">
        <v>14718.970198999999</v>
      </c>
      <c r="H23" s="7" t="str">
        <f>IF($B23="N/A","N/A",IF(G23&gt;10,"No",IF(G23&lt;-10,"No","Yes")))</f>
        <v>N/A</v>
      </c>
      <c r="I23" s="8">
        <v>13.55</v>
      </c>
      <c r="J23" s="8">
        <v>-6.32</v>
      </c>
      <c r="K23" s="25" t="s">
        <v>736</v>
      </c>
      <c r="L23" s="91" t="str">
        <f>IF(J23="Div by 0", "N/A", IF(K23="N/A","N/A", IF(J23&gt;VALUE(MID(K23,1,2)), "No", IF(J23&lt;-1*VALUE(MID(K23,1,2)), "No", "Yes"))))</f>
        <v>Yes</v>
      </c>
    </row>
    <row r="24" spans="1:12" x14ac:dyDescent="0.25">
      <c r="A24" s="122" t="s">
        <v>1223</v>
      </c>
      <c r="B24" s="25" t="s">
        <v>213</v>
      </c>
      <c r="C24" s="10">
        <v>19868.305827</v>
      </c>
      <c r="D24" s="7" t="str">
        <f>IF($B24="N/A","N/A",IF(C24&gt;10,"No",IF(C24&lt;-10,"No","Yes")))</f>
        <v>N/A</v>
      </c>
      <c r="E24" s="10">
        <v>22348.939641000001</v>
      </c>
      <c r="F24" s="7" t="str">
        <f>IF($B24="N/A","N/A",IF(E24&gt;10,"No",IF(E24&lt;-10,"No","Yes")))</f>
        <v>N/A</v>
      </c>
      <c r="G24" s="10">
        <v>21394.044365000002</v>
      </c>
      <c r="H24" s="7" t="str">
        <f>IF($B24="N/A","N/A",IF(G24&gt;10,"No",IF(G24&lt;-10,"No","Yes")))</f>
        <v>N/A</v>
      </c>
      <c r="I24" s="8">
        <v>12.49</v>
      </c>
      <c r="J24" s="8">
        <v>-4.2699999999999996</v>
      </c>
      <c r="K24" s="25" t="s">
        <v>736</v>
      </c>
      <c r="L24" s="91" t="str">
        <f>IF(J24="Div by 0", "N/A", IF(K24="N/A","N/A", IF(J24&gt;VALUE(MID(K24,1,2)), "No", IF(J24&lt;-1*VALUE(MID(K24,1,2)), "No", "Yes"))))</f>
        <v>Yes</v>
      </c>
    </row>
    <row r="25" spans="1:12" x14ac:dyDescent="0.25">
      <c r="A25" s="122" t="s">
        <v>1224</v>
      </c>
      <c r="B25" s="25" t="s">
        <v>213</v>
      </c>
      <c r="C25" s="10">
        <v>10248.531309</v>
      </c>
      <c r="D25" s="7" t="str">
        <f>IF($B25="N/A","N/A",IF(C25&gt;10,"No",IF(C25&lt;-10,"No","Yes")))</f>
        <v>N/A</v>
      </c>
      <c r="E25" s="10">
        <v>11961.370873</v>
      </c>
      <c r="F25" s="7" t="str">
        <f>IF($B25="N/A","N/A",IF(E25&gt;10,"No",IF(E25&lt;-10,"No","Yes")))</f>
        <v>N/A</v>
      </c>
      <c r="G25" s="10">
        <v>10916.248677</v>
      </c>
      <c r="H25" s="7" t="str">
        <f>IF($B25="N/A","N/A",IF(G25&gt;10,"No",IF(G25&lt;-10,"No","Yes")))</f>
        <v>N/A</v>
      </c>
      <c r="I25" s="8">
        <v>16.71</v>
      </c>
      <c r="J25" s="8">
        <v>-8.74</v>
      </c>
      <c r="K25" s="25" t="s">
        <v>736</v>
      </c>
      <c r="L25" s="91" t="str">
        <f>IF(J25="Div by 0", "N/A", IF(K25="N/A","N/A", IF(J25&gt;VALUE(MID(K25,1,2)), "No", IF(J25&lt;-1*VALUE(MID(K25,1,2)), "No", "Yes"))))</f>
        <v>Yes</v>
      </c>
    </row>
    <row r="26" spans="1:12" x14ac:dyDescent="0.25">
      <c r="A26" s="122" t="s">
        <v>1225</v>
      </c>
      <c r="B26" s="25" t="s">
        <v>213</v>
      </c>
      <c r="C26" s="10">
        <v>14317.352650999999</v>
      </c>
      <c r="D26" s="7" t="str">
        <f t="shared" ref="D26:D27" si="11">IF($B26="N/A","N/A",IF(C26&gt;10,"No",IF(C26&lt;-10,"No","Yes")))</f>
        <v>N/A</v>
      </c>
      <c r="E26" s="10">
        <v>16194.697716000001</v>
      </c>
      <c r="F26" s="7" t="str">
        <f t="shared" ref="F26:F30" si="12">IF($B26="N/A","N/A",IF(E26&gt;10,"No",IF(E26&lt;-10,"No","Yes")))</f>
        <v>N/A</v>
      </c>
      <c r="G26" s="10">
        <v>15239.014021999999</v>
      </c>
      <c r="H26" s="7" t="str">
        <f t="shared" ref="H26:H27" si="13">IF($B26="N/A","N/A",IF(G26&gt;10,"No",IF(G26&lt;-10,"No","Yes")))</f>
        <v>N/A</v>
      </c>
      <c r="I26" s="8">
        <v>13.11</v>
      </c>
      <c r="J26" s="8">
        <v>-5.9</v>
      </c>
      <c r="K26" s="25" t="s">
        <v>736</v>
      </c>
      <c r="L26" s="91" t="str">
        <f>IF(J26="Div by 0", "N/A", IF(OR(J26="N/A",K26="N/A"),"N/A", IF(J26&gt;VALUE(MID(K26,1,2)), "No", IF(J26&lt;-1*VALUE(MID(K26,1,2)), "No", "Yes"))))</f>
        <v>Yes</v>
      </c>
    </row>
    <row r="27" spans="1:12" x14ac:dyDescent="0.25">
      <c r="A27" s="122" t="s">
        <v>1226</v>
      </c>
      <c r="B27" s="25" t="s">
        <v>213</v>
      </c>
      <c r="C27" s="10">
        <v>13109.603994999999</v>
      </c>
      <c r="D27" s="7" t="str">
        <f t="shared" si="11"/>
        <v>N/A</v>
      </c>
      <c r="E27" s="10">
        <v>14988.552576</v>
      </c>
      <c r="F27" s="7" t="str">
        <f t="shared" si="12"/>
        <v>N/A</v>
      </c>
      <c r="G27" s="10">
        <v>13946.310740000001</v>
      </c>
      <c r="H27" s="7" t="str">
        <f t="shared" si="13"/>
        <v>N/A</v>
      </c>
      <c r="I27" s="8">
        <v>14.33</v>
      </c>
      <c r="J27" s="8">
        <v>-6.95</v>
      </c>
      <c r="K27" s="25" t="s">
        <v>736</v>
      </c>
      <c r="L27" s="91" t="str">
        <f>IF(J27="Div by 0", "N/A", IF(OR(J27="N/A",K27="N/A"),"N/A", IF(J27&gt;VALUE(MID(K27,1,2)), "No", IF(J27&lt;-1*VALUE(MID(K27,1,2)), "No", "Yes"))))</f>
        <v>Yes</v>
      </c>
    </row>
    <row r="28" spans="1:12" x14ac:dyDescent="0.25">
      <c r="A28" s="140" t="s">
        <v>1227</v>
      </c>
      <c r="B28" s="10" t="s">
        <v>213</v>
      </c>
      <c r="C28" s="10">
        <v>656.74766033000003</v>
      </c>
      <c r="D28" s="7" t="str">
        <f t="shared" ref="D28:D30" si="14">IF($B28="N/A","N/A",IF(C28&gt;10,"No",IF(C28&lt;-10,"No","Yes")))</f>
        <v>N/A</v>
      </c>
      <c r="E28" s="10">
        <v>853.39612346000001</v>
      </c>
      <c r="F28" s="7" t="str">
        <f t="shared" si="12"/>
        <v>N/A</v>
      </c>
      <c r="G28" s="10">
        <v>867.25763056999995</v>
      </c>
      <c r="H28" s="7" t="str">
        <f t="shared" ref="H28:H30" si="15">IF($B28="N/A","N/A",IF(G28&gt;10,"No",IF(G28&lt;-10,"No","Yes")))</f>
        <v>N/A</v>
      </c>
      <c r="I28" s="8">
        <v>29.94</v>
      </c>
      <c r="J28" s="8">
        <v>1.6240000000000001</v>
      </c>
      <c r="K28" s="25" t="s">
        <v>736</v>
      </c>
      <c r="L28" s="91" t="str">
        <f>IF(J28="Div by 0", "N/A", IF(OR(J28="N/A",K28="N/A"),"N/A", IF(J28&gt;VALUE(MID(K28,1,2)), "No", IF(J28&lt;-1*VALUE(MID(K28,1,2)), "No", "Yes"))))</f>
        <v>Yes</v>
      </c>
    </row>
    <row r="29" spans="1:12" x14ac:dyDescent="0.25">
      <c r="A29" s="140" t="s">
        <v>1228</v>
      </c>
      <c r="B29" s="10" t="s">
        <v>213</v>
      </c>
      <c r="C29" s="10">
        <v>656.98357874999999</v>
      </c>
      <c r="D29" s="7" t="str">
        <f t="shared" si="14"/>
        <v>N/A</v>
      </c>
      <c r="E29" s="10">
        <v>852.23109875</v>
      </c>
      <c r="F29" s="7" t="str">
        <f t="shared" si="12"/>
        <v>N/A</v>
      </c>
      <c r="G29" s="10">
        <v>871.82451746000004</v>
      </c>
      <c r="H29" s="7" t="str">
        <f t="shared" si="15"/>
        <v>N/A</v>
      </c>
      <c r="I29" s="8">
        <v>29.72</v>
      </c>
      <c r="J29" s="8">
        <v>2.2989999999999999</v>
      </c>
      <c r="K29" s="25" t="s">
        <v>736</v>
      </c>
      <c r="L29" s="91" t="str">
        <f t="shared" ref="L29:L30" si="16">IF(J29="Div by 0", "N/A", IF(OR(J29="N/A",K29="N/A"),"N/A", IF(J29&gt;VALUE(MID(K29,1,2)), "No", IF(J29&lt;-1*VALUE(MID(K29,1,2)), "No", "Yes"))))</f>
        <v>Yes</v>
      </c>
    </row>
    <row r="30" spans="1:12" x14ac:dyDescent="0.25">
      <c r="A30" s="140" t="s">
        <v>1229</v>
      </c>
      <c r="B30" s="10" t="s">
        <v>213</v>
      </c>
      <c r="C30" s="10">
        <v>651.92556634000005</v>
      </c>
      <c r="D30" s="7" t="str">
        <f t="shared" si="14"/>
        <v>N/A</v>
      </c>
      <c r="E30" s="10">
        <v>878.70426309000004</v>
      </c>
      <c r="F30" s="7" t="str">
        <f t="shared" si="12"/>
        <v>N/A</v>
      </c>
      <c r="G30" s="10">
        <v>765.61996018000002</v>
      </c>
      <c r="H30" s="7" t="str">
        <f t="shared" si="15"/>
        <v>N/A</v>
      </c>
      <c r="I30" s="8">
        <v>34.79</v>
      </c>
      <c r="J30" s="8">
        <v>-12.9</v>
      </c>
      <c r="K30" s="25" t="s">
        <v>736</v>
      </c>
      <c r="L30" s="91" t="str">
        <f t="shared" si="16"/>
        <v>Yes</v>
      </c>
    </row>
    <row r="31" spans="1:12" x14ac:dyDescent="0.25">
      <c r="A31" s="148" t="s">
        <v>2</v>
      </c>
      <c r="B31" s="21" t="s">
        <v>213</v>
      </c>
      <c r="C31" s="9">
        <v>95.526317609000003</v>
      </c>
      <c r="D31" s="7" t="str">
        <f t="shared" ref="D31:D69" si="17">IF($B31="N/A","N/A",IF(C31&gt;10,"No",IF(C31&lt;-10,"No","Yes")))</f>
        <v>N/A</v>
      </c>
      <c r="E31" s="9">
        <v>97.554170620999997</v>
      </c>
      <c r="F31" s="7" t="str">
        <f t="shared" ref="F31:F69" si="18">IF($B31="N/A","N/A",IF(E31&gt;10,"No",IF(E31&lt;-10,"No","Yes")))</f>
        <v>N/A</v>
      </c>
      <c r="G31" s="9">
        <v>97.643648407000001</v>
      </c>
      <c r="H31" s="7" t="str">
        <f t="shared" ref="H31:H69" si="19">IF($B31="N/A","N/A",IF(G31&gt;10,"No",IF(G31&lt;-10,"No","Yes")))</f>
        <v>N/A</v>
      </c>
      <c r="I31" s="8">
        <v>2.1230000000000002</v>
      </c>
      <c r="J31" s="8">
        <v>9.1700000000000004E-2</v>
      </c>
      <c r="K31" s="25" t="s">
        <v>736</v>
      </c>
      <c r="L31" s="91" t="str">
        <f t="shared" ref="L31:L99" si="20">IF(J31="Div by 0", "N/A", IF(K31="N/A","N/A", IF(J31&gt;VALUE(MID(K31,1,2)), "No", IF(J31&lt;-1*VALUE(MID(K31,1,2)), "No", "Yes"))))</f>
        <v>Yes</v>
      </c>
    </row>
    <row r="32" spans="1:12" x14ac:dyDescent="0.25">
      <c r="A32" s="148" t="s">
        <v>22</v>
      </c>
      <c r="B32" s="21" t="s">
        <v>213</v>
      </c>
      <c r="C32" s="1">
        <v>1105549</v>
      </c>
      <c r="D32" s="7" t="str">
        <f t="shared" si="17"/>
        <v>N/A</v>
      </c>
      <c r="E32" s="1">
        <v>1117484</v>
      </c>
      <c r="F32" s="7" t="str">
        <f t="shared" si="18"/>
        <v>N/A</v>
      </c>
      <c r="G32" s="1">
        <v>1110883</v>
      </c>
      <c r="H32" s="7" t="str">
        <f t="shared" si="19"/>
        <v>N/A</v>
      </c>
      <c r="I32" s="8">
        <v>1.08</v>
      </c>
      <c r="J32" s="8">
        <v>-0.59099999999999997</v>
      </c>
      <c r="K32" s="25" t="s">
        <v>736</v>
      </c>
      <c r="L32" s="91" t="str">
        <f t="shared" si="20"/>
        <v>Yes</v>
      </c>
    </row>
    <row r="33" spans="1:12" x14ac:dyDescent="0.25">
      <c r="A33" s="148" t="s">
        <v>449</v>
      </c>
      <c r="B33" s="25" t="s">
        <v>213</v>
      </c>
      <c r="C33" s="1">
        <v>40680</v>
      </c>
      <c r="D33" s="1" t="str">
        <f t="shared" si="17"/>
        <v>N/A</v>
      </c>
      <c r="E33" s="1">
        <v>45459</v>
      </c>
      <c r="F33" s="1" t="str">
        <f t="shared" si="18"/>
        <v>N/A</v>
      </c>
      <c r="G33" s="1">
        <v>48409</v>
      </c>
      <c r="H33" s="7" t="str">
        <f t="shared" si="19"/>
        <v>N/A</v>
      </c>
      <c r="I33" s="8">
        <v>11.75</v>
      </c>
      <c r="J33" s="8">
        <v>6.4889999999999999</v>
      </c>
      <c r="K33" s="25" t="s">
        <v>736</v>
      </c>
      <c r="L33" s="91" t="str">
        <f t="shared" si="20"/>
        <v>Yes</v>
      </c>
    </row>
    <row r="34" spans="1:12" x14ac:dyDescent="0.25">
      <c r="A34" s="148" t="s">
        <v>1230</v>
      </c>
      <c r="B34" s="3" t="s">
        <v>213</v>
      </c>
      <c r="C34" s="1">
        <v>5877</v>
      </c>
      <c r="D34" s="5" t="str">
        <f t="shared" ref="D34:D38" si="21">IF($B34="N/A","N/A",IF(C34&lt;0,"No","Yes"))</f>
        <v>N/A</v>
      </c>
      <c r="E34" s="1">
        <v>5844</v>
      </c>
      <c r="F34" s="5" t="str">
        <f t="shared" ref="F34:F38" si="22">IF($B34="N/A","N/A",IF(E34&lt;0,"No","Yes"))</f>
        <v>N/A</v>
      </c>
      <c r="G34" s="1">
        <v>5626</v>
      </c>
      <c r="H34" s="5" t="str">
        <f t="shared" ref="H34:H38" si="23">IF($B34="N/A","N/A",IF(G34&lt;0,"No","Yes"))</f>
        <v>N/A</v>
      </c>
      <c r="I34" s="8">
        <v>-0.56200000000000006</v>
      </c>
      <c r="J34" s="8">
        <v>-3.73</v>
      </c>
      <c r="K34" s="1" t="s">
        <v>736</v>
      </c>
      <c r="L34" s="91" t="str">
        <f t="shared" si="20"/>
        <v>Yes</v>
      </c>
    </row>
    <row r="35" spans="1:12" x14ac:dyDescent="0.25">
      <c r="A35" s="148" t="s">
        <v>1231</v>
      </c>
      <c r="B35" s="3" t="s">
        <v>213</v>
      </c>
      <c r="C35" s="1">
        <v>865</v>
      </c>
      <c r="D35" s="5" t="str">
        <f t="shared" si="21"/>
        <v>N/A</v>
      </c>
      <c r="E35" s="1">
        <v>1205</v>
      </c>
      <c r="F35" s="5" t="str">
        <f t="shared" si="22"/>
        <v>N/A</v>
      </c>
      <c r="G35" s="1">
        <v>1277</v>
      </c>
      <c r="H35" s="5" t="str">
        <f t="shared" si="23"/>
        <v>N/A</v>
      </c>
      <c r="I35" s="8">
        <v>39.31</v>
      </c>
      <c r="J35" s="8">
        <v>5.9749999999999996</v>
      </c>
      <c r="K35" s="1" t="s">
        <v>736</v>
      </c>
      <c r="L35" s="91" t="str">
        <f t="shared" si="20"/>
        <v>Yes</v>
      </c>
    </row>
    <row r="36" spans="1:12" x14ac:dyDescent="0.25">
      <c r="A36" s="148" t="s">
        <v>1232</v>
      </c>
      <c r="B36" s="3" t="s">
        <v>213</v>
      </c>
      <c r="C36" s="1">
        <v>17314</v>
      </c>
      <c r="D36" s="5" t="str">
        <f t="shared" si="21"/>
        <v>N/A</v>
      </c>
      <c r="E36" s="1">
        <v>20614</v>
      </c>
      <c r="F36" s="5" t="str">
        <f t="shared" si="22"/>
        <v>N/A</v>
      </c>
      <c r="G36" s="1">
        <v>22161</v>
      </c>
      <c r="H36" s="5" t="str">
        <f t="shared" si="23"/>
        <v>N/A</v>
      </c>
      <c r="I36" s="8">
        <v>19.059999999999999</v>
      </c>
      <c r="J36" s="8">
        <v>7.5049999999999999</v>
      </c>
      <c r="K36" s="1" t="s">
        <v>736</v>
      </c>
      <c r="L36" s="91" t="str">
        <f t="shared" si="20"/>
        <v>Yes</v>
      </c>
    </row>
    <row r="37" spans="1:12" x14ac:dyDescent="0.25">
      <c r="A37" s="148" t="s">
        <v>1233</v>
      </c>
      <c r="B37" s="3" t="s">
        <v>213</v>
      </c>
      <c r="C37" s="1">
        <v>16431</v>
      </c>
      <c r="D37" s="5" t="str">
        <f t="shared" si="21"/>
        <v>N/A</v>
      </c>
      <c r="E37" s="1">
        <v>17610</v>
      </c>
      <c r="F37" s="5" t="str">
        <f t="shared" si="22"/>
        <v>N/A</v>
      </c>
      <c r="G37" s="1">
        <v>19138</v>
      </c>
      <c r="H37" s="5" t="str">
        <f t="shared" si="23"/>
        <v>N/A</v>
      </c>
      <c r="I37" s="8">
        <v>7.1749999999999998</v>
      </c>
      <c r="J37" s="8">
        <v>8.6769999999999996</v>
      </c>
      <c r="K37" s="1" t="s">
        <v>736</v>
      </c>
      <c r="L37" s="91" t="str">
        <f t="shared" si="20"/>
        <v>Yes</v>
      </c>
    </row>
    <row r="38" spans="1:12" x14ac:dyDescent="0.25">
      <c r="A38" s="148" t="s">
        <v>1234</v>
      </c>
      <c r="B38" s="3" t="s">
        <v>213</v>
      </c>
      <c r="C38" s="1">
        <v>193</v>
      </c>
      <c r="D38" s="5" t="str">
        <f t="shared" si="21"/>
        <v>N/A</v>
      </c>
      <c r="E38" s="1">
        <v>186</v>
      </c>
      <c r="F38" s="5" t="str">
        <f t="shared" si="22"/>
        <v>N/A</v>
      </c>
      <c r="G38" s="1">
        <v>207</v>
      </c>
      <c r="H38" s="5" t="str">
        <f t="shared" si="23"/>
        <v>N/A</v>
      </c>
      <c r="I38" s="8">
        <v>-3.63</v>
      </c>
      <c r="J38" s="8">
        <v>11.29</v>
      </c>
      <c r="K38" s="1" t="s">
        <v>736</v>
      </c>
      <c r="L38" s="91" t="str">
        <f t="shared" si="20"/>
        <v>Yes</v>
      </c>
    </row>
    <row r="39" spans="1:12" x14ac:dyDescent="0.25">
      <c r="A39" s="148" t="s">
        <v>450</v>
      </c>
      <c r="B39" s="25" t="s">
        <v>213</v>
      </c>
      <c r="C39" s="1">
        <v>164277</v>
      </c>
      <c r="D39" s="1" t="str">
        <f t="shared" si="17"/>
        <v>N/A</v>
      </c>
      <c r="E39" s="1">
        <v>173601</v>
      </c>
      <c r="F39" s="1" t="str">
        <f t="shared" si="18"/>
        <v>N/A</v>
      </c>
      <c r="G39" s="1">
        <v>179294</v>
      </c>
      <c r="H39" s="7" t="str">
        <f t="shared" si="19"/>
        <v>N/A</v>
      </c>
      <c r="I39" s="8">
        <v>5.6760000000000002</v>
      </c>
      <c r="J39" s="8">
        <v>3.2789999999999999</v>
      </c>
      <c r="K39" s="25" t="s">
        <v>736</v>
      </c>
      <c r="L39" s="91" t="str">
        <f t="shared" si="20"/>
        <v>Yes</v>
      </c>
    </row>
    <row r="40" spans="1:12" x14ac:dyDescent="0.25">
      <c r="A40" s="148" t="s">
        <v>1235</v>
      </c>
      <c r="B40" s="3" t="s">
        <v>213</v>
      </c>
      <c r="C40" s="1">
        <v>103621</v>
      </c>
      <c r="D40" s="5" t="str">
        <f t="shared" ref="D40:D45" si="24">IF($B40="N/A","N/A",IF(C40&lt;0,"No","Yes"))</f>
        <v>N/A</v>
      </c>
      <c r="E40" s="1">
        <v>107829</v>
      </c>
      <c r="F40" s="5" t="str">
        <f t="shared" ref="F40:F45" si="25">IF($B40="N/A","N/A",IF(E40&lt;0,"No","Yes"))</f>
        <v>N/A</v>
      </c>
      <c r="G40" s="1">
        <v>110432</v>
      </c>
      <c r="H40" s="5" t="str">
        <f t="shared" ref="H40:H45" si="26">IF($B40="N/A","N/A",IF(G40&lt;0,"No","Yes"))</f>
        <v>N/A</v>
      </c>
      <c r="I40" s="8">
        <v>4.0609999999999999</v>
      </c>
      <c r="J40" s="8">
        <v>2.4140000000000001</v>
      </c>
      <c r="K40" s="1" t="s">
        <v>736</v>
      </c>
      <c r="L40" s="91" t="str">
        <f t="shared" si="20"/>
        <v>Yes</v>
      </c>
    </row>
    <row r="41" spans="1:12" x14ac:dyDescent="0.25">
      <c r="A41" s="148" t="s">
        <v>1236</v>
      </c>
      <c r="B41" s="3" t="s">
        <v>213</v>
      </c>
      <c r="C41" s="1">
        <v>1350</v>
      </c>
      <c r="D41" s="5" t="str">
        <f t="shared" si="24"/>
        <v>N/A</v>
      </c>
      <c r="E41" s="1">
        <v>1495</v>
      </c>
      <c r="F41" s="5" t="str">
        <f t="shared" si="25"/>
        <v>N/A</v>
      </c>
      <c r="G41" s="1">
        <v>1442</v>
      </c>
      <c r="H41" s="5" t="str">
        <f t="shared" si="26"/>
        <v>N/A</v>
      </c>
      <c r="I41" s="8">
        <v>10.74</v>
      </c>
      <c r="J41" s="8">
        <v>-3.55</v>
      </c>
      <c r="K41" s="1" t="s">
        <v>736</v>
      </c>
      <c r="L41" s="91" t="str">
        <f t="shared" si="20"/>
        <v>Yes</v>
      </c>
    </row>
    <row r="42" spans="1:12" x14ac:dyDescent="0.25">
      <c r="A42" s="148" t="s">
        <v>1237</v>
      </c>
      <c r="B42" s="3" t="s">
        <v>213</v>
      </c>
      <c r="C42" s="1">
        <v>23903</v>
      </c>
      <c r="D42" s="5" t="str">
        <f t="shared" si="24"/>
        <v>N/A</v>
      </c>
      <c r="E42" s="1">
        <v>34926</v>
      </c>
      <c r="F42" s="5" t="str">
        <f t="shared" si="25"/>
        <v>N/A</v>
      </c>
      <c r="G42" s="1">
        <v>37070</v>
      </c>
      <c r="H42" s="5" t="str">
        <f t="shared" si="26"/>
        <v>N/A</v>
      </c>
      <c r="I42" s="8">
        <v>46.12</v>
      </c>
      <c r="J42" s="8">
        <v>6.1390000000000002</v>
      </c>
      <c r="K42" s="1" t="s">
        <v>736</v>
      </c>
      <c r="L42" s="91" t="str">
        <f t="shared" si="20"/>
        <v>Yes</v>
      </c>
    </row>
    <row r="43" spans="1:12" x14ac:dyDescent="0.25">
      <c r="A43" s="148" t="s">
        <v>1238</v>
      </c>
      <c r="B43" s="3" t="s">
        <v>213</v>
      </c>
      <c r="C43" s="1">
        <v>960</v>
      </c>
      <c r="D43" s="5" t="str">
        <f t="shared" si="24"/>
        <v>N/A</v>
      </c>
      <c r="E43" s="1">
        <v>1152</v>
      </c>
      <c r="F43" s="5" t="str">
        <f t="shared" si="25"/>
        <v>N/A</v>
      </c>
      <c r="G43" s="1">
        <v>1192</v>
      </c>
      <c r="H43" s="5" t="str">
        <f t="shared" si="26"/>
        <v>N/A</v>
      </c>
      <c r="I43" s="8">
        <v>20</v>
      </c>
      <c r="J43" s="8">
        <v>3.472</v>
      </c>
      <c r="K43" s="1" t="s">
        <v>736</v>
      </c>
      <c r="L43" s="91" t="str">
        <f t="shared" si="20"/>
        <v>Yes</v>
      </c>
    </row>
    <row r="44" spans="1:12" x14ac:dyDescent="0.25">
      <c r="A44" s="148" t="s">
        <v>1239</v>
      </c>
      <c r="B44" s="3" t="s">
        <v>213</v>
      </c>
      <c r="C44" s="1">
        <v>34443</v>
      </c>
      <c r="D44" s="5" t="str">
        <f t="shared" si="24"/>
        <v>N/A</v>
      </c>
      <c r="E44" s="1">
        <v>28199</v>
      </c>
      <c r="F44" s="5" t="str">
        <f t="shared" si="25"/>
        <v>N/A</v>
      </c>
      <c r="G44" s="1">
        <v>29158</v>
      </c>
      <c r="H44" s="5" t="str">
        <f t="shared" si="26"/>
        <v>N/A</v>
      </c>
      <c r="I44" s="8">
        <v>-18.100000000000001</v>
      </c>
      <c r="J44" s="8">
        <v>3.4009999999999998</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532287</v>
      </c>
      <c r="D46" s="1" t="str">
        <f t="shared" si="17"/>
        <v>N/A</v>
      </c>
      <c r="E46" s="1">
        <v>534665</v>
      </c>
      <c r="F46" s="1" t="str">
        <f t="shared" si="18"/>
        <v>N/A</v>
      </c>
      <c r="G46" s="1">
        <v>535180</v>
      </c>
      <c r="H46" s="7" t="str">
        <f t="shared" si="19"/>
        <v>N/A</v>
      </c>
      <c r="I46" s="8">
        <v>0.44679999999999997</v>
      </c>
      <c r="J46" s="8">
        <v>9.6299999999999997E-2</v>
      </c>
      <c r="K46" s="25" t="s">
        <v>736</v>
      </c>
      <c r="L46" s="91" t="str">
        <f t="shared" si="20"/>
        <v>Yes</v>
      </c>
    </row>
    <row r="47" spans="1:12" x14ac:dyDescent="0.25">
      <c r="A47" s="148" t="s">
        <v>1241</v>
      </c>
      <c r="B47" s="3" t="s">
        <v>213</v>
      </c>
      <c r="C47" s="1">
        <v>302717</v>
      </c>
      <c r="D47" s="5" t="str">
        <f t="shared" ref="D47:D53" si="27">IF($B47="N/A","N/A",IF(C47&lt;0,"No","Yes"))</f>
        <v>N/A</v>
      </c>
      <c r="E47" s="1">
        <v>313686</v>
      </c>
      <c r="F47" s="5" t="str">
        <f t="shared" ref="F47:F53" si="28">IF($B47="N/A","N/A",IF(E47&lt;0,"No","Yes"))</f>
        <v>N/A</v>
      </c>
      <c r="G47" s="1">
        <v>314342</v>
      </c>
      <c r="H47" s="5" t="str">
        <f t="shared" ref="H47:H53" si="29">IF($B47="N/A","N/A",IF(G47&lt;0,"No","Yes"))</f>
        <v>N/A</v>
      </c>
      <c r="I47" s="8">
        <v>3.6240000000000001</v>
      </c>
      <c r="J47" s="8">
        <v>0.20910000000000001</v>
      </c>
      <c r="K47" s="1" t="s">
        <v>736</v>
      </c>
      <c r="L47" s="91" t="str">
        <f t="shared" si="20"/>
        <v>Yes</v>
      </c>
    </row>
    <row r="48" spans="1:12" x14ac:dyDescent="0.25">
      <c r="A48" s="148" t="s">
        <v>1242</v>
      </c>
      <c r="B48" s="3" t="s">
        <v>213</v>
      </c>
      <c r="C48" s="1">
        <v>39</v>
      </c>
      <c r="D48" s="5" t="str">
        <f t="shared" si="27"/>
        <v>N/A</v>
      </c>
      <c r="E48" s="1">
        <v>70</v>
      </c>
      <c r="F48" s="5" t="str">
        <f t="shared" si="28"/>
        <v>N/A</v>
      </c>
      <c r="G48" s="1">
        <v>79</v>
      </c>
      <c r="H48" s="5" t="str">
        <f t="shared" si="29"/>
        <v>N/A</v>
      </c>
      <c r="I48" s="8">
        <v>79.489999999999995</v>
      </c>
      <c r="J48" s="8">
        <v>12.86</v>
      </c>
      <c r="K48" s="1" t="s">
        <v>736</v>
      </c>
      <c r="L48" s="91" t="str">
        <f t="shared" si="20"/>
        <v>Yes</v>
      </c>
    </row>
    <row r="49" spans="1:12" x14ac:dyDescent="0.25">
      <c r="A49" s="148" t="s">
        <v>1243</v>
      </c>
      <c r="B49" s="3" t="s">
        <v>213</v>
      </c>
      <c r="C49" s="1">
        <v>11</v>
      </c>
      <c r="D49" s="5" t="str">
        <f t="shared" si="27"/>
        <v>N/A</v>
      </c>
      <c r="E49" s="1">
        <v>11</v>
      </c>
      <c r="F49" s="5" t="str">
        <f t="shared" si="28"/>
        <v>N/A</v>
      </c>
      <c r="G49" s="1">
        <v>11</v>
      </c>
      <c r="H49" s="5" t="str">
        <f t="shared" si="29"/>
        <v>N/A</v>
      </c>
      <c r="I49" s="8">
        <v>0</v>
      </c>
      <c r="J49" s="8">
        <v>0</v>
      </c>
      <c r="K49" s="1" t="s">
        <v>736</v>
      </c>
      <c r="L49" s="91" t="str">
        <f t="shared" si="20"/>
        <v>Yes</v>
      </c>
    </row>
    <row r="50" spans="1:12" x14ac:dyDescent="0.25">
      <c r="A50" s="148" t="s">
        <v>1244</v>
      </c>
      <c r="B50" s="3" t="s">
        <v>213</v>
      </c>
      <c r="C50" s="1">
        <v>117035</v>
      </c>
      <c r="D50" s="5" t="str">
        <f t="shared" si="27"/>
        <v>N/A</v>
      </c>
      <c r="E50" s="1">
        <v>110640</v>
      </c>
      <c r="F50" s="5" t="str">
        <f t="shared" si="28"/>
        <v>N/A</v>
      </c>
      <c r="G50" s="1">
        <v>110115</v>
      </c>
      <c r="H50" s="5" t="str">
        <f t="shared" si="29"/>
        <v>N/A</v>
      </c>
      <c r="I50" s="8">
        <v>-5.46</v>
      </c>
      <c r="J50" s="8">
        <v>-0.47499999999999998</v>
      </c>
      <c r="K50" s="1" t="s">
        <v>736</v>
      </c>
      <c r="L50" s="91" t="str">
        <f t="shared" si="20"/>
        <v>Yes</v>
      </c>
    </row>
    <row r="51" spans="1:12" x14ac:dyDescent="0.25">
      <c r="A51" s="148" t="s">
        <v>1245</v>
      </c>
      <c r="B51" s="3" t="s">
        <v>213</v>
      </c>
      <c r="C51" s="1">
        <v>96563</v>
      </c>
      <c r="D51" s="5" t="str">
        <f t="shared" si="27"/>
        <v>N/A</v>
      </c>
      <c r="E51" s="1">
        <v>93500</v>
      </c>
      <c r="F51" s="5" t="str">
        <f t="shared" si="28"/>
        <v>N/A</v>
      </c>
      <c r="G51" s="1">
        <v>94227</v>
      </c>
      <c r="H51" s="5" t="str">
        <f t="shared" si="29"/>
        <v>N/A</v>
      </c>
      <c r="I51" s="8">
        <v>-3.17</v>
      </c>
      <c r="J51" s="8">
        <v>0.77749999999999997</v>
      </c>
      <c r="K51" s="1" t="s">
        <v>736</v>
      </c>
      <c r="L51" s="91" t="str">
        <f t="shared" si="20"/>
        <v>Yes</v>
      </c>
    </row>
    <row r="52" spans="1:12" x14ac:dyDescent="0.25">
      <c r="A52" s="148" t="s">
        <v>1246</v>
      </c>
      <c r="B52" s="3" t="s">
        <v>213</v>
      </c>
      <c r="C52" s="1">
        <v>15291</v>
      </c>
      <c r="D52" s="5" t="str">
        <f t="shared" si="27"/>
        <v>N/A</v>
      </c>
      <c r="E52" s="1">
        <v>16161</v>
      </c>
      <c r="F52" s="5" t="str">
        <f t="shared" si="28"/>
        <v>N/A</v>
      </c>
      <c r="G52" s="1">
        <v>16416</v>
      </c>
      <c r="H52" s="5" t="str">
        <f t="shared" si="29"/>
        <v>N/A</v>
      </c>
      <c r="I52" s="8">
        <v>5.69</v>
      </c>
      <c r="J52" s="8">
        <v>1.5780000000000001</v>
      </c>
      <c r="K52" s="1" t="s">
        <v>736</v>
      </c>
      <c r="L52" s="91" t="str">
        <f t="shared" si="20"/>
        <v>Yes</v>
      </c>
    </row>
    <row r="53" spans="1:12" x14ac:dyDescent="0.25">
      <c r="A53" s="148" t="s">
        <v>1247</v>
      </c>
      <c r="B53" s="3" t="s">
        <v>213</v>
      </c>
      <c r="C53" s="1">
        <v>641</v>
      </c>
      <c r="D53" s="5" t="str">
        <f t="shared" si="27"/>
        <v>N/A</v>
      </c>
      <c r="E53" s="1">
        <v>607</v>
      </c>
      <c r="F53" s="5" t="str">
        <f t="shared" si="28"/>
        <v>N/A</v>
      </c>
      <c r="G53" s="1">
        <v>0</v>
      </c>
      <c r="H53" s="5" t="str">
        <f t="shared" si="29"/>
        <v>N/A</v>
      </c>
      <c r="I53" s="8">
        <v>-5.3</v>
      </c>
      <c r="J53" s="8">
        <v>-100</v>
      </c>
      <c r="K53" s="1" t="s">
        <v>736</v>
      </c>
      <c r="L53" s="91" t="str">
        <f t="shared" si="20"/>
        <v>No</v>
      </c>
    </row>
    <row r="54" spans="1:12" x14ac:dyDescent="0.25">
      <c r="A54" s="148" t="s">
        <v>452</v>
      </c>
      <c r="B54" s="25" t="s">
        <v>213</v>
      </c>
      <c r="C54" s="1">
        <v>368305</v>
      </c>
      <c r="D54" s="1" t="str">
        <f t="shared" si="17"/>
        <v>N/A</v>
      </c>
      <c r="E54" s="1">
        <v>363759</v>
      </c>
      <c r="F54" s="1" t="str">
        <f t="shared" si="18"/>
        <v>N/A</v>
      </c>
      <c r="G54" s="1">
        <v>348000</v>
      </c>
      <c r="H54" s="7" t="str">
        <f t="shared" si="19"/>
        <v>N/A</v>
      </c>
      <c r="I54" s="8">
        <v>-1.23</v>
      </c>
      <c r="J54" s="8">
        <v>-4.33</v>
      </c>
      <c r="K54" s="25" t="s">
        <v>736</v>
      </c>
      <c r="L54" s="91" t="str">
        <f t="shared" si="20"/>
        <v>Yes</v>
      </c>
    </row>
    <row r="55" spans="1:12" x14ac:dyDescent="0.25">
      <c r="A55" s="148" t="s">
        <v>1248</v>
      </c>
      <c r="B55" s="3" t="s">
        <v>213</v>
      </c>
      <c r="C55" s="1">
        <v>182504</v>
      </c>
      <c r="D55" s="5" t="str">
        <f t="shared" ref="D55:D60" si="30">IF($B55="N/A","N/A",IF(C55&lt;0,"No","Yes"))</f>
        <v>N/A</v>
      </c>
      <c r="E55" s="1">
        <v>192493</v>
      </c>
      <c r="F55" s="5" t="str">
        <f t="shared" ref="F55:F60" si="31">IF($B55="N/A","N/A",IF(E55&lt;0,"No","Yes"))</f>
        <v>N/A</v>
      </c>
      <c r="G55" s="1">
        <v>193564</v>
      </c>
      <c r="H55" s="5" t="str">
        <f t="shared" ref="H55:H60" si="32">IF($B55="N/A","N/A",IF(G55&lt;0,"No","Yes"))</f>
        <v>N/A</v>
      </c>
      <c r="I55" s="8">
        <v>5.4729999999999999</v>
      </c>
      <c r="J55" s="8">
        <v>0.55640000000000001</v>
      </c>
      <c r="K55" s="1" t="s">
        <v>736</v>
      </c>
      <c r="L55" s="91" t="str">
        <f t="shared" si="20"/>
        <v>Yes</v>
      </c>
    </row>
    <row r="56" spans="1:12" x14ac:dyDescent="0.25">
      <c r="A56" s="148" t="s">
        <v>1249</v>
      </c>
      <c r="B56" s="3" t="s">
        <v>213</v>
      </c>
      <c r="C56" s="1">
        <v>11</v>
      </c>
      <c r="D56" s="5" t="str">
        <f t="shared" si="30"/>
        <v>N/A</v>
      </c>
      <c r="E56" s="1">
        <v>11</v>
      </c>
      <c r="F56" s="5" t="str">
        <f t="shared" si="31"/>
        <v>N/A</v>
      </c>
      <c r="G56" s="1">
        <v>11</v>
      </c>
      <c r="H56" s="5" t="str">
        <f t="shared" si="32"/>
        <v>N/A</v>
      </c>
      <c r="I56" s="8">
        <v>266.7</v>
      </c>
      <c r="J56" s="8">
        <v>-18.2</v>
      </c>
      <c r="K56" s="1" t="s">
        <v>736</v>
      </c>
      <c r="L56" s="91" t="str">
        <f t="shared" si="20"/>
        <v>Yes</v>
      </c>
    </row>
    <row r="57" spans="1:12" x14ac:dyDescent="0.25">
      <c r="A57" s="148" t="s">
        <v>1250</v>
      </c>
      <c r="B57" s="3" t="s">
        <v>213</v>
      </c>
      <c r="C57" s="1">
        <v>0</v>
      </c>
      <c r="D57" s="5" t="str">
        <f t="shared" si="30"/>
        <v>N/A</v>
      </c>
      <c r="E57" s="1">
        <v>11</v>
      </c>
      <c r="F57" s="5" t="str">
        <f t="shared" si="31"/>
        <v>N/A</v>
      </c>
      <c r="G57" s="1">
        <v>0</v>
      </c>
      <c r="H57" s="5" t="str">
        <f t="shared" si="32"/>
        <v>N/A</v>
      </c>
      <c r="I57" s="8" t="s">
        <v>1747</v>
      </c>
      <c r="J57" s="8">
        <v>-100</v>
      </c>
      <c r="K57" s="1" t="s">
        <v>736</v>
      </c>
      <c r="L57" s="91" t="str">
        <f t="shared" si="20"/>
        <v>No</v>
      </c>
    </row>
    <row r="58" spans="1:12" x14ac:dyDescent="0.25">
      <c r="A58" s="148" t="s">
        <v>1251</v>
      </c>
      <c r="B58" s="3" t="s">
        <v>213</v>
      </c>
      <c r="C58" s="1">
        <v>80449</v>
      </c>
      <c r="D58" s="5" t="str">
        <f t="shared" si="30"/>
        <v>N/A</v>
      </c>
      <c r="E58" s="1">
        <v>64925</v>
      </c>
      <c r="F58" s="5" t="str">
        <f t="shared" si="31"/>
        <v>N/A</v>
      </c>
      <c r="G58" s="1">
        <v>64368</v>
      </c>
      <c r="H58" s="5" t="str">
        <f t="shared" si="32"/>
        <v>N/A</v>
      </c>
      <c r="I58" s="8">
        <v>-19.3</v>
      </c>
      <c r="J58" s="8">
        <v>-0.85799999999999998</v>
      </c>
      <c r="K58" s="1" t="s">
        <v>736</v>
      </c>
      <c r="L58" s="91" t="str">
        <f t="shared" si="20"/>
        <v>Yes</v>
      </c>
    </row>
    <row r="59" spans="1:12" x14ac:dyDescent="0.25">
      <c r="A59" s="148" t="s">
        <v>1252</v>
      </c>
      <c r="B59" s="3" t="s">
        <v>213</v>
      </c>
      <c r="C59" s="1">
        <v>44667</v>
      </c>
      <c r="D59" s="5" t="str">
        <f t="shared" si="30"/>
        <v>N/A</v>
      </c>
      <c r="E59" s="1">
        <v>23965</v>
      </c>
      <c r="F59" s="5" t="str">
        <f t="shared" si="31"/>
        <v>N/A</v>
      </c>
      <c r="G59" s="1">
        <v>18819</v>
      </c>
      <c r="H59" s="5" t="str">
        <f t="shared" si="32"/>
        <v>N/A</v>
      </c>
      <c r="I59" s="8">
        <v>-46.3</v>
      </c>
      <c r="J59" s="8">
        <v>-21.5</v>
      </c>
      <c r="K59" s="1" t="s">
        <v>736</v>
      </c>
      <c r="L59" s="91" t="str">
        <f t="shared" si="20"/>
        <v>Yes</v>
      </c>
    </row>
    <row r="60" spans="1:12" x14ac:dyDescent="0.25">
      <c r="A60" s="148" t="s">
        <v>1253</v>
      </c>
      <c r="B60" s="3" t="s">
        <v>213</v>
      </c>
      <c r="C60" s="1">
        <v>60682</v>
      </c>
      <c r="D60" s="5" t="str">
        <f t="shared" si="30"/>
        <v>N/A</v>
      </c>
      <c r="E60" s="1">
        <v>82364</v>
      </c>
      <c r="F60" s="5" t="str">
        <f t="shared" si="31"/>
        <v>N/A</v>
      </c>
      <c r="G60" s="1">
        <v>71240</v>
      </c>
      <c r="H60" s="5" t="str">
        <f t="shared" si="32"/>
        <v>N/A</v>
      </c>
      <c r="I60" s="8">
        <v>35.729999999999997</v>
      </c>
      <c r="J60" s="8">
        <v>-13.5</v>
      </c>
      <c r="K60" s="1" t="s">
        <v>736</v>
      </c>
      <c r="L60" s="91" t="str">
        <f t="shared" si="20"/>
        <v>Yes</v>
      </c>
    </row>
    <row r="61" spans="1:12" x14ac:dyDescent="0.25">
      <c r="A61" s="90" t="s">
        <v>186</v>
      </c>
      <c r="B61" s="21" t="s">
        <v>213</v>
      </c>
      <c r="C61" s="1">
        <v>822640</v>
      </c>
      <c r="D61" s="1" t="str">
        <f t="shared" si="17"/>
        <v>N/A</v>
      </c>
      <c r="E61" s="1">
        <v>793236</v>
      </c>
      <c r="F61" s="1" t="str">
        <f t="shared" si="18"/>
        <v>N/A</v>
      </c>
      <c r="G61" s="1">
        <v>784900</v>
      </c>
      <c r="H61" s="7" t="str">
        <f t="shared" si="19"/>
        <v>N/A</v>
      </c>
      <c r="I61" s="8">
        <v>-3.57</v>
      </c>
      <c r="J61" s="8">
        <v>-1.05</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1552</v>
      </c>
      <c r="D63" s="1" t="str">
        <f t="shared" si="17"/>
        <v>N/A</v>
      </c>
      <c r="E63" s="1">
        <v>1493</v>
      </c>
      <c r="F63" s="1" t="str">
        <f t="shared" si="18"/>
        <v>N/A</v>
      </c>
      <c r="G63" s="1">
        <v>1691</v>
      </c>
      <c r="H63" s="7" t="str">
        <f t="shared" si="19"/>
        <v>N/A</v>
      </c>
      <c r="I63" s="8">
        <v>-3.8</v>
      </c>
      <c r="J63" s="8">
        <v>13.26</v>
      </c>
      <c r="K63" s="25" t="s">
        <v>736</v>
      </c>
      <c r="L63" s="91" t="str">
        <f t="shared" si="33"/>
        <v>Yes</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37884</v>
      </c>
      <c r="D65" s="1" t="str">
        <f t="shared" si="17"/>
        <v>N/A</v>
      </c>
      <c r="E65" s="1">
        <v>40288</v>
      </c>
      <c r="F65" s="1" t="str">
        <f t="shared" si="18"/>
        <v>N/A</v>
      </c>
      <c r="G65" s="1">
        <v>43486</v>
      </c>
      <c r="H65" s="7" t="str">
        <f t="shared" si="19"/>
        <v>N/A</v>
      </c>
      <c r="I65" s="8">
        <v>6.3460000000000001</v>
      </c>
      <c r="J65" s="8">
        <v>7.9379999999999997</v>
      </c>
      <c r="K65" s="25" t="s">
        <v>736</v>
      </c>
      <c r="L65" s="91" t="str">
        <f t="shared" si="33"/>
        <v>Yes</v>
      </c>
    </row>
    <row r="66" spans="1:12" x14ac:dyDescent="0.25">
      <c r="A66" s="90" t="s">
        <v>191</v>
      </c>
      <c r="B66" s="21" t="s">
        <v>213</v>
      </c>
      <c r="C66" s="1">
        <v>5640</v>
      </c>
      <c r="D66" s="1" t="str">
        <f t="shared" si="17"/>
        <v>N/A</v>
      </c>
      <c r="E66" s="1">
        <v>5704</v>
      </c>
      <c r="F66" s="1" t="str">
        <f t="shared" si="18"/>
        <v>N/A</v>
      </c>
      <c r="G66" s="1">
        <v>4235</v>
      </c>
      <c r="H66" s="7" t="str">
        <f t="shared" si="19"/>
        <v>N/A</v>
      </c>
      <c r="I66" s="8">
        <v>1.135</v>
      </c>
      <c r="J66" s="8">
        <v>-25.8</v>
      </c>
      <c r="K66" s="25" t="s">
        <v>736</v>
      </c>
      <c r="L66" s="91" t="str">
        <f t="shared" si="33"/>
        <v>Yes</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751758</v>
      </c>
      <c r="D68" s="1" t="str">
        <f t="shared" si="17"/>
        <v>N/A</v>
      </c>
      <c r="E68" s="1">
        <v>1001889</v>
      </c>
      <c r="F68" s="1" t="str">
        <f t="shared" si="18"/>
        <v>N/A</v>
      </c>
      <c r="G68" s="1">
        <v>1035803</v>
      </c>
      <c r="H68" s="7" t="str">
        <f t="shared" si="19"/>
        <v>N/A</v>
      </c>
      <c r="I68" s="8">
        <v>33.270000000000003</v>
      </c>
      <c r="J68" s="8">
        <v>3.3849999999999998</v>
      </c>
      <c r="K68" s="25" t="s">
        <v>736</v>
      </c>
      <c r="L68" s="91" t="str">
        <f t="shared" si="33"/>
        <v>Yes</v>
      </c>
    </row>
    <row r="69" spans="1:12" x14ac:dyDescent="0.25">
      <c r="A69" s="114" t="s">
        <v>194</v>
      </c>
      <c r="B69" s="25" t="s">
        <v>213</v>
      </c>
      <c r="C69" s="1">
        <v>786981</v>
      </c>
      <c r="D69" s="1" t="str">
        <f t="shared" si="17"/>
        <v>N/A</v>
      </c>
      <c r="E69" s="1">
        <v>1036556</v>
      </c>
      <c r="F69" s="1" t="str">
        <f t="shared" si="18"/>
        <v>N/A</v>
      </c>
      <c r="G69" s="1">
        <v>1073471</v>
      </c>
      <c r="H69" s="7" t="str">
        <f t="shared" si="19"/>
        <v>N/A</v>
      </c>
      <c r="I69" s="8">
        <v>31.71</v>
      </c>
      <c r="J69" s="8">
        <v>3.5609999999999999</v>
      </c>
      <c r="K69" s="25" t="s">
        <v>736</v>
      </c>
      <c r="L69" s="91" t="str">
        <f t="shared" si="33"/>
        <v>Yes</v>
      </c>
    </row>
    <row r="70" spans="1:12" x14ac:dyDescent="0.25">
      <c r="A70" s="148" t="s">
        <v>78</v>
      </c>
      <c r="B70" s="25" t="s">
        <v>294</v>
      </c>
      <c r="C70" s="9">
        <v>5.3365603188000001</v>
      </c>
      <c r="D70" s="7" t="str">
        <f>IF($B70="N/A","N/A",IF(C70&gt;=20,"No",IF(C70&lt;0,"No","Yes")))</f>
        <v>Yes</v>
      </c>
      <c r="E70" s="9">
        <v>4.8098119379000002</v>
      </c>
      <c r="F70" s="7" t="str">
        <f>IF($B70="N/A","N/A",IF(E70&gt;=20,"No",IF(E70&lt;0,"No","Yes")))</f>
        <v>Yes</v>
      </c>
      <c r="G70" s="9">
        <v>3.4676459674000002</v>
      </c>
      <c r="H70" s="7" t="str">
        <f>IF($B70="N/A","N/A",IF(G70&gt;=20,"No",IF(G70&lt;0,"No","Yes")))</f>
        <v>Yes</v>
      </c>
      <c r="I70" s="8">
        <v>-9.8699999999999992</v>
      </c>
      <c r="J70" s="8">
        <v>-27.9</v>
      </c>
      <c r="K70" s="25" t="s">
        <v>736</v>
      </c>
      <c r="L70" s="91" t="str">
        <f t="shared" si="20"/>
        <v>Yes</v>
      </c>
    </row>
    <row r="71" spans="1:12" x14ac:dyDescent="0.25">
      <c r="A71" s="148" t="s">
        <v>79</v>
      </c>
      <c r="B71" s="21" t="s">
        <v>213</v>
      </c>
      <c r="C71" s="9">
        <v>76.173347953000004</v>
      </c>
      <c r="D71" s="7" t="str">
        <f>IF($B71="N/A","N/A",IF(C71&gt;10,"No",IF(C71&lt;-10,"No","Yes")))</f>
        <v>N/A</v>
      </c>
      <c r="E71" s="9">
        <v>81.965004088000001</v>
      </c>
      <c r="F71" s="7" t="str">
        <f>IF($B71="N/A","N/A",IF(E71&gt;10,"No",IF(E71&lt;-10,"No","Yes")))</f>
        <v>N/A</v>
      </c>
      <c r="G71" s="9">
        <v>85.053934050999999</v>
      </c>
      <c r="H71" s="7" t="str">
        <f>IF($B71="N/A","N/A",IF(G71&gt;10,"No",IF(G71&lt;-10,"No","Yes")))</f>
        <v>N/A</v>
      </c>
      <c r="I71" s="8">
        <v>7.6029999999999998</v>
      </c>
      <c r="J71" s="8">
        <v>3.7690000000000001</v>
      </c>
      <c r="K71" s="25" t="s">
        <v>736</v>
      </c>
      <c r="L71" s="91" t="str">
        <f t="shared" si="20"/>
        <v>Yes</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1.4850270004999999</v>
      </c>
      <c r="D73" s="7" t="str">
        <f>IF($B73="N/A","N/A",IF(C73&gt;10,"No",IF(C73&lt;-10,"No","Yes")))</f>
        <v>N/A</v>
      </c>
      <c r="E73" s="9">
        <v>1.3987231573000001</v>
      </c>
      <c r="F73" s="7" t="str">
        <f>IF($B73="N/A","N/A",IF(E73&gt;10,"No",IF(E73&lt;-10,"No","Yes")))</f>
        <v>N/A</v>
      </c>
      <c r="G73" s="9">
        <v>1.0611089949000001</v>
      </c>
      <c r="H73" s="7" t="str">
        <f>IF($B73="N/A","N/A",IF(G73&gt;10,"No",IF(G73&lt;-10,"No","Yes")))</f>
        <v>N/A</v>
      </c>
      <c r="I73" s="8">
        <v>-5.81</v>
      </c>
      <c r="J73" s="8">
        <v>-24.1</v>
      </c>
      <c r="K73" s="25" t="s">
        <v>736</v>
      </c>
      <c r="L73" s="91" t="str">
        <f t="shared" si="20"/>
        <v>Yes</v>
      </c>
    </row>
    <row r="74" spans="1:12" x14ac:dyDescent="0.25">
      <c r="A74" s="148" t="s">
        <v>121</v>
      </c>
      <c r="B74" s="21" t="s">
        <v>213</v>
      </c>
      <c r="C74" s="9">
        <v>95.152184585000001</v>
      </c>
      <c r="D74" s="7" t="str">
        <f>IF($B74="N/A","N/A",IF(C74&gt;10,"No",IF(C74&lt;-10,"No","Yes")))</f>
        <v>N/A</v>
      </c>
      <c r="E74" s="9">
        <v>97.794544399000003</v>
      </c>
      <c r="F74" s="7" t="str">
        <f>IF($B74="N/A","N/A",IF(E74&gt;10,"No",IF(E74&lt;-10,"No","Yes")))</f>
        <v>N/A</v>
      </c>
      <c r="G74" s="9">
        <v>98.666811776000003</v>
      </c>
      <c r="H74" s="7" t="str">
        <f>IF($B74="N/A","N/A",IF(G74&gt;10,"No",IF(G74&lt;-10,"No","Yes")))</f>
        <v>N/A</v>
      </c>
      <c r="I74" s="8">
        <v>2.7770000000000001</v>
      </c>
      <c r="J74" s="8">
        <v>0.89190000000000003</v>
      </c>
      <c r="K74" s="25" t="s">
        <v>736</v>
      </c>
      <c r="L74" s="91" t="str">
        <f t="shared" si="20"/>
        <v>Yes</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v>91.949967203</v>
      </c>
      <c r="D76" s="7" t="str">
        <f t="shared" ref="D76:D98" si="34">IF($B76="N/A","N/A",IF(C76&gt;10,"No",IF(C76&lt;-10,"No","Yes")))</f>
        <v>N/A</v>
      </c>
      <c r="E76" s="9">
        <v>91.321461412999994</v>
      </c>
      <c r="F76" s="7" t="str">
        <f t="shared" ref="F76:F98" si="35">IF($B76="N/A","N/A",IF(E76&gt;10,"No",IF(E76&lt;-10,"No","Yes")))</f>
        <v>N/A</v>
      </c>
      <c r="G76" s="9">
        <v>91.155420366000001</v>
      </c>
      <c r="H76" s="7" t="str">
        <f t="shared" ref="H76:H98" si="36">IF($B76="N/A","N/A",IF(G76&gt;10,"No",IF(G76&lt;-10,"No","Yes")))</f>
        <v>N/A</v>
      </c>
      <c r="I76" s="8">
        <v>-0.68400000000000005</v>
      </c>
      <c r="J76" s="8">
        <v>-0.182</v>
      </c>
      <c r="K76" s="25" t="s">
        <v>736</v>
      </c>
      <c r="L76" s="91" t="str">
        <f>IF(J76="Div by 0", "N/A", IF(OR(J76="N/A",K76="N/A"),"N/A", IF(J76&gt;VALUE(MID(K76,1,2)), "No", IF(J76&lt;-1*VALUE(MID(K76,1,2)), "No", "Yes"))))</f>
        <v>Yes</v>
      </c>
    </row>
    <row r="77" spans="1:12" x14ac:dyDescent="0.25">
      <c r="A77" s="148" t="s">
        <v>196</v>
      </c>
      <c r="B77" s="21" t="s">
        <v>213</v>
      </c>
      <c r="C77" s="9">
        <v>6.7709393589999998</v>
      </c>
      <c r="D77" s="7" t="str">
        <f t="shared" si="34"/>
        <v>N/A</v>
      </c>
      <c r="E77" s="9">
        <v>8.1178370376999993</v>
      </c>
      <c r="F77" s="7" t="str">
        <f t="shared" si="35"/>
        <v>N/A</v>
      </c>
      <c r="G77" s="9">
        <v>8.1836684485000006</v>
      </c>
      <c r="H77" s="7" t="str">
        <f t="shared" si="36"/>
        <v>N/A</v>
      </c>
      <c r="I77" s="8">
        <v>19.89</v>
      </c>
      <c r="J77" s="8">
        <v>0.81089999999999995</v>
      </c>
      <c r="K77" s="25" t="s">
        <v>736</v>
      </c>
      <c r="L77" s="91" t="str">
        <f t="shared" ref="L77:L81" si="37">IF(J77="Div by 0", "N/A", IF(OR(J77="N/A",K77="N/A"),"N/A", IF(J77&gt;VALUE(MID(K77,1,2)), "No", IF(J77&lt;-1*VALUE(MID(K77,1,2)), "No", "Yes"))))</f>
        <v>Yes</v>
      </c>
    </row>
    <row r="78" spans="1:12" x14ac:dyDescent="0.25">
      <c r="A78" s="148" t="s">
        <v>197</v>
      </c>
      <c r="B78" s="21" t="s">
        <v>213</v>
      </c>
      <c r="C78" s="9">
        <v>0</v>
      </c>
      <c r="D78" s="7" t="str">
        <f t="shared" si="34"/>
        <v>N/A</v>
      </c>
      <c r="E78" s="9">
        <v>0</v>
      </c>
      <c r="F78" s="7" t="str">
        <f t="shared" si="35"/>
        <v>N/A</v>
      </c>
      <c r="G78" s="9">
        <v>0</v>
      </c>
      <c r="H78" s="7" t="str">
        <f t="shared" si="36"/>
        <v>N/A</v>
      </c>
      <c r="I78" s="8" t="s">
        <v>1747</v>
      </c>
      <c r="J78" s="8" t="s">
        <v>1747</v>
      </c>
      <c r="K78" s="25" t="s">
        <v>736</v>
      </c>
      <c r="L78" s="91" t="str">
        <f t="shared" si="37"/>
        <v>N/A</v>
      </c>
    </row>
    <row r="79" spans="1:12" x14ac:dyDescent="0.25">
      <c r="A79" s="148" t="s">
        <v>198</v>
      </c>
      <c r="B79" s="21" t="s">
        <v>213</v>
      </c>
      <c r="C79" s="9">
        <v>90.476190475999999</v>
      </c>
      <c r="D79" s="7" t="str">
        <f t="shared" si="34"/>
        <v>N/A</v>
      </c>
      <c r="E79" s="9">
        <v>90.450669915000006</v>
      </c>
      <c r="F79" s="7" t="str">
        <f t="shared" si="35"/>
        <v>N/A</v>
      </c>
      <c r="G79" s="9">
        <v>84.444997510999997</v>
      </c>
      <c r="H79" s="7" t="str">
        <f t="shared" si="36"/>
        <v>N/A</v>
      </c>
      <c r="I79" s="8">
        <v>-2.8000000000000001E-2</v>
      </c>
      <c r="J79" s="8">
        <v>-6.64</v>
      </c>
      <c r="K79" s="25" t="s">
        <v>736</v>
      </c>
      <c r="L79" s="91" t="str">
        <f t="shared" si="37"/>
        <v>Yes</v>
      </c>
    </row>
    <row r="80" spans="1:12" x14ac:dyDescent="0.25">
      <c r="A80" s="148" t="s">
        <v>199</v>
      </c>
      <c r="B80" s="21" t="s">
        <v>213</v>
      </c>
      <c r="C80" s="9">
        <v>5.6634304207000001</v>
      </c>
      <c r="D80" s="7" t="str">
        <f t="shared" si="34"/>
        <v>N/A</v>
      </c>
      <c r="E80" s="9">
        <v>9.1352009744</v>
      </c>
      <c r="F80" s="7" t="str">
        <f t="shared" si="35"/>
        <v>N/A</v>
      </c>
      <c r="G80" s="9">
        <v>15.107018417000001</v>
      </c>
      <c r="H80" s="7" t="str">
        <f t="shared" si="36"/>
        <v>N/A</v>
      </c>
      <c r="I80" s="8">
        <v>61.3</v>
      </c>
      <c r="J80" s="8">
        <v>65.37</v>
      </c>
      <c r="K80" s="25" t="s">
        <v>736</v>
      </c>
      <c r="L80" s="91" t="str">
        <f t="shared" si="37"/>
        <v>No</v>
      </c>
    </row>
    <row r="81" spans="1:12" x14ac:dyDescent="0.25">
      <c r="A81" s="148" t="s">
        <v>200</v>
      </c>
      <c r="B81" s="25" t="s">
        <v>213</v>
      </c>
      <c r="C81" s="9">
        <v>0</v>
      </c>
      <c r="D81" s="7" t="str">
        <f t="shared" si="34"/>
        <v>N/A</v>
      </c>
      <c r="E81" s="9">
        <v>0</v>
      </c>
      <c r="F81" s="7" t="str">
        <f t="shared" si="35"/>
        <v>N/A</v>
      </c>
      <c r="G81" s="9">
        <v>0</v>
      </c>
      <c r="H81" s="7" t="str">
        <f t="shared" si="36"/>
        <v>N/A</v>
      </c>
      <c r="I81" s="8" t="s">
        <v>1747</v>
      </c>
      <c r="J81" s="8" t="s">
        <v>1747</v>
      </c>
      <c r="K81" s="25" t="s">
        <v>736</v>
      </c>
      <c r="L81" s="91" t="str">
        <f t="shared" si="37"/>
        <v>N/A</v>
      </c>
    </row>
    <row r="82" spans="1:12" x14ac:dyDescent="0.25">
      <c r="A82" s="148" t="s">
        <v>73</v>
      </c>
      <c r="B82" s="21" t="s">
        <v>213</v>
      </c>
      <c r="C82" s="22">
        <v>983953</v>
      </c>
      <c r="D82" s="7" t="str">
        <f t="shared" si="34"/>
        <v>N/A</v>
      </c>
      <c r="E82" s="22">
        <v>978563</v>
      </c>
      <c r="F82" s="7" t="str">
        <f t="shared" si="35"/>
        <v>N/A</v>
      </c>
      <c r="G82" s="22">
        <v>964714</v>
      </c>
      <c r="H82" s="7" t="str">
        <f t="shared" si="36"/>
        <v>N/A</v>
      </c>
      <c r="I82" s="8">
        <v>-0.54800000000000004</v>
      </c>
      <c r="J82" s="8">
        <v>-1.42</v>
      </c>
      <c r="K82" s="25" t="s">
        <v>736</v>
      </c>
      <c r="L82" s="91" t="str">
        <f t="shared" si="20"/>
        <v>Yes</v>
      </c>
    </row>
    <row r="83" spans="1:12" x14ac:dyDescent="0.25">
      <c r="A83" s="148" t="s">
        <v>1254</v>
      </c>
      <c r="B83" s="21" t="s">
        <v>213</v>
      </c>
      <c r="C83" s="4">
        <v>65.244783033000004</v>
      </c>
      <c r="D83" s="7" t="str">
        <f t="shared" si="34"/>
        <v>N/A</v>
      </c>
      <c r="E83" s="4">
        <v>31.939793349999999</v>
      </c>
      <c r="F83" s="7" t="str">
        <f t="shared" si="35"/>
        <v>N/A</v>
      </c>
      <c r="G83" s="4">
        <v>18.362955239000001</v>
      </c>
      <c r="H83" s="7" t="str">
        <f t="shared" si="36"/>
        <v>N/A</v>
      </c>
      <c r="I83" s="8">
        <v>-51</v>
      </c>
      <c r="J83" s="8">
        <v>-42.5</v>
      </c>
      <c r="K83" s="25" t="s">
        <v>736</v>
      </c>
      <c r="L83" s="91" t="str">
        <f t="shared" si="20"/>
        <v>No</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9.8480313599999994E-2</v>
      </c>
      <c r="D85" s="7" t="str">
        <f t="shared" si="34"/>
        <v>N/A</v>
      </c>
      <c r="E85" s="4">
        <v>1.1956307399999999E-2</v>
      </c>
      <c r="F85" s="7" t="str">
        <f t="shared" si="35"/>
        <v>N/A</v>
      </c>
      <c r="G85" s="4">
        <v>1.3268181E-2</v>
      </c>
      <c r="H85" s="7" t="str">
        <f t="shared" si="36"/>
        <v>N/A</v>
      </c>
      <c r="I85" s="8">
        <v>-87.9</v>
      </c>
      <c r="J85" s="8">
        <v>10.97</v>
      </c>
      <c r="K85" s="25" t="s">
        <v>736</v>
      </c>
      <c r="L85" s="91" t="str">
        <f t="shared" si="20"/>
        <v>Yes</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7.1139576789000003</v>
      </c>
      <c r="D87" s="7" t="str">
        <f t="shared" si="34"/>
        <v>N/A</v>
      </c>
      <c r="E87" s="4">
        <v>32.520338496000001</v>
      </c>
      <c r="F87" s="7" t="str">
        <f t="shared" si="35"/>
        <v>N/A</v>
      </c>
      <c r="G87" s="4">
        <v>41.073209261999999</v>
      </c>
      <c r="H87" s="7" t="str">
        <f t="shared" si="36"/>
        <v>N/A</v>
      </c>
      <c r="I87" s="8">
        <v>357.1</v>
      </c>
      <c r="J87" s="8">
        <v>26.3</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2.0326174000000002E-3</v>
      </c>
      <c r="D89" s="7" t="str">
        <f t="shared" si="34"/>
        <v>N/A</v>
      </c>
      <c r="E89" s="4">
        <v>1.2262879E-3</v>
      </c>
      <c r="F89" s="7" t="str">
        <f t="shared" si="35"/>
        <v>N/A</v>
      </c>
      <c r="G89" s="4">
        <v>8.2926129999999997E-4</v>
      </c>
      <c r="H89" s="7" t="str">
        <f t="shared" si="36"/>
        <v>N/A</v>
      </c>
      <c r="I89" s="8">
        <v>-39.700000000000003</v>
      </c>
      <c r="J89" s="8">
        <v>-32.4</v>
      </c>
      <c r="K89" s="25" t="s">
        <v>736</v>
      </c>
      <c r="L89" s="91" t="str">
        <f t="shared" si="20"/>
        <v>No</v>
      </c>
    </row>
    <row r="90" spans="1:12" x14ac:dyDescent="0.25">
      <c r="A90" s="148" t="s">
        <v>1261</v>
      </c>
      <c r="B90" s="21" t="s">
        <v>213</v>
      </c>
      <c r="C90" s="4">
        <v>0</v>
      </c>
      <c r="D90" s="7" t="str">
        <f t="shared" si="34"/>
        <v>N/A</v>
      </c>
      <c r="E90" s="4">
        <v>31.561483522</v>
      </c>
      <c r="F90" s="7" t="str">
        <f t="shared" si="35"/>
        <v>N/A</v>
      </c>
      <c r="G90" s="4">
        <v>36.831537636999997</v>
      </c>
      <c r="H90" s="7" t="str">
        <f t="shared" si="36"/>
        <v>N/A</v>
      </c>
      <c r="I90" s="8" t="s">
        <v>1747</v>
      </c>
      <c r="J90" s="8">
        <v>16.7</v>
      </c>
      <c r="K90" s="25" t="s">
        <v>736</v>
      </c>
      <c r="L90" s="91" t="str">
        <f t="shared" si="20"/>
        <v>Yes</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3.0489260000000001E-4</v>
      </c>
      <c r="D97" s="7" t="str">
        <f t="shared" si="34"/>
        <v>N/A</v>
      </c>
      <c r="E97" s="4">
        <v>0.1085264822</v>
      </c>
      <c r="F97" s="7" t="str">
        <f t="shared" si="35"/>
        <v>N/A</v>
      </c>
      <c r="G97" s="4">
        <v>0.12283433219999999</v>
      </c>
      <c r="H97" s="7" t="str">
        <f t="shared" si="36"/>
        <v>N/A</v>
      </c>
      <c r="I97" s="8">
        <v>35495</v>
      </c>
      <c r="J97" s="8">
        <v>13.18</v>
      </c>
      <c r="K97" s="25" t="s">
        <v>736</v>
      </c>
      <c r="L97" s="91" t="str">
        <f t="shared" si="20"/>
        <v>Yes</v>
      </c>
    </row>
    <row r="98" spans="1:12" x14ac:dyDescent="0.25">
      <c r="A98" s="148" t="s">
        <v>1269</v>
      </c>
      <c r="B98" s="21" t="s">
        <v>213</v>
      </c>
      <c r="C98" s="4">
        <v>27.540441464000001</v>
      </c>
      <c r="D98" s="7" t="str">
        <f t="shared" si="34"/>
        <v>N/A</v>
      </c>
      <c r="E98" s="4">
        <v>3.8566755538000002</v>
      </c>
      <c r="F98" s="7" t="str">
        <f t="shared" si="35"/>
        <v>N/A</v>
      </c>
      <c r="G98" s="4">
        <v>3.5953660878</v>
      </c>
      <c r="H98" s="7" t="str">
        <f t="shared" si="36"/>
        <v>N/A</v>
      </c>
      <c r="I98" s="8">
        <v>-86</v>
      </c>
      <c r="J98" s="8">
        <v>-6.78</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1806905259</v>
      </c>
      <c r="D100" s="7" t="str">
        <f>IF($B100="N/A","N/A",IF(C100&gt;10,"No",IF(C100&lt;-10,"No","Yes")))</f>
        <v>N/A</v>
      </c>
      <c r="E100" s="26">
        <v>2531486154</v>
      </c>
      <c r="F100" s="7" t="str">
        <f>IF($B100="N/A","N/A",IF(E100&gt;10,"No",IF(E100&lt;-10,"No","Yes")))</f>
        <v>N/A</v>
      </c>
      <c r="G100" s="26">
        <v>2622989240</v>
      </c>
      <c r="H100" s="7" t="str">
        <f>IF($B100="N/A","N/A",IF(G100&gt;10,"No",IF(G100&lt;-10,"No","Yes")))</f>
        <v>N/A</v>
      </c>
      <c r="I100" s="8">
        <v>40.1</v>
      </c>
      <c r="J100" s="8">
        <v>3.6150000000000002</v>
      </c>
      <c r="K100" s="25" t="s">
        <v>736</v>
      </c>
      <c r="L100" s="91" t="str">
        <f t="shared" ref="L100:L111" si="38">IF(J100="Div by 0", "N/A", IF(K100="N/A","N/A", IF(J100&gt;VALUE(MID(K100,1,2)), "No", IF(J100&lt;-1*VALUE(MID(K100,1,2)), "No", "Yes"))))</f>
        <v>Yes</v>
      </c>
    </row>
    <row r="101" spans="1:12" x14ac:dyDescent="0.25">
      <c r="A101" s="148" t="s">
        <v>453</v>
      </c>
      <c r="B101" s="21" t="s">
        <v>213</v>
      </c>
      <c r="C101" s="26">
        <v>795667828</v>
      </c>
      <c r="D101" s="7" t="str">
        <f>IF($B101="N/A","N/A",IF(C101&gt;10,"No",IF(C101&lt;-10,"No","Yes")))</f>
        <v>N/A</v>
      </c>
      <c r="E101" s="26">
        <v>1084470739</v>
      </c>
      <c r="F101" s="7" t="str">
        <f>IF($B101="N/A","N/A",IF(E101&gt;10,"No",IF(E101&lt;-10,"No","Yes")))</f>
        <v>N/A</v>
      </c>
      <c r="G101" s="26">
        <v>1293846785</v>
      </c>
      <c r="H101" s="7" t="str">
        <f>IF($B101="N/A","N/A",IF(G101&gt;10,"No",IF(G101&lt;-10,"No","Yes")))</f>
        <v>N/A</v>
      </c>
      <c r="I101" s="8">
        <v>36.299999999999997</v>
      </c>
      <c r="J101" s="8">
        <v>19.309999999999999</v>
      </c>
      <c r="K101" s="25" t="s">
        <v>736</v>
      </c>
      <c r="L101" s="91" t="str">
        <f t="shared" si="38"/>
        <v>Yes</v>
      </c>
    </row>
    <row r="102" spans="1:12" x14ac:dyDescent="0.25">
      <c r="A102" s="148" t="s">
        <v>454</v>
      </c>
      <c r="B102" s="21" t="s">
        <v>213</v>
      </c>
      <c r="C102" s="26">
        <v>1011237431</v>
      </c>
      <c r="D102" s="7" t="str">
        <f>IF($B102="N/A","N/A",IF(C102&gt;10,"No",IF(C102&lt;-10,"No","Yes")))</f>
        <v>N/A</v>
      </c>
      <c r="E102" s="26">
        <v>1447015415</v>
      </c>
      <c r="F102" s="7" t="str">
        <f>IF($B102="N/A","N/A",IF(E102&gt;10,"No",IF(E102&lt;-10,"No","Yes")))</f>
        <v>N/A</v>
      </c>
      <c r="G102" s="26">
        <v>1329142455</v>
      </c>
      <c r="H102" s="7" t="str">
        <f>IF($B102="N/A","N/A",IF(G102&gt;10,"No",IF(G102&lt;-10,"No","Yes")))</f>
        <v>N/A</v>
      </c>
      <c r="I102" s="8">
        <v>43.09</v>
      </c>
      <c r="J102" s="8">
        <v>-8.15</v>
      </c>
      <c r="K102" s="25" t="s">
        <v>736</v>
      </c>
      <c r="L102" s="91" t="str">
        <f t="shared" si="38"/>
        <v>Yes</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v>0.9932687026</v>
      </c>
      <c r="D104" s="7" t="str">
        <f>IF($B104="N/A","N/A",IF(C104&gt;2,"No",IF(C104&lt;0.9,"No","Yes")))</f>
        <v>Yes</v>
      </c>
      <c r="E104" s="4">
        <v>1.4604412448999999</v>
      </c>
      <c r="F104" s="7" t="str">
        <f>IF($B104="N/A","N/A",IF(E104&gt;2,"No",IF(E104&lt;0.9,"No","Yes")))</f>
        <v>Yes</v>
      </c>
      <c r="G104" s="4">
        <v>1.6735042342999999</v>
      </c>
      <c r="H104" s="7" t="str">
        <f>IF($B104="N/A","N/A",IF(G104&gt;2,"No",IF(G104&lt;0.9,"No","Yes")))</f>
        <v>Yes</v>
      </c>
      <c r="I104" s="8">
        <v>47.03</v>
      </c>
      <c r="J104" s="8">
        <v>14.59</v>
      </c>
      <c r="K104" s="25" t="s">
        <v>736</v>
      </c>
      <c r="L104" s="91" t="str">
        <f t="shared" si="38"/>
        <v>Yes</v>
      </c>
    </row>
    <row r="105" spans="1:12" x14ac:dyDescent="0.25">
      <c r="A105" s="148" t="s">
        <v>456</v>
      </c>
      <c r="B105" s="30" t="s">
        <v>295</v>
      </c>
      <c r="C105" s="4">
        <v>0.73643786960000002</v>
      </c>
      <c r="D105" s="7" t="str">
        <f>IF($B105="N/A","N/A",IF(C105&gt;2,"No",IF(C105&lt;0.9,"No","Yes")))</f>
        <v>No</v>
      </c>
      <c r="E105" s="4">
        <v>1.1698810887</v>
      </c>
      <c r="F105" s="7" t="str">
        <f>IF($B105="N/A","N/A",IF(E105&gt;2,"No",IF(E105&lt;0.9,"No","Yes")))</f>
        <v>Yes</v>
      </c>
      <c r="G105" s="4">
        <v>2.6813046478000002</v>
      </c>
      <c r="H105" s="7" t="str">
        <f>IF($B105="N/A","N/A",IF(G105&gt;2,"No",IF(G105&lt;0.9,"No","Yes")))</f>
        <v>No</v>
      </c>
      <c r="I105" s="8">
        <v>58.86</v>
      </c>
      <c r="J105" s="8">
        <v>129.19999999999999</v>
      </c>
      <c r="K105" s="25" t="s">
        <v>736</v>
      </c>
      <c r="L105" s="91" t="str">
        <f t="shared" si="38"/>
        <v>No</v>
      </c>
    </row>
    <row r="106" spans="1:12" x14ac:dyDescent="0.25">
      <c r="A106" s="148" t="s">
        <v>457</v>
      </c>
      <c r="B106" s="30" t="s">
        <v>295</v>
      </c>
      <c r="C106" s="4">
        <v>0.99784249570000005</v>
      </c>
      <c r="D106" s="7" t="str">
        <f>IF($B106="N/A","N/A",IF(C106&gt;2,"No",IF(C106&lt;0.9,"No","Yes")))</f>
        <v>Yes</v>
      </c>
      <c r="E106" s="4">
        <v>0.97096813159999995</v>
      </c>
      <c r="F106" s="7" t="str">
        <f>IF($B106="N/A","N/A",IF(E106&gt;2,"No",IF(E106&lt;0.9,"No","Yes")))</f>
        <v>Yes</v>
      </c>
      <c r="G106" s="4">
        <v>8.2720016600000001E-2</v>
      </c>
      <c r="H106" s="7" t="str">
        <f>IF($B106="N/A","N/A",IF(G106&gt;2,"No",IF(G106&lt;0.9,"No","Yes")))</f>
        <v>No</v>
      </c>
      <c r="I106" s="8">
        <v>-2.69</v>
      </c>
      <c r="J106" s="8">
        <v>-91.5</v>
      </c>
      <c r="K106" s="25" t="s">
        <v>736</v>
      </c>
      <c r="L106" s="91" t="str">
        <f t="shared" si="38"/>
        <v>No</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183.28260007</v>
      </c>
      <c r="D108" s="7" t="str">
        <f>IF($B108="N/A","N/A",IF(C108&gt;10,"No",IF(C108&lt;-10,"No","Yes")))</f>
        <v>N/A</v>
      </c>
      <c r="E108" s="26">
        <v>225.78351760000001</v>
      </c>
      <c r="F108" s="7" t="str">
        <f>IF($B108="N/A","N/A",IF(E108&gt;10,"No",IF(E108&lt;-10,"No","Yes")))</f>
        <v>N/A</v>
      </c>
      <c r="G108" s="26">
        <v>235.88266071000001</v>
      </c>
      <c r="H108" s="7" t="str">
        <f>IF($B108="N/A","N/A",IF(G108&gt;10,"No",IF(G108&lt;-10,"No","Yes")))</f>
        <v>N/A</v>
      </c>
      <c r="I108" s="8">
        <v>23.19</v>
      </c>
      <c r="J108" s="8">
        <v>4.4729999999999999</v>
      </c>
      <c r="K108" s="25" t="s">
        <v>736</v>
      </c>
      <c r="L108" s="91" t="str">
        <f t="shared" si="38"/>
        <v>Yes</v>
      </c>
    </row>
    <row r="109" spans="1:12" x14ac:dyDescent="0.25">
      <c r="A109" s="148" t="s">
        <v>1272</v>
      </c>
      <c r="B109" s="21" t="s">
        <v>213</v>
      </c>
      <c r="C109" s="26">
        <v>104.19445512</v>
      </c>
      <c r="D109" s="7" t="str">
        <f>IF($B109="N/A","N/A",IF(C109&gt;10,"No",IF(C109&lt;-10,"No","Yes")))</f>
        <v>N/A</v>
      </c>
      <c r="E109" s="26">
        <v>153.52985766</v>
      </c>
      <c r="F109" s="7" t="str">
        <f>IF($B109="N/A","N/A",IF(E109&gt;10,"No",IF(E109&lt;-10,"No","Yes")))</f>
        <v>N/A</v>
      </c>
      <c r="G109" s="26">
        <v>194.80205151000001</v>
      </c>
      <c r="H109" s="7" t="str">
        <f>IF($B109="N/A","N/A",IF(G109&gt;10,"No",IF(G109&lt;-10,"No","Yes")))</f>
        <v>N/A</v>
      </c>
      <c r="I109" s="8">
        <v>47.35</v>
      </c>
      <c r="J109" s="8">
        <v>26.88</v>
      </c>
      <c r="K109" s="25" t="s">
        <v>736</v>
      </c>
      <c r="L109" s="91" t="str">
        <f t="shared" si="38"/>
        <v>Yes</v>
      </c>
    </row>
    <row r="110" spans="1:12" x14ac:dyDescent="0.25">
      <c r="A110" s="148" t="s">
        <v>1273</v>
      </c>
      <c r="B110" s="21" t="s">
        <v>213</v>
      </c>
      <c r="C110" s="26">
        <v>242.06691232</v>
      </c>
      <c r="D110" s="7" t="str">
        <f>IF($B110="N/A","N/A",IF(C110&gt;10,"No",IF(C110&lt;-10,"No","Yes")))</f>
        <v>N/A</v>
      </c>
      <c r="E110" s="26">
        <v>173.22387445000001</v>
      </c>
      <c r="F110" s="7" t="str">
        <f>IF($B110="N/A","N/A",IF(E110&gt;10,"No",IF(E110&lt;-10,"No","Yes")))</f>
        <v>N/A</v>
      </c>
      <c r="G110" s="26">
        <v>137.37342819</v>
      </c>
      <c r="H110" s="7" t="str">
        <f>IF($B110="N/A","N/A",IF(G110&gt;10,"No",IF(G110&lt;-10,"No","Yes")))</f>
        <v>N/A</v>
      </c>
      <c r="I110" s="8">
        <v>-28.4</v>
      </c>
      <c r="J110" s="8">
        <v>-20.7</v>
      </c>
      <c r="K110" s="25" t="s">
        <v>736</v>
      </c>
      <c r="L110" s="91" t="str">
        <f t="shared" si="38"/>
        <v>Yes</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96.300390123</v>
      </c>
      <c r="D112" s="7" t="str">
        <f>IF(OR($B112="N/A",$C112="N/A"),"N/A",IF(C112&gt;98,"Yes","No"))</f>
        <v>No</v>
      </c>
      <c r="E112" s="4">
        <v>98.924190413000005</v>
      </c>
      <c r="F112" s="7" t="str">
        <f>IF(OR($B112="N/A",$E112="N/A"),"N/A",IF(E112&gt;98,"Yes","No"))</f>
        <v>Yes</v>
      </c>
      <c r="G112" s="4">
        <v>98.753064003999995</v>
      </c>
      <c r="H112" s="7" t="str">
        <f t="shared" ref="H112:H115" si="39">IF($B112="N/A","N/A",IF(G112&gt;98,"Yes","No"))</f>
        <v>Yes</v>
      </c>
      <c r="I112" s="8">
        <v>2.7250000000000001</v>
      </c>
      <c r="J112" s="8">
        <v>-0.17299999999999999</v>
      </c>
      <c r="K112" s="25" t="s">
        <v>736</v>
      </c>
      <c r="L112" s="91" t="str">
        <f>IF(J112="Div by 0", "N/A", IF(OR(J112="N/A",K112="N/A"),"N/A", IF(J112&gt;VALUE(MID(K112,1,2)), "No", IF(J112&lt;-1*VALUE(MID(K112,1,2)), "No", "Yes"))))</f>
        <v>Yes</v>
      </c>
    </row>
    <row r="113" spans="1:12" x14ac:dyDescent="0.25">
      <c r="A113" s="148" t="s">
        <v>459</v>
      </c>
      <c r="B113" s="25" t="s">
        <v>296</v>
      </c>
      <c r="C113" s="4">
        <v>95.904707172000002</v>
      </c>
      <c r="D113" s="7" t="str">
        <f t="shared" ref="D113:D115" si="40">IF(OR($B113="N/A",$C113="N/A"),"N/A",IF(C113&gt;98,"Yes","No"))</f>
        <v>No</v>
      </c>
      <c r="E113" s="4">
        <v>99.993616438000004</v>
      </c>
      <c r="F113" s="7" t="str">
        <f t="shared" ref="F113:F115" si="41">IF(OR($B113="N/A",$E113="N/A"),"N/A",IF(E113&gt;98,"Yes","No"))</f>
        <v>Yes</v>
      </c>
      <c r="G113" s="4">
        <v>99.936512039999997</v>
      </c>
      <c r="H113" s="7" t="str">
        <f t="shared" si="39"/>
        <v>Yes</v>
      </c>
      <c r="I113" s="8">
        <v>4.2640000000000002</v>
      </c>
      <c r="J113" s="8">
        <v>-5.7000000000000002E-2</v>
      </c>
      <c r="K113" s="25" t="s">
        <v>736</v>
      </c>
      <c r="L113" s="91" t="str">
        <f t="shared" ref="L113:L115" si="42">IF(J113="Div by 0", "N/A", IF(OR(J113="N/A",K113="N/A"),"N/A", IF(J113&gt;VALUE(MID(K113,1,2)), "No", IF(J113&lt;-1*VALUE(MID(K113,1,2)), "No", "Yes"))))</f>
        <v>Yes</v>
      </c>
    </row>
    <row r="114" spans="1:12" x14ac:dyDescent="0.25">
      <c r="A114" s="148" t="s">
        <v>460</v>
      </c>
      <c r="B114" s="25" t="s">
        <v>296</v>
      </c>
      <c r="C114" s="4">
        <v>95.100644106999994</v>
      </c>
      <c r="D114" s="7" t="str">
        <f t="shared" si="40"/>
        <v>No</v>
      </c>
      <c r="E114" s="4">
        <v>91.169121591000007</v>
      </c>
      <c r="F114" s="7" t="str">
        <f t="shared" si="41"/>
        <v>No</v>
      </c>
      <c r="G114" s="4">
        <v>7.5220476380000001</v>
      </c>
      <c r="H114" s="7" t="str">
        <f t="shared" si="39"/>
        <v>No</v>
      </c>
      <c r="I114" s="8">
        <v>-4.13</v>
      </c>
      <c r="J114" s="8">
        <v>-91.7</v>
      </c>
      <c r="K114" s="25" t="s">
        <v>736</v>
      </c>
      <c r="L114" s="91" t="str">
        <f t="shared" si="42"/>
        <v>No</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1105549</v>
      </c>
      <c r="D116" s="7" t="str">
        <f>IF($B116="N/A","N/A",IF(C116&gt;10,"No",IF(C116&lt;-10,"No","Yes")))</f>
        <v>N/A</v>
      </c>
      <c r="E116" s="1">
        <v>1117484</v>
      </c>
      <c r="F116" s="7" t="str">
        <f>IF($B116="N/A","N/A",IF(E116&gt;10,"No",IF(E116&lt;-10,"No","Yes")))</f>
        <v>N/A</v>
      </c>
      <c r="G116" s="1">
        <v>1110883</v>
      </c>
      <c r="H116" s="7" t="str">
        <f>IF($B116="N/A","N/A",IF(G116&gt;10,"No",IF(G116&lt;-10,"No","Yes")))</f>
        <v>N/A</v>
      </c>
      <c r="I116" s="8">
        <v>1.08</v>
      </c>
      <c r="J116" s="8">
        <v>-0.59099999999999997</v>
      </c>
      <c r="K116" s="25" t="s">
        <v>736</v>
      </c>
      <c r="L116" s="91" t="str">
        <f>IF(J116="Div by 0", "N/A", IF(OR(J116="N/A",K116="N/A"),"N/A", IF(J116&gt;VALUE(MID(K116,1,2)), "No", IF(J116&lt;-1*VALUE(MID(K116,1,2)), "No", "Yes"))))</f>
        <v>Yes</v>
      </c>
    </row>
    <row r="117" spans="1:12" x14ac:dyDescent="0.25">
      <c r="A117" s="90" t="s">
        <v>211</v>
      </c>
      <c r="B117" s="25" t="s">
        <v>213</v>
      </c>
      <c r="C117" s="4">
        <v>65.441151861999998</v>
      </c>
      <c r="D117" s="7" t="str">
        <f>IF($B117="N/A","N/A",IF(C117&gt;10,"No",IF(C117&lt;-10,"No","Yes")))</f>
        <v>N/A</v>
      </c>
      <c r="E117" s="4">
        <v>65.175071857999995</v>
      </c>
      <c r="F117" s="7" t="str">
        <f>IF($B117="N/A","N/A",IF(E117&gt;10,"No",IF(E117&lt;-10,"No","Yes")))</f>
        <v>N/A</v>
      </c>
      <c r="G117" s="4">
        <v>59.157535041999999</v>
      </c>
      <c r="H117" s="7" t="str">
        <f>IF($B117="N/A","N/A",IF(G117&gt;10,"No",IF(G117&lt;-10,"No","Yes")))</f>
        <v>N/A</v>
      </c>
      <c r="I117" s="8">
        <v>-0.40699999999999997</v>
      </c>
      <c r="J117" s="8">
        <v>-9.23</v>
      </c>
      <c r="K117" s="25" t="s">
        <v>736</v>
      </c>
      <c r="L117" s="91" t="str">
        <f>IF(J117="Div by 0", "N/A", IF(OR(J117="N/A",K117="N/A"),"N/A", IF(J117&gt;VALUE(MID(K117,1,2)), "No", IF(J117&lt;-1*VALUE(MID(K117,1,2)), "No", "Yes"))))</f>
        <v>Yes</v>
      </c>
    </row>
    <row r="118" spans="1:12" x14ac:dyDescent="0.25">
      <c r="A118" s="122" t="s">
        <v>1613</v>
      </c>
      <c r="B118" s="25" t="s">
        <v>213</v>
      </c>
      <c r="C118" s="10">
        <v>999950624</v>
      </c>
      <c r="D118" s="7" t="str">
        <f>IF($B118="N/A","N/A",IF(C118&gt;10,"No",IF(C118&lt;-10,"No","Yes")))</f>
        <v>N/A</v>
      </c>
      <c r="E118" s="10">
        <v>1460529188</v>
      </c>
      <c r="F118" s="7" t="str">
        <f>IF($B118="N/A","N/A",IF(E118&gt;10,"No",IF(E118&lt;-10,"No","Yes")))</f>
        <v>N/A</v>
      </c>
      <c r="G118" s="10">
        <v>1577812720</v>
      </c>
      <c r="H118" s="7" t="str">
        <f>IF($B118="N/A","N/A",IF(G118&gt;10,"No",IF(G118&lt;-10,"No","Yes")))</f>
        <v>N/A</v>
      </c>
      <c r="I118" s="8">
        <v>46.06</v>
      </c>
      <c r="J118" s="8">
        <v>8.0299999999999994</v>
      </c>
      <c r="K118" s="25" t="s">
        <v>736</v>
      </c>
      <c r="L118" s="91" t="str">
        <f>IF(J118="Div by 0", "N/A", IF(K118="N/A","N/A", IF(J118&gt;VALUE(MID(K118,1,2)), "No", IF(J118&lt;-1*VALUE(MID(K118,1,2)), "No", "Yes"))))</f>
        <v>Yes</v>
      </c>
    </row>
    <row r="119" spans="1:12" x14ac:dyDescent="0.25">
      <c r="A119" s="122" t="s">
        <v>1614</v>
      </c>
      <c r="B119" s="25" t="s">
        <v>213</v>
      </c>
      <c r="C119" s="10">
        <v>2339669215</v>
      </c>
      <c r="D119" s="7" t="str">
        <f>IF($B119="N/A","N/A",IF(C119&gt;10,"No",IF(C119&lt;-10,"No","Yes")))</f>
        <v>N/A</v>
      </c>
      <c r="E119" s="10">
        <v>2968061164</v>
      </c>
      <c r="F119" s="7" t="str">
        <f>IF($B119="N/A","N/A",IF(E119&gt;10,"No",IF(E119&lt;-10,"No","Yes")))</f>
        <v>N/A</v>
      </c>
      <c r="G119" s="10">
        <v>2993668804</v>
      </c>
      <c r="H119" s="7" t="str">
        <f>IF($B119="N/A","N/A",IF(G119&gt;10,"No",IF(G119&lt;-10,"No","Yes")))</f>
        <v>N/A</v>
      </c>
      <c r="I119" s="8">
        <v>26.86</v>
      </c>
      <c r="J119" s="8">
        <v>0.86280000000000001</v>
      </c>
      <c r="K119" s="25" t="s">
        <v>736</v>
      </c>
      <c r="L119" s="91" t="str">
        <f>IF(J119="Div by 0", "N/A", IF(K119="N/A","N/A", IF(J119&gt;VALUE(MID(K119,1,2)), "No", IF(J119&lt;-1*VALUE(MID(K119,1,2)), "No", "Yes"))))</f>
        <v>Yes</v>
      </c>
    </row>
    <row r="120" spans="1:12" x14ac:dyDescent="0.25">
      <c r="A120" s="122" t="s">
        <v>1615</v>
      </c>
      <c r="B120" s="25" t="s">
        <v>213</v>
      </c>
      <c r="C120" s="1">
        <v>277281</v>
      </c>
      <c r="D120" s="7" t="str">
        <f>IF($B120="N/A","N/A",IF(C120&gt;10,"No",IF(C120&lt;-10,"No","Yes")))</f>
        <v>N/A</v>
      </c>
      <c r="E120" s="1">
        <v>318557</v>
      </c>
      <c r="F120" s="7" t="str">
        <f>IF($B120="N/A","N/A",IF(E120&gt;10,"No",IF(E120&lt;-10,"No","Yes")))</f>
        <v>N/A</v>
      </c>
      <c r="G120" s="1">
        <v>321757</v>
      </c>
      <c r="H120" s="7" t="str">
        <f>IF($B120="N/A","N/A",IF(G120&gt;10,"No",IF(G120&lt;-10,"No","Yes")))</f>
        <v>N/A</v>
      </c>
      <c r="I120" s="8">
        <v>14.89</v>
      </c>
      <c r="J120" s="8">
        <v>1.0049999999999999</v>
      </c>
      <c r="K120" s="25" t="s">
        <v>736</v>
      </c>
      <c r="L120" s="91" t="str">
        <f>IF(J120="Div by 0", "N/A", IF(K120="N/A","N/A", IF(J120&gt;VALUE(MID(K120,1,2)), "No", IF(J120&lt;-1*VALUE(MID(K120,1,2)), "No", "Yes"))))</f>
        <v>Yes</v>
      </c>
    </row>
    <row r="121" spans="1:12" x14ac:dyDescent="0.25">
      <c r="A121" s="122" t="s">
        <v>1616</v>
      </c>
      <c r="B121" s="3" t="s">
        <v>213</v>
      </c>
      <c r="C121" s="1">
        <v>37336</v>
      </c>
      <c r="D121" s="5" t="str">
        <f t="shared" ref="D121:H134" si="43">IF($B121="N/A","N/A",IF(C121&lt;0,"No","Yes"))</f>
        <v>N/A</v>
      </c>
      <c r="E121" s="1">
        <v>42196</v>
      </c>
      <c r="F121" s="5" t="str">
        <f t="shared" si="43"/>
        <v>N/A</v>
      </c>
      <c r="G121" s="1">
        <v>46037</v>
      </c>
      <c r="H121" s="5" t="str">
        <f t="shared" si="43"/>
        <v>N/A</v>
      </c>
      <c r="I121" s="8">
        <v>13.02</v>
      </c>
      <c r="J121" s="8">
        <v>9.1029999999999998</v>
      </c>
      <c r="K121" s="3" t="s">
        <v>736</v>
      </c>
      <c r="L121" s="91" t="str">
        <f t="shared" ref="L121:L142" si="44">IF(J121="Div by 0", "N/A", IF(OR(J121="N/A",K121="N/A"),"N/A", IF(J121&gt;VALUE(MID(K121,1,2)), "No", IF(J121&lt;-1*VALUE(MID(K121,1,2)), "No", "Yes"))))</f>
        <v>Yes</v>
      </c>
    </row>
    <row r="122" spans="1:12" x14ac:dyDescent="0.25">
      <c r="A122" s="122" t="s">
        <v>1617</v>
      </c>
      <c r="B122" s="3" t="s">
        <v>213</v>
      </c>
      <c r="C122" s="1">
        <v>155920</v>
      </c>
      <c r="D122" s="5" t="str">
        <f t="shared" si="43"/>
        <v>N/A</v>
      </c>
      <c r="E122" s="1">
        <v>165872</v>
      </c>
      <c r="F122" s="5" t="str">
        <f t="shared" si="43"/>
        <v>N/A</v>
      </c>
      <c r="G122" s="1">
        <v>172868</v>
      </c>
      <c r="H122" s="5" t="str">
        <f t="shared" si="43"/>
        <v>N/A</v>
      </c>
      <c r="I122" s="8">
        <v>6.383</v>
      </c>
      <c r="J122" s="8">
        <v>4.218</v>
      </c>
      <c r="K122" s="3" t="s">
        <v>736</v>
      </c>
      <c r="L122" s="91" t="str">
        <f t="shared" si="44"/>
        <v>Yes</v>
      </c>
    </row>
    <row r="123" spans="1:12" x14ac:dyDescent="0.25">
      <c r="A123" s="122" t="s">
        <v>1618</v>
      </c>
      <c r="B123" s="3" t="s">
        <v>213</v>
      </c>
      <c r="C123" s="1">
        <v>51625</v>
      </c>
      <c r="D123" s="5" t="str">
        <f t="shared" si="43"/>
        <v>N/A</v>
      </c>
      <c r="E123" s="1">
        <v>67901</v>
      </c>
      <c r="F123" s="5" t="str">
        <f t="shared" si="43"/>
        <v>N/A</v>
      </c>
      <c r="G123" s="1">
        <v>60110</v>
      </c>
      <c r="H123" s="5" t="str">
        <f t="shared" si="43"/>
        <v>N/A</v>
      </c>
      <c r="I123" s="8">
        <v>31.53</v>
      </c>
      <c r="J123" s="8">
        <v>-11.5</v>
      </c>
      <c r="K123" s="3" t="s">
        <v>736</v>
      </c>
      <c r="L123" s="91" t="str">
        <f t="shared" si="44"/>
        <v>Yes</v>
      </c>
    </row>
    <row r="124" spans="1:12" x14ac:dyDescent="0.25">
      <c r="A124" s="122" t="s">
        <v>1619</v>
      </c>
      <c r="B124" s="3" t="s">
        <v>213</v>
      </c>
      <c r="C124" s="1">
        <v>32400</v>
      </c>
      <c r="D124" s="5" t="str">
        <f t="shared" si="43"/>
        <v>N/A</v>
      </c>
      <c r="E124" s="1">
        <v>42588</v>
      </c>
      <c r="F124" s="5" t="str">
        <f t="shared" si="43"/>
        <v>N/A</v>
      </c>
      <c r="G124" s="1">
        <v>42742</v>
      </c>
      <c r="H124" s="5" t="str">
        <f t="shared" si="43"/>
        <v>N/A</v>
      </c>
      <c r="I124" s="8">
        <v>31.44</v>
      </c>
      <c r="J124" s="8">
        <v>0.36159999999999998</v>
      </c>
      <c r="K124" s="3" t="s">
        <v>736</v>
      </c>
      <c r="L124" s="91" t="str">
        <f t="shared" si="44"/>
        <v>Yes</v>
      </c>
    </row>
    <row r="125" spans="1:12" x14ac:dyDescent="0.25">
      <c r="A125" s="114" t="s">
        <v>1620</v>
      </c>
      <c r="B125" s="3" t="s">
        <v>213</v>
      </c>
      <c r="C125" s="9">
        <v>23.958804966999999</v>
      </c>
      <c r="D125" s="5" t="str">
        <f t="shared" si="43"/>
        <v>N/A</v>
      </c>
      <c r="E125" s="9">
        <v>27.809403920000001</v>
      </c>
      <c r="F125" s="5" t="str">
        <f t="shared" si="43"/>
        <v>N/A</v>
      </c>
      <c r="G125" s="9">
        <v>28.281580851000001</v>
      </c>
      <c r="H125" s="5" t="str">
        <f t="shared" si="43"/>
        <v>N/A</v>
      </c>
      <c r="I125" s="8">
        <v>16.07</v>
      </c>
      <c r="J125" s="8">
        <v>1.698</v>
      </c>
      <c r="K125" s="25" t="s">
        <v>736</v>
      </c>
      <c r="L125" s="91" t="str">
        <f>IF(J125="Div by 0", "N/A", IF(OR(J125="N/A",K125="N/A"),"N/A", IF(J125&gt;VALUE(MID(K125,1,2)), "No", IF(J125&lt;-1*VALUE(MID(K125,1,2)), "No", "Yes"))))</f>
        <v>Yes</v>
      </c>
    </row>
    <row r="126" spans="1:12" ht="25" x14ac:dyDescent="0.25">
      <c r="A126" s="114" t="s">
        <v>1621</v>
      </c>
      <c r="B126" s="3" t="s">
        <v>213</v>
      </c>
      <c r="C126" s="9">
        <v>59.099327266000003</v>
      </c>
      <c r="D126" s="5" t="str">
        <f t="shared" si="43"/>
        <v>N/A</v>
      </c>
      <c r="E126" s="9">
        <v>66.282339265999994</v>
      </c>
      <c r="F126" s="5" t="str">
        <f t="shared" si="43"/>
        <v>N/A</v>
      </c>
      <c r="G126" s="9">
        <v>71.366342158999998</v>
      </c>
      <c r="H126" s="5" t="str">
        <f t="shared" si="43"/>
        <v>N/A</v>
      </c>
      <c r="I126" s="8">
        <v>12.15</v>
      </c>
      <c r="J126" s="8">
        <v>7.67</v>
      </c>
      <c r="K126" s="3" t="s">
        <v>736</v>
      </c>
      <c r="L126" s="91" t="str">
        <f t="shared" ref="L126:L129" si="45">IF(J126="Div by 0", "N/A", IF(OR(J126="N/A",K126="N/A"),"N/A", IF(J126&gt;VALUE(MID(K126,1,2)), "No", IF(J126&lt;-1*VALUE(MID(K126,1,2)), "No", "Yes"))))</f>
        <v>Yes</v>
      </c>
    </row>
    <row r="127" spans="1:12" ht="25" x14ac:dyDescent="0.25">
      <c r="A127" s="114" t="s">
        <v>1622</v>
      </c>
      <c r="B127" s="3" t="s">
        <v>213</v>
      </c>
      <c r="C127" s="9">
        <v>89.815150833999994</v>
      </c>
      <c r="D127" s="5" t="str">
        <f t="shared" si="43"/>
        <v>N/A</v>
      </c>
      <c r="E127" s="9">
        <v>93.670657329999997</v>
      </c>
      <c r="F127" s="5" t="str">
        <f t="shared" si="43"/>
        <v>N/A</v>
      </c>
      <c r="G127" s="9">
        <v>94.193674942000001</v>
      </c>
      <c r="H127" s="5" t="str">
        <f t="shared" si="43"/>
        <v>N/A</v>
      </c>
      <c r="I127" s="8">
        <v>4.2930000000000001</v>
      </c>
      <c r="J127" s="8">
        <v>0.55840000000000001</v>
      </c>
      <c r="K127" s="3" t="s">
        <v>736</v>
      </c>
      <c r="L127" s="91" t="str">
        <f t="shared" si="45"/>
        <v>Yes</v>
      </c>
    </row>
    <row r="128" spans="1:12" ht="25" x14ac:dyDescent="0.25">
      <c r="A128" s="114" t="s">
        <v>1623</v>
      </c>
      <c r="B128" s="3" t="s">
        <v>213</v>
      </c>
      <c r="C128" s="9">
        <v>9.5688503107000003</v>
      </c>
      <c r="D128" s="5" t="str">
        <f t="shared" si="43"/>
        <v>N/A</v>
      </c>
      <c r="E128" s="9">
        <v>12.640857853</v>
      </c>
      <c r="F128" s="5" t="str">
        <f t="shared" si="43"/>
        <v>N/A</v>
      </c>
      <c r="G128" s="9">
        <v>11.171990291</v>
      </c>
      <c r="H128" s="5" t="str">
        <f t="shared" si="43"/>
        <v>N/A</v>
      </c>
      <c r="I128" s="8">
        <v>32.1</v>
      </c>
      <c r="J128" s="8">
        <v>-11.6</v>
      </c>
      <c r="K128" s="3" t="s">
        <v>736</v>
      </c>
      <c r="L128" s="91" t="str">
        <f t="shared" si="45"/>
        <v>Yes</v>
      </c>
    </row>
    <row r="129" spans="1:12" ht="25" x14ac:dyDescent="0.25">
      <c r="A129" s="114" t="s">
        <v>1624</v>
      </c>
      <c r="B129" s="3" t="s">
        <v>213</v>
      </c>
      <c r="C129" s="9">
        <v>8.5031112463999996</v>
      </c>
      <c r="D129" s="5" t="str">
        <f t="shared" si="43"/>
        <v>N/A</v>
      </c>
      <c r="E129" s="9">
        <v>11.585261354</v>
      </c>
      <c r="F129" s="5" t="str">
        <f t="shared" si="43"/>
        <v>N/A</v>
      </c>
      <c r="G129" s="9">
        <v>12.155840018999999</v>
      </c>
      <c r="H129" s="5" t="str">
        <f t="shared" si="43"/>
        <v>N/A</v>
      </c>
      <c r="I129" s="8">
        <v>36.25</v>
      </c>
      <c r="J129" s="8">
        <v>4.9249999999999998</v>
      </c>
      <c r="K129" s="3" t="s">
        <v>736</v>
      </c>
      <c r="L129" s="91" t="str">
        <f t="shared" si="45"/>
        <v>Yes</v>
      </c>
    </row>
    <row r="130" spans="1:12" ht="25" x14ac:dyDescent="0.25">
      <c r="A130" s="114" t="s">
        <v>1625</v>
      </c>
      <c r="B130" s="3" t="s">
        <v>213</v>
      </c>
      <c r="C130" s="9">
        <v>14.117808288000001</v>
      </c>
      <c r="D130" s="5" t="str">
        <f t="shared" si="43"/>
        <v>N/A</v>
      </c>
      <c r="E130" s="9">
        <v>24.477879940000001</v>
      </c>
      <c r="F130" s="5" t="str">
        <f t="shared" si="43"/>
        <v>N/A</v>
      </c>
      <c r="G130" s="9">
        <v>17.882750026</v>
      </c>
      <c r="H130" s="5" t="str">
        <f t="shared" si="43"/>
        <v>N/A</v>
      </c>
      <c r="I130" s="8">
        <v>73.38</v>
      </c>
      <c r="J130" s="8">
        <v>-26.9</v>
      </c>
      <c r="K130" s="25" t="s">
        <v>736</v>
      </c>
      <c r="L130" s="91" t="str">
        <f>IF(J130="Div by 0", "N/A", IF(OR(J130="N/A",K130="N/A"),"N/A", IF(J130&gt;VALUE(MID(K130,1,2)), "No", IF(J130&lt;-1*VALUE(MID(K130,1,2)), "No", "Yes"))))</f>
        <v>Yes</v>
      </c>
    </row>
    <row r="131" spans="1:12" ht="25" x14ac:dyDescent="0.25">
      <c r="A131" s="114" t="s">
        <v>1626</v>
      </c>
      <c r="B131" s="3" t="s">
        <v>213</v>
      </c>
      <c r="C131" s="9">
        <v>5.5281765588000003</v>
      </c>
      <c r="D131" s="5" t="str">
        <f t="shared" si="43"/>
        <v>N/A</v>
      </c>
      <c r="E131" s="9">
        <v>11.458432079</v>
      </c>
      <c r="F131" s="5" t="str">
        <f t="shared" si="43"/>
        <v>N/A</v>
      </c>
      <c r="G131" s="9">
        <v>7.7329104849999997</v>
      </c>
      <c r="H131" s="5" t="str">
        <f t="shared" si="43"/>
        <v>N/A</v>
      </c>
      <c r="I131" s="8">
        <v>107.3</v>
      </c>
      <c r="J131" s="8">
        <v>-32.5</v>
      </c>
      <c r="K131" s="3" t="s">
        <v>736</v>
      </c>
      <c r="L131" s="91" t="str">
        <f t="shared" si="44"/>
        <v>No</v>
      </c>
    </row>
    <row r="132" spans="1:12" ht="25" x14ac:dyDescent="0.25">
      <c r="A132" s="114" t="s">
        <v>494</v>
      </c>
      <c r="B132" s="3" t="s">
        <v>213</v>
      </c>
      <c r="C132" s="9">
        <v>20.636223703999999</v>
      </c>
      <c r="D132" s="5" t="str">
        <f t="shared" si="43"/>
        <v>N/A</v>
      </c>
      <c r="E132" s="9">
        <v>31.73832835</v>
      </c>
      <c r="F132" s="5" t="str">
        <f t="shared" si="43"/>
        <v>N/A</v>
      </c>
      <c r="G132" s="9">
        <v>24.401855750999999</v>
      </c>
      <c r="H132" s="5" t="str">
        <f t="shared" si="43"/>
        <v>N/A</v>
      </c>
      <c r="I132" s="8">
        <v>53.8</v>
      </c>
      <c r="J132" s="8">
        <v>-23.1</v>
      </c>
      <c r="K132" s="3" t="s">
        <v>736</v>
      </c>
      <c r="L132" s="91" t="str">
        <f t="shared" si="44"/>
        <v>Yes</v>
      </c>
    </row>
    <row r="133" spans="1:12" ht="25" x14ac:dyDescent="0.25">
      <c r="A133" s="114" t="s">
        <v>495</v>
      </c>
      <c r="B133" s="3" t="s">
        <v>213</v>
      </c>
      <c r="C133" s="9">
        <v>8.5656174333999999</v>
      </c>
      <c r="D133" s="5" t="str">
        <f t="shared" si="43"/>
        <v>N/A</v>
      </c>
      <c r="E133" s="9">
        <v>22.958424765</v>
      </c>
      <c r="F133" s="5" t="str">
        <f t="shared" si="43"/>
        <v>N/A</v>
      </c>
      <c r="G133" s="9">
        <v>13.247379803999999</v>
      </c>
      <c r="H133" s="5" t="str">
        <f t="shared" si="43"/>
        <v>N/A</v>
      </c>
      <c r="I133" s="8">
        <v>168</v>
      </c>
      <c r="J133" s="8">
        <v>-42.3</v>
      </c>
      <c r="K133" s="3" t="s">
        <v>736</v>
      </c>
      <c r="L133" s="91" t="str">
        <f t="shared" si="44"/>
        <v>No</v>
      </c>
    </row>
    <row r="134" spans="1:12" ht="25" x14ac:dyDescent="0.25">
      <c r="A134" s="114" t="s">
        <v>496</v>
      </c>
      <c r="B134" s="3" t="s">
        <v>213</v>
      </c>
      <c r="C134" s="9">
        <v>1.4938271605</v>
      </c>
      <c r="D134" s="5" t="str">
        <f t="shared" si="43"/>
        <v>N/A</v>
      </c>
      <c r="E134" s="9">
        <v>11.522024984</v>
      </c>
      <c r="F134" s="5" t="str">
        <f t="shared" si="43"/>
        <v>N/A</v>
      </c>
      <c r="G134" s="9">
        <v>8.9677600487000007</v>
      </c>
      <c r="H134" s="5" t="str">
        <f t="shared" si="43"/>
        <v>N/A</v>
      </c>
      <c r="I134" s="8">
        <v>671.3</v>
      </c>
      <c r="J134" s="8">
        <v>-22.2</v>
      </c>
      <c r="K134" s="3" t="s">
        <v>736</v>
      </c>
      <c r="L134" s="91" t="str">
        <f t="shared" si="44"/>
        <v>Yes</v>
      </c>
    </row>
    <row r="135" spans="1:12" ht="25" x14ac:dyDescent="0.25">
      <c r="A135" s="114" t="s">
        <v>497</v>
      </c>
      <c r="B135" s="21" t="s">
        <v>213</v>
      </c>
      <c r="C135" s="9">
        <v>2.3420284837000001</v>
      </c>
      <c r="D135" s="7" t="str">
        <f t="shared" ref="D135:D141" si="46">IF($B135="N/A","N/A",IF(C135&gt;10,"No",IF(C135&lt;-10,"No","Yes")))</f>
        <v>N/A</v>
      </c>
      <c r="E135" s="9">
        <v>2.1339979971999998</v>
      </c>
      <c r="F135" s="7" t="str">
        <f t="shared" ref="F135:F141" si="47">IF($B135="N/A","N/A",IF(E135&gt;10,"No",IF(E135&lt;-10,"No","Yes")))</f>
        <v>N/A</v>
      </c>
      <c r="G135" s="9">
        <v>2.0089695017999998</v>
      </c>
      <c r="H135" s="7" t="str">
        <f t="shared" ref="H135:H141" si="48">IF($B135="N/A","N/A",IF(G135&gt;10,"No",IF(G135&lt;-10,"No","Yes")))</f>
        <v>N/A</v>
      </c>
      <c r="I135" s="8">
        <v>-8.8800000000000008</v>
      </c>
      <c r="J135" s="8">
        <v>-5.86</v>
      </c>
      <c r="K135" s="3" t="s">
        <v>736</v>
      </c>
      <c r="L135" s="91" t="str">
        <f t="shared" si="44"/>
        <v>Yes</v>
      </c>
    </row>
    <row r="136" spans="1:12" ht="25" x14ac:dyDescent="0.25">
      <c r="A136" s="114" t="s">
        <v>498</v>
      </c>
      <c r="B136" s="21" t="s">
        <v>213</v>
      </c>
      <c r="C136" s="9">
        <v>0.63040742059999999</v>
      </c>
      <c r="D136" s="7" t="str">
        <f t="shared" si="46"/>
        <v>N/A</v>
      </c>
      <c r="E136" s="9">
        <v>0.55154964419999997</v>
      </c>
      <c r="F136" s="7" t="str">
        <f t="shared" si="47"/>
        <v>N/A</v>
      </c>
      <c r="G136" s="9">
        <v>0.41149065909999999</v>
      </c>
      <c r="H136" s="7" t="str">
        <f t="shared" si="48"/>
        <v>N/A</v>
      </c>
      <c r="I136" s="8">
        <v>-12.5</v>
      </c>
      <c r="J136" s="8">
        <v>-25.4</v>
      </c>
      <c r="K136" s="3" t="s">
        <v>736</v>
      </c>
      <c r="L136" s="91" t="str">
        <f t="shared" si="44"/>
        <v>Yes</v>
      </c>
    </row>
    <row r="137" spans="1:12" ht="25" x14ac:dyDescent="0.25">
      <c r="A137" s="114" t="s">
        <v>499</v>
      </c>
      <c r="B137" s="21" t="s">
        <v>213</v>
      </c>
      <c r="C137" s="9">
        <v>0</v>
      </c>
      <c r="D137" s="7" t="str">
        <f t="shared" si="46"/>
        <v>N/A</v>
      </c>
      <c r="E137" s="9">
        <v>0</v>
      </c>
      <c r="F137" s="7" t="str">
        <f t="shared" si="47"/>
        <v>N/A</v>
      </c>
      <c r="G137" s="9">
        <v>2.4863483999999999E-3</v>
      </c>
      <c r="H137" s="7" t="str">
        <f t="shared" si="48"/>
        <v>N/A</v>
      </c>
      <c r="I137" s="8" t="s">
        <v>1747</v>
      </c>
      <c r="J137" s="8" t="s">
        <v>1747</v>
      </c>
      <c r="K137" s="3" t="s">
        <v>736</v>
      </c>
      <c r="L137" s="91" t="str">
        <f t="shared" si="44"/>
        <v>N/A</v>
      </c>
    </row>
    <row r="138" spans="1:12" ht="25" x14ac:dyDescent="0.25">
      <c r="A138" s="114" t="s">
        <v>500</v>
      </c>
      <c r="B138" s="21" t="s">
        <v>213</v>
      </c>
      <c r="C138" s="9">
        <v>2.4877290545999999</v>
      </c>
      <c r="D138" s="7" t="str">
        <f t="shared" si="46"/>
        <v>N/A</v>
      </c>
      <c r="E138" s="9">
        <v>12.412535276</v>
      </c>
      <c r="F138" s="7" t="str">
        <f t="shared" si="47"/>
        <v>N/A</v>
      </c>
      <c r="G138" s="9">
        <v>6.7417336686000002</v>
      </c>
      <c r="H138" s="7" t="str">
        <f t="shared" si="48"/>
        <v>N/A</v>
      </c>
      <c r="I138" s="8">
        <v>399</v>
      </c>
      <c r="J138" s="8">
        <v>-45.7</v>
      </c>
      <c r="K138" s="3" t="s">
        <v>736</v>
      </c>
      <c r="L138" s="91" t="str">
        <f t="shared" si="44"/>
        <v>No</v>
      </c>
    </row>
    <row r="139" spans="1:12" ht="25" x14ac:dyDescent="0.25">
      <c r="A139" s="114" t="s">
        <v>501</v>
      </c>
      <c r="B139" s="21" t="s">
        <v>213</v>
      </c>
      <c r="C139" s="9">
        <v>0.84318795729999996</v>
      </c>
      <c r="D139" s="7" t="str">
        <f t="shared" si="46"/>
        <v>N/A</v>
      </c>
      <c r="E139" s="9">
        <v>0.93389879990000002</v>
      </c>
      <c r="F139" s="7" t="str">
        <f t="shared" si="47"/>
        <v>N/A</v>
      </c>
      <c r="G139" s="9">
        <v>0.63588360160000001</v>
      </c>
      <c r="H139" s="7" t="str">
        <f t="shared" si="48"/>
        <v>N/A</v>
      </c>
      <c r="I139" s="8">
        <v>10.76</v>
      </c>
      <c r="J139" s="8">
        <v>-31.9</v>
      </c>
      <c r="K139" s="3" t="s">
        <v>736</v>
      </c>
      <c r="L139" s="91" t="str">
        <f t="shared" si="44"/>
        <v>No</v>
      </c>
    </row>
    <row r="140" spans="1:12" ht="25" x14ac:dyDescent="0.25">
      <c r="A140" s="114" t="s">
        <v>502</v>
      </c>
      <c r="B140" s="21" t="s">
        <v>213</v>
      </c>
      <c r="C140" s="9">
        <v>3.8015587075999999</v>
      </c>
      <c r="D140" s="7" t="str">
        <f t="shared" si="46"/>
        <v>N/A</v>
      </c>
      <c r="E140" s="9">
        <v>3.4992167806999999</v>
      </c>
      <c r="F140" s="7" t="str">
        <f t="shared" si="47"/>
        <v>N/A</v>
      </c>
      <c r="G140" s="9">
        <v>2.3769490640000002</v>
      </c>
      <c r="H140" s="7" t="str">
        <f t="shared" si="48"/>
        <v>N/A</v>
      </c>
      <c r="I140" s="8">
        <v>-7.95</v>
      </c>
      <c r="J140" s="8">
        <v>-32.1</v>
      </c>
      <c r="K140" s="3" t="s">
        <v>736</v>
      </c>
      <c r="L140" s="91" t="str">
        <f t="shared" si="44"/>
        <v>No</v>
      </c>
    </row>
    <row r="141" spans="1:12" ht="25" x14ac:dyDescent="0.25">
      <c r="A141" s="114" t="s">
        <v>503</v>
      </c>
      <c r="B141" s="21" t="s">
        <v>213</v>
      </c>
      <c r="C141" s="9">
        <v>2.5245148000000001E-3</v>
      </c>
      <c r="D141" s="7" t="str">
        <f t="shared" si="46"/>
        <v>N/A</v>
      </c>
      <c r="E141" s="9">
        <v>5.4935223499999998E-2</v>
      </c>
      <c r="F141" s="7" t="str">
        <f t="shared" si="47"/>
        <v>N/A</v>
      </c>
      <c r="G141" s="9">
        <v>0.43138144620000002</v>
      </c>
      <c r="H141" s="7" t="str">
        <f t="shared" si="48"/>
        <v>N/A</v>
      </c>
      <c r="I141" s="8">
        <v>2076</v>
      </c>
      <c r="J141" s="8">
        <v>685.3</v>
      </c>
      <c r="K141" s="3" t="s">
        <v>736</v>
      </c>
      <c r="L141" s="91" t="str">
        <f t="shared" si="44"/>
        <v>No</v>
      </c>
    </row>
    <row r="142" spans="1:12" ht="25" x14ac:dyDescent="0.25">
      <c r="A142" s="114" t="s">
        <v>504</v>
      </c>
      <c r="B142" s="21" t="s">
        <v>213</v>
      </c>
      <c r="C142" s="9">
        <v>52.387289428000003</v>
      </c>
      <c r="D142" s="5" t="str">
        <f t="shared" ref="D142" si="49">IF($B142="N/A","N/A",IF(C142&lt;0,"No","Yes"))</f>
        <v>N/A</v>
      </c>
      <c r="E142" s="9">
        <v>62.237213433999997</v>
      </c>
      <c r="F142" s="5" t="str">
        <f t="shared" ref="F142" si="50">IF($B142="N/A","N/A",IF(E142&lt;0,"No","Yes"))</f>
        <v>N/A</v>
      </c>
      <c r="G142" s="9">
        <v>54.189963233</v>
      </c>
      <c r="H142" s="5" t="str">
        <f t="shared" ref="H142" si="51">IF($B142="N/A","N/A",IF(G142&lt;0,"No","Yes"))</f>
        <v>N/A</v>
      </c>
      <c r="I142" s="8">
        <v>18.8</v>
      </c>
      <c r="J142" s="8">
        <v>-12.9</v>
      </c>
      <c r="K142" s="3" t="s">
        <v>736</v>
      </c>
      <c r="L142" s="91" t="str">
        <f t="shared" si="44"/>
        <v>Yes</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828268</v>
      </c>
      <c r="D150" s="7" t="str">
        <f t="shared" ref="D150:D172" si="56">IF($B150="N/A","N/A",IF(C150&gt;10,"No",IF(C150&lt;-10,"No","Yes")))</f>
        <v>N/A</v>
      </c>
      <c r="E150" s="1">
        <v>798927</v>
      </c>
      <c r="F150" s="7" t="str">
        <f t="shared" ref="F150:F172" si="57">IF($B150="N/A","N/A",IF(E150&gt;10,"No",IF(E150&lt;-10,"No","Yes")))</f>
        <v>N/A</v>
      </c>
      <c r="G150" s="1">
        <v>789126</v>
      </c>
      <c r="H150" s="7" t="str">
        <f t="shared" ref="H150:H172" si="58">IF($B150="N/A","N/A",IF(G150&gt;10,"No",IF(G150&lt;-10,"No","Yes")))</f>
        <v>N/A</v>
      </c>
      <c r="I150" s="8">
        <v>-3.54</v>
      </c>
      <c r="J150" s="8">
        <v>-1.23</v>
      </c>
      <c r="K150" s="25" t="s">
        <v>736</v>
      </c>
      <c r="L150" s="91" t="str">
        <f t="shared" ref="L150:L172" si="59">IF(J150="Div by 0", "N/A", IF(K150="N/A","N/A", IF(J150&gt;VALUE(MID(K150,1,2)), "No", IF(J150&lt;-1*VALUE(MID(K150,1,2)), "No", "Yes"))))</f>
        <v>Yes</v>
      </c>
    </row>
    <row r="151" spans="1:12" x14ac:dyDescent="0.25">
      <c r="A151" s="122" t="s">
        <v>532</v>
      </c>
      <c r="B151" s="25" t="s">
        <v>213</v>
      </c>
      <c r="C151" s="1">
        <v>3344</v>
      </c>
      <c r="D151" s="7" t="str">
        <f t="shared" si="56"/>
        <v>N/A</v>
      </c>
      <c r="E151" s="1">
        <v>3263</v>
      </c>
      <c r="F151" s="7" t="str">
        <f t="shared" si="57"/>
        <v>N/A</v>
      </c>
      <c r="G151" s="1">
        <v>2372</v>
      </c>
      <c r="H151" s="7" t="str">
        <f t="shared" si="58"/>
        <v>N/A</v>
      </c>
      <c r="I151" s="8">
        <v>-2.42</v>
      </c>
      <c r="J151" s="8">
        <v>-27.3</v>
      </c>
      <c r="K151" s="25" t="s">
        <v>736</v>
      </c>
      <c r="L151" s="91" t="str">
        <f t="shared" si="59"/>
        <v>Yes</v>
      </c>
    </row>
    <row r="152" spans="1:12" x14ac:dyDescent="0.25">
      <c r="A152" s="122" t="s">
        <v>533</v>
      </c>
      <c r="B152" s="25" t="s">
        <v>213</v>
      </c>
      <c r="C152" s="1">
        <v>8357</v>
      </c>
      <c r="D152" s="7" t="str">
        <f t="shared" si="56"/>
        <v>N/A</v>
      </c>
      <c r="E152" s="1">
        <v>7729</v>
      </c>
      <c r="F152" s="7" t="str">
        <f t="shared" si="57"/>
        <v>N/A</v>
      </c>
      <c r="G152" s="1">
        <v>6426</v>
      </c>
      <c r="H152" s="7" t="str">
        <f t="shared" si="58"/>
        <v>N/A</v>
      </c>
      <c r="I152" s="8">
        <v>-7.51</v>
      </c>
      <c r="J152" s="8">
        <v>-16.899999999999999</v>
      </c>
      <c r="K152" s="25" t="s">
        <v>736</v>
      </c>
      <c r="L152" s="91" t="str">
        <f t="shared" si="59"/>
        <v>Yes</v>
      </c>
    </row>
    <row r="153" spans="1:12" x14ac:dyDescent="0.25">
      <c r="A153" s="122" t="s">
        <v>534</v>
      </c>
      <c r="B153" s="25" t="s">
        <v>213</v>
      </c>
      <c r="C153" s="1">
        <v>480662</v>
      </c>
      <c r="D153" s="7" t="str">
        <f t="shared" si="56"/>
        <v>N/A</v>
      </c>
      <c r="E153" s="1">
        <v>466764</v>
      </c>
      <c r="F153" s="7" t="str">
        <f t="shared" si="57"/>
        <v>N/A</v>
      </c>
      <c r="G153" s="1">
        <v>475070</v>
      </c>
      <c r="H153" s="7" t="str">
        <f t="shared" si="58"/>
        <v>N/A</v>
      </c>
      <c r="I153" s="8">
        <v>-2.89</v>
      </c>
      <c r="J153" s="8">
        <v>1.7789999999999999</v>
      </c>
      <c r="K153" s="25" t="s">
        <v>736</v>
      </c>
      <c r="L153" s="91" t="str">
        <f t="shared" si="59"/>
        <v>Yes</v>
      </c>
    </row>
    <row r="154" spans="1:12" x14ac:dyDescent="0.25">
      <c r="A154" s="122" t="s">
        <v>535</v>
      </c>
      <c r="B154" s="25" t="s">
        <v>213</v>
      </c>
      <c r="C154" s="1">
        <v>335905</v>
      </c>
      <c r="D154" s="7" t="str">
        <f t="shared" si="56"/>
        <v>N/A</v>
      </c>
      <c r="E154" s="1">
        <v>321171</v>
      </c>
      <c r="F154" s="7" t="str">
        <f t="shared" si="57"/>
        <v>N/A</v>
      </c>
      <c r="G154" s="1">
        <v>305258</v>
      </c>
      <c r="H154" s="7" t="str">
        <f t="shared" si="58"/>
        <v>N/A</v>
      </c>
      <c r="I154" s="8">
        <v>-4.3899999999999997</v>
      </c>
      <c r="J154" s="8">
        <v>-4.95</v>
      </c>
      <c r="K154" s="25" t="s">
        <v>736</v>
      </c>
      <c r="L154" s="91" t="str">
        <f t="shared" si="59"/>
        <v>Yes</v>
      </c>
    </row>
    <row r="155" spans="1:12" x14ac:dyDescent="0.25">
      <c r="A155" s="114" t="s">
        <v>536</v>
      </c>
      <c r="B155" s="3" t="s">
        <v>213</v>
      </c>
      <c r="C155" s="9">
        <v>71.567512640999993</v>
      </c>
      <c r="D155" s="5" t="str">
        <f t="shared" ref="D155:D159" si="60">IF($B155="N/A","N/A",IF(C155&lt;0,"No","Yes"))</f>
        <v>N/A</v>
      </c>
      <c r="E155" s="9">
        <v>69.7447667</v>
      </c>
      <c r="F155" s="5" t="str">
        <f t="shared" ref="F155:F159" si="61">IF($B155="N/A","N/A",IF(E155&lt;0,"No","Yes"))</f>
        <v>N/A</v>
      </c>
      <c r="G155" s="9">
        <v>69.362067556</v>
      </c>
      <c r="H155" s="5" t="str">
        <f t="shared" ref="H155:H159" si="62">IF($B155="N/A","N/A",IF(G155&lt;0,"No","Yes"))</f>
        <v>N/A</v>
      </c>
      <c r="I155" s="8">
        <v>-2.5499999999999998</v>
      </c>
      <c r="J155" s="8">
        <v>-0.54900000000000004</v>
      </c>
      <c r="K155" s="25" t="s">
        <v>736</v>
      </c>
      <c r="L155" s="91" t="str">
        <f>IF(J155="Div by 0", "N/A", IF(OR(J155="N/A",K155="N/A"),"N/A", IF(J155&gt;VALUE(MID(K155,1,2)), "No", IF(J155&lt;-1*VALUE(MID(K155,1,2)), "No", "Yes"))))</f>
        <v>Yes</v>
      </c>
    </row>
    <row r="156" spans="1:12" x14ac:dyDescent="0.25">
      <c r="A156" s="114" t="s">
        <v>537</v>
      </c>
      <c r="B156" s="3" t="s">
        <v>213</v>
      </c>
      <c r="C156" s="9">
        <v>5.2932330826999996</v>
      </c>
      <c r="D156" s="5" t="str">
        <f t="shared" si="60"/>
        <v>N/A</v>
      </c>
      <c r="E156" s="9">
        <v>5.1255870941000001</v>
      </c>
      <c r="F156" s="5" t="str">
        <f t="shared" si="61"/>
        <v>N/A</v>
      </c>
      <c r="G156" s="9">
        <v>3.6770633099999999</v>
      </c>
      <c r="H156" s="5" t="str">
        <f t="shared" si="62"/>
        <v>N/A</v>
      </c>
      <c r="I156" s="8">
        <v>-3.17</v>
      </c>
      <c r="J156" s="8">
        <v>-28.3</v>
      </c>
      <c r="K156" s="3" t="s">
        <v>736</v>
      </c>
      <c r="L156" s="91" t="str">
        <f t="shared" ref="L156:L159" si="63">IF(J156="Div by 0", "N/A", IF(OR(J156="N/A",K156="N/A"),"N/A", IF(J156&gt;VALUE(MID(K156,1,2)), "No", IF(J156&lt;-1*VALUE(MID(K156,1,2)), "No", "Yes"))))</f>
        <v>Yes</v>
      </c>
    </row>
    <row r="157" spans="1:12" ht="25" x14ac:dyDescent="0.25">
      <c r="A157" s="114" t="s">
        <v>538</v>
      </c>
      <c r="B157" s="3" t="s">
        <v>213</v>
      </c>
      <c r="C157" s="9">
        <v>4.8139123623</v>
      </c>
      <c r="D157" s="5" t="str">
        <f t="shared" si="60"/>
        <v>N/A</v>
      </c>
      <c r="E157" s="9">
        <v>4.3646939237</v>
      </c>
      <c r="F157" s="5" t="str">
        <f t="shared" si="61"/>
        <v>N/A</v>
      </c>
      <c r="G157" s="9">
        <v>3.5014494017</v>
      </c>
      <c r="H157" s="5" t="str">
        <f t="shared" si="62"/>
        <v>N/A</v>
      </c>
      <c r="I157" s="8">
        <v>-9.33</v>
      </c>
      <c r="J157" s="8">
        <v>-19.8</v>
      </c>
      <c r="K157" s="3" t="s">
        <v>736</v>
      </c>
      <c r="L157" s="91" t="str">
        <f t="shared" si="63"/>
        <v>Yes</v>
      </c>
    </row>
    <row r="158" spans="1:12" x14ac:dyDescent="0.25">
      <c r="A158" s="114" t="s">
        <v>539</v>
      </c>
      <c r="B158" s="3" t="s">
        <v>213</v>
      </c>
      <c r="C158" s="9">
        <v>89.092159381000002</v>
      </c>
      <c r="D158" s="5" t="str">
        <f t="shared" si="60"/>
        <v>N/A</v>
      </c>
      <c r="E158" s="9">
        <v>86.895588797000002</v>
      </c>
      <c r="F158" s="5" t="str">
        <f t="shared" si="61"/>
        <v>N/A</v>
      </c>
      <c r="G158" s="9">
        <v>88.296080974999995</v>
      </c>
      <c r="H158" s="5" t="str">
        <f t="shared" si="62"/>
        <v>N/A</v>
      </c>
      <c r="I158" s="8">
        <v>-2.4700000000000002</v>
      </c>
      <c r="J158" s="8">
        <v>1.6120000000000001</v>
      </c>
      <c r="K158" s="3" t="s">
        <v>736</v>
      </c>
      <c r="L158" s="91" t="str">
        <f t="shared" si="63"/>
        <v>Yes</v>
      </c>
    </row>
    <row r="159" spans="1:12" x14ac:dyDescent="0.25">
      <c r="A159" s="114" t="s">
        <v>540</v>
      </c>
      <c r="B159" s="3" t="s">
        <v>213</v>
      </c>
      <c r="C159" s="9">
        <v>88.155480964000006</v>
      </c>
      <c r="D159" s="5" t="str">
        <f t="shared" si="60"/>
        <v>N/A</v>
      </c>
      <c r="E159" s="9">
        <v>87.368506956999994</v>
      </c>
      <c r="F159" s="5" t="str">
        <f t="shared" si="61"/>
        <v>N/A</v>
      </c>
      <c r="G159" s="9">
        <v>86.815483893000007</v>
      </c>
      <c r="H159" s="5" t="str">
        <f t="shared" si="62"/>
        <v>N/A</v>
      </c>
      <c r="I159" s="8">
        <v>-0.89300000000000002</v>
      </c>
      <c r="J159" s="8">
        <v>-0.63300000000000001</v>
      </c>
      <c r="K159" s="3" t="s">
        <v>736</v>
      </c>
      <c r="L159" s="91" t="str">
        <f t="shared" si="63"/>
        <v>Yes</v>
      </c>
    </row>
    <row r="160" spans="1:12" ht="25" x14ac:dyDescent="0.25">
      <c r="A160" s="122" t="s">
        <v>541</v>
      </c>
      <c r="B160" s="25" t="s">
        <v>213</v>
      </c>
      <c r="C160" s="1">
        <v>636584.11</v>
      </c>
      <c r="D160" s="7" t="str">
        <f t="shared" si="56"/>
        <v>N/A</v>
      </c>
      <c r="E160" s="1">
        <v>588461.75</v>
      </c>
      <c r="F160" s="7" t="str">
        <f t="shared" si="57"/>
        <v>N/A</v>
      </c>
      <c r="G160" s="1">
        <v>553809.89</v>
      </c>
      <c r="H160" s="7" t="str">
        <f t="shared" si="58"/>
        <v>N/A</v>
      </c>
      <c r="I160" s="8">
        <v>-7.56</v>
      </c>
      <c r="J160" s="8">
        <v>-5.89</v>
      </c>
      <c r="K160" s="25" t="s">
        <v>736</v>
      </c>
      <c r="L160" s="91" t="str">
        <f t="shared" si="59"/>
        <v>Yes</v>
      </c>
    </row>
    <row r="161" spans="1:12" x14ac:dyDescent="0.25">
      <c r="A161" s="122" t="s">
        <v>542</v>
      </c>
      <c r="B161" s="25" t="s">
        <v>213</v>
      </c>
      <c r="C161" s="10">
        <v>806954635</v>
      </c>
      <c r="D161" s="7" t="str">
        <f t="shared" si="56"/>
        <v>N/A</v>
      </c>
      <c r="E161" s="10">
        <v>1070956966</v>
      </c>
      <c r="F161" s="7" t="str">
        <f t="shared" si="57"/>
        <v>N/A</v>
      </c>
      <c r="G161" s="10">
        <v>1045176520</v>
      </c>
      <c r="H161" s="7" t="str">
        <f t="shared" si="58"/>
        <v>N/A</v>
      </c>
      <c r="I161" s="8">
        <v>32.72</v>
      </c>
      <c r="J161" s="8">
        <v>-2.41</v>
      </c>
      <c r="K161" s="25" t="s">
        <v>736</v>
      </c>
      <c r="L161" s="91" t="str">
        <f t="shared" si="59"/>
        <v>Yes</v>
      </c>
    </row>
    <row r="162" spans="1:12" x14ac:dyDescent="0.25">
      <c r="A162" s="122" t="s">
        <v>1275</v>
      </c>
      <c r="B162" s="25" t="s">
        <v>213</v>
      </c>
      <c r="C162" s="10">
        <v>974.26754988000005</v>
      </c>
      <c r="D162" s="7" t="str">
        <f t="shared" si="56"/>
        <v>N/A</v>
      </c>
      <c r="E162" s="10">
        <v>1340.4941452999999</v>
      </c>
      <c r="F162" s="7" t="str">
        <f t="shared" si="57"/>
        <v>N/A</v>
      </c>
      <c r="G162" s="10">
        <v>1324.4735568000001</v>
      </c>
      <c r="H162" s="7" t="str">
        <f t="shared" si="58"/>
        <v>N/A</v>
      </c>
      <c r="I162" s="8">
        <v>37.590000000000003</v>
      </c>
      <c r="J162" s="8">
        <v>-1.2</v>
      </c>
      <c r="K162" s="25" t="s">
        <v>736</v>
      </c>
      <c r="L162" s="91" t="str">
        <f t="shared" si="59"/>
        <v>Yes</v>
      </c>
    </row>
    <row r="163" spans="1:12" ht="25" x14ac:dyDescent="0.25">
      <c r="A163" s="122" t="s">
        <v>1276</v>
      </c>
      <c r="B163" s="25" t="s">
        <v>213</v>
      </c>
      <c r="C163" s="10">
        <v>21345.850179000001</v>
      </c>
      <c r="D163" s="7" t="str">
        <f t="shared" si="56"/>
        <v>N/A</v>
      </c>
      <c r="E163" s="10">
        <v>29636.836960000001</v>
      </c>
      <c r="F163" s="7" t="str">
        <f t="shared" si="57"/>
        <v>N/A</v>
      </c>
      <c r="G163" s="10">
        <v>30194.644604000001</v>
      </c>
      <c r="H163" s="7" t="str">
        <f t="shared" si="58"/>
        <v>N/A</v>
      </c>
      <c r="I163" s="8">
        <v>38.840000000000003</v>
      </c>
      <c r="J163" s="8">
        <v>1.8819999999999999</v>
      </c>
      <c r="K163" s="25" t="s">
        <v>736</v>
      </c>
      <c r="L163" s="91" t="str">
        <f t="shared" si="59"/>
        <v>Yes</v>
      </c>
    </row>
    <row r="164" spans="1:12" ht="25" x14ac:dyDescent="0.25">
      <c r="A164" s="122" t="s">
        <v>1277</v>
      </c>
      <c r="B164" s="25" t="s">
        <v>213</v>
      </c>
      <c r="C164" s="10">
        <v>8748.6693790000008</v>
      </c>
      <c r="D164" s="7" t="str">
        <f t="shared" si="56"/>
        <v>N/A</v>
      </c>
      <c r="E164" s="10">
        <v>13585.327079999999</v>
      </c>
      <c r="F164" s="7" t="str">
        <f t="shared" si="57"/>
        <v>N/A</v>
      </c>
      <c r="G164" s="10">
        <v>12878.321662</v>
      </c>
      <c r="H164" s="7" t="str">
        <f t="shared" si="58"/>
        <v>N/A</v>
      </c>
      <c r="I164" s="8">
        <v>55.28</v>
      </c>
      <c r="J164" s="8">
        <v>-5.2</v>
      </c>
      <c r="K164" s="25" t="s">
        <v>736</v>
      </c>
      <c r="L164" s="91" t="str">
        <f t="shared" si="59"/>
        <v>Yes</v>
      </c>
    </row>
    <row r="165" spans="1:12" ht="25" x14ac:dyDescent="0.25">
      <c r="A165" s="122" t="s">
        <v>1278</v>
      </c>
      <c r="B165" s="25" t="s">
        <v>213</v>
      </c>
      <c r="C165" s="10">
        <v>592.06063512000003</v>
      </c>
      <c r="D165" s="7" t="str">
        <f t="shared" si="56"/>
        <v>N/A</v>
      </c>
      <c r="E165" s="10">
        <v>780.17738085999997</v>
      </c>
      <c r="F165" s="7" t="str">
        <f t="shared" si="57"/>
        <v>N/A</v>
      </c>
      <c r="G165" s="10">
        <v>853.60520134000001</v>
      </c>
      <c r="H165" s="7" t="str">
        <f t="shared" si="58"/>
        <v>N/A</v>
      </c>
      <c r="I165" s="8">
        <v>31.77</v>
      </c>
      <c r="J165" s="8">
        <v>9.4120000000000008</v>
      </c>
      <c r="K165" s="25" t="s">
        <v>736</v>
      </c>
      <c r="L165" s="91" t="str">
        <f t="shared" si="59"/>
        <v>Yes</v>
      </c>
    </row>
    <row r="166" spans="1:12" ht="25" x14ac:dyDescent="0.25">
      <c r="A166" s="122" t="s">
        <v>1279</v>
      </c>
      <c r="B166" s="25" t="s">
        <v>213</v>
      </c>
      <c r="C166" s="10">
        <v>1124.9622155</v>
      </c>
      <c r="D166" s="7" t="str">
        <f t="shared" si="56"/>
        <v>N/A</v>
      </c>
      <c r="E166" s="10">
        <v>1572.6583627</v>
      </c>
      <c r="F166" s="7" t="str">
        <f t="shared" si="57"/>
        <v>N/A</v>
      </c>
      <c r="G166" s="10">
        <v>1589.7257566000001</v>
      </c>
      <c r="H166" s="7" t="str">
        <f t="shared" si="58"/>
        <v>N/A</v>
      </c>
      <c r="I166" s="8">
        <v>39.799999999999997</v>
      </c>
      <c r="J166" s="8">
        <v>1.085</v>
      </c>
      <c r="K166" s="25" t="s">
        <v>736</v>
      </c>
      <c r="L166" s="91" t="str">
        <f t="shared" si="59"/>
        <v>Yes</v>
      </c>
    </row>
    <row r="167" spans="1:12" x14ac:dyDescent="0.25">
      <c r="A167" s="148" t="s">
        <v>543</v>
      </c>
      <c r="B167" s="21" t="s">
        <v>213</v>
      </c>
      <c r="C167" s="26">
        <v>630202588</v>
      </c>
      <c r="D167" s="7" t="str">
        <f t="shared" si="56"/>
        <v>N/A</v>
      </c>
      <c r="E167" s="26">
        <v>667528325</v>
      </c>
      <c r="F167" s="7" t="str">
        <f t="shared" si="57"/>
        <v>N/A</v>
      </c>
      <c r="G167" s="26">
        <v>664980498</v>
      </c>
      <c r="H167" s="7" t="str">
        <f t="shared" si="58"/>
        <v>N/A</v>
      </c>
      <c r="I167" s="8">
        <v>5.923</v>
      </c>
      <c r="J167" s="8">
        <v>-0.38200000000000001</v>
      </c>
      <c r="K167" s="25" t="s">
        <v>736</v>
      </c>
      <c r="L167" s="91" t="str">
        <f t="shared" si="59"/>
        <v>Yes</v>
      </c>
    </row>
    <row r="168" spans="1:12" x14ac:dyDescent="0.25">
      <c r="A168" s="148" t="s">
        <v>1280</v>
      </c>
      <c r="B168" s="21" t="s">
        <v>213</v>
      </c>
      <c r="C168" s="26">
        <v>760.86796544000003</v>
      </c>
      <c r="D168" s="7" t="str">
        <f t="shared" si="56"/>
        <v>N/A</v>
      </c>
      <c r="E168" s="26">
        <v>835.53106229000002</v>
      </c>
      <c r="F168" s="7" t="str">
        <f t="shared" si="57"/>
        <v>N/A</v>
      </c>
      <c r="G168" s="26">
        <v>842.67974695999999</v>
      </c>
      <c r="H168" s="7" t="str">
        <f t="shared" si="58"/>
        <v>N/A</v>
      </c>
      <c r="I168" s="8">
        <v>9.8130000000000006</v>
      </c>
      <c r="J168" s="8">
        <v>0.85560000000000003</v>
      </c>
      <c r="K168" s="25" t="s">
        <v>736</v>
      </c>
      <c r="L168" s="91" t="str">
        <f t="shared" si="59"/>
        <v>Yes</v>
      </c>
    </row>
    <row r="169" spans="1:12" ht="25" x14ac:dyDescent="0.25">
      <c r="A169" s="148" t="s">
        <v>1281</v>
      </c>
      <c r="B169" s="25" t="s">
        <v>213</v>
      </c>
      <c r="C169" s="10">
        <v>901.23624401999996</v>
      </c>
      <c r="D169" s="7" t="str">
        <f t="shared" si="56"/>
        <v>N/A</v>
      </c>
      <c r="E169" s="10">
        <v>887.31045051000001</v>
      </c>
      <c r="F169" s="7" t="str">
        <f t="shared" si="57"/>
        <v>N/A</v>
      </c>
      <c r="G169" s="10">
        <v>909.50801011999999</v>
      </c>
      <c r="H169" s="7" t="str">
        <f t="shared" si="58"/>
        <v>N/A</v>
      </c>
      <c r="I169" s="8">
        <v>-1.55</v>
      </c>
      <c r="J169" s="8">
        <v>2.5019999999999998</v>
      </c>
      <c r="K169" s="25" t="s">
        <v>736</v>
      </c>
      <c r="L169" s="91" t="str">
        <f t="shared" si="59"/>
        <v>Yes</v>
      </c>
    </row>
    <row r="170" spans="1:12" ht="25" x14ac:dyDescent="0.25">
      <c r="A170" s="148" t="s">
        <v>1282</v>
      </c>
      <c r="B170" s="25" t="s">
        <v>213</v>
      </c>
      <c r="C170" s="10">
        <v>6012.7840133999998</v>
      </c>
      <c r="D170" s="7" t="str">
        <f t="shared" si="56"/>
        <v>N/A</v>
      </c>
      <c r="E170" s="10">
        <v>6163.6768017000004</v>
      </c>
      <c r="F170" s="7" t="str">
        <f t="shared" si="57"/>
        <v>N/A</v>
      </c>
      <c r="G170" s="10">
        <v>7636.6328976000004</v>
      </c>
      <c r="H170" s="7" t="str">
        <f t="shared" si="58"/>
        <v>N/A</v>
      </c>
      <c r="I170" s="8">
        <v>2.5099999999999998</v>
      </c>
      <c r="J170" s="8">
        <v>23.9</v>
      </c>
      <c r="K170" s="25" t="s">
        <v>736</v>
      </c>
      <c r="L170" s="91" t="str">
        <f t="shared" si="59"/>
        <v>Yes</v>
      </c>
    </row>
    <row r="171" spans="1:12" ht="25" x14ac:dyDescent="0.25">
      <c r="A171" s="148" t="s">
        <v>1283</v>
      </c>
      <c r="B171" s="25" t="s">
        <v>213</v>
      </c>
      <c r="C171" s="10">
        <v>436.47097960999997</v>
      </c>
      <c r="D171" s="7" t="str">
        <f t="shared" si="56"/>
        <v>N/A</v>
      </c>
      <c r="E171" s="10">
        <v>480.24626148999999</v>
      </c>
      <c r="F171" s="7" t="str">
        <f t="shared" si="57"/>
        <v>N/A</v>
      </c>
      <c r="G171" s="10">
        <v>493.86475676999999</v>
      </c>
      <c r="H171" s="7" t="str">
        <f t="shared" si="58"/>
        <v>N/A</v>
      </c>
      <c r="I171" s="8">
        <v>10.029999999999999</v>
      </c>
      <c r="J171" s="8">
        <v>2.8359999999999999</v>
      </c>
      <c r="K171" s="25" t="s">
        <v>736</v>
      </c>
      <c r="L171" s="91" t="str">
        <f t="shared" si="59"/>
        <v>Yes</v>
      </c>
    </row>
    <row r="172" spans="1:12" ht="25" x14ac:dyDescent="0.25">
      <c r="A172" s="148" t="s">
        <v>1284</v>
      </c>
      <c r="B172" s="25" t="s">
        <v>213</v>
      </c>
      <c r="C172" s="10">
        <v>1093.0024977</v>
      </c>
      <c r="D172" s="7" t="str">
        <f t="shared" si="56"/>
        <v>N/A</v>
      </c>
      <c r="E172" s="10">
        <v>1223.125086</v>
      </c>
      <c r="F172" s="7" t="str">
        <f t="shared" si="57"/>
        <v>N/A</v>
      </c>
      <c r="G172" s="10">
        <v>1241.9979558</v>
      </c>
      <c r="H172" s="7" t="str">
        <f t="shared" si="58"/>
        <v>N/A</v>
      </c>
      <c r="I172" s="8">
        <v>11.91</v>
      </c>
      <c r="J172" s="8">
        <v>1.5429999999999999</v>
      </c>
      <c r="K172" s="25" t="s">
        <v>736</v>
      </c>
      <c r="L172" s="91" t="str">
        <f t="shared" si="59"/>
        <v>Yes</v>
      </c>
    </row>
    <row r="173" spans="1:12" ht="25" x14ac:dyDescent="0.25">
      <c r="A173" s="114" t="s">
        <v>544</v>
      </c>
      <c r="B173" s="82" t="s">
        <v>213</v>
      </c>
      <c r="C173" s="83">
        <v>97028891</v>
      </c>
      <c r="D173" s="78" t="str">
        <f>IF($B173="N/A","N/A",IF(C173&gt;10,"No",IF(C173&lt;-10,"No","Yes")))</f>
        <v>N/A</v>
      </c>
      <c r="E173" s="83">
        <v>96017648</v>
      </c>
      <c r="F173" s="78" t="str">
        <f>IF($B173="N/A","N/A",IF(E173&gt;10,"No",IF(E173&lt;-10,"No","Yes")))</f>
        <v>N/A</v>
      </c>
      <c r="G173" s="83">
        <v>96669027</v>
      </c>
      <c r="H173" s="78" t="str">
        <f>IF($B173="N/A","N/A",IF(G173&gt;10,"No",IF(G173&lt;-10,"No","Yes")))</f>
        <v>N/A</v>
      </c>
      <c r="I173" s="79">
        <v>-1.04</v>
      </c>
      <c r="J173" s="79">
        <v>0.6784</v>
      </c>
      <c r="K173" s="80" t="s">
        <v>736</v>
      </c>
      <c r="L173" s="93" t="str">
        <f>IF(J173="Div by 0", "N/A", IF(K173="N/A","N/A", IF(J173&gt;VALUE(MID(K173,1,2)), "No", IF(J173&lt;-1*VALUE(MID(K173,1,2)), "No", "Yes"))))</f>
        <v>Yes</v>
      </c>
    </row>
    <row r="174" spans="1:12" ht="25" x14ac:dyDescent="0.25">
      <c r="A174" s="114" t="s">
        <v>1285</v>
      </c>
      <c r="B174" s="25" t="s">
        <v>213</v>
      </c>
      <c r="C174" s="10">
        <v>7515928</v>
      </c>
      <c r="D174" s="7" t="str">
        <f t="shared" ref="D174:D181" si="64">IF($B174="N/A","N/A",IF(C174&gt;10,"No",IF(C174&lt;-10,"No","Yes")))</f>
        <v>N/A</v>
      </c>
      <c r="E174" s="10">
        <v>7709183</v>
      </c>
      <c r="F174" s="7" t="str">
        <f t="shared" ref="F174:F181" si="65">IF($B174="N/A","N/A",IF(E174&gt;10,"No",IF(E174&lt;-10,"No","Yes")))</f>
        <v>N/A</v>
      </c>
      <c r="G174" s="10">
        <v>7296038</v>
      </c>
      <c r="H174" s="7" t="str">
        <f t="shared" ref="H174:H181" si="66">IF($B174="N/A","N/A",IF(G174&gt;10,"No",IF(G174&lt;-10,"No","Yes")))</f>
        <v>N/A</v>
      </c>
      <c r="I174" s="8">
        <v>2.5710000000000002</v>
      </c>
      <c r="J174" s="8">
        <v>-5.36</v>
      </c>
      <c r="K174" s="25" t="s">
        <v>736</v>
      </c>
      <c r="L174" s="91" t="str">
        <f t="shared" ref="L174:L181" si="67">IF(J174="Div by 0", "N/A", IF(K174="N/A","N/A", IF(J174&gt;VALUE(MID(K174,1,2)), "No", IF(J174&lt;-1*VALUE(MID(K174,1,2)), "No", "Yes"))))</f>
        <v>Yes</v>
      </c>
    </row>
    <row r="175" spans="1:12" ht="25" x14ac:dyDescent="0.25">
      <c r="A175" s="114" t="s">
        <v>545</v>
      </c>
      <c r="B175" s="25" t="s">
        <v>213</v>
      </c>
      <c r="C175" s="10">
        <v>297501490</v>
      </c>
      <c r="D175" s="7" t="str">
        <f t="shared" si="64"/>
        <v>N/A</v>
      </c>
      <c r="E175" s="10">
        <v>311179434</v>
      </c>
      <c r="F175" s="7" t="str">
        <f t="shared" si="65"/>
        <v>N/A</v>
      </c>
      <c r="G175" s="10">
        <v>318653042</v>
      </c>
      <c r="H175" s="7" t="str">
        <f t="shared" si="66"/>
        <v>N/A</v>
      </c>
      <c r="I175" s="8">
        <v>4.5979999999999999</v>
      </c>
      <c r="J175" s="8">
        <v>2.4020000000000001</v>
      </c>
      <c r="K175" s="25" t="s">
        <v>736</v>
      </c>
      <c r="L175" s="91" t="str">
        <f t="shared" si="67"/>
        <v>Yes</v>
      </c>
    </row>
    <row r="176" spans="1:12" ht="25" x14ac:dyDescent="0.25">
      <c r="A176" s="114" t="s">
        <v>510</v>
      </c>
      <c r="B176" s="25" t="s">
        <v>213</v>
      </c>
      <c r="C176" s="10">
        <v>228156279</v>
      </c>
      <c r="D176" s="7" t="str">
        <f t="shared" si="64"/>
        <v>N/A</v>
      </c>
      <c r="E176" s="10">
        <v>252622060</v>
      </c>
      <c r="F176" s="7" t="str">
        <f t="shared" si="65"/>
        <v>N/A</v>
      </c>
      <c r="G176" s="10">
        <v>242362391</v>
      </c>
      <c r="H176" s="7" t="str">
        <f t="shared" si="66"/>
        <v>N/A</v>
      </c>
      <c r="I176" s="8">
        <v>10.72</v>
      </c>
      <c r="J176" s="8">
        <v>-4.0599999999999996</v>
      </c>
      <c r="K176" s="25" t="s">
        <v>736</v>
      </c>
      <c r="L176" s="91" t="str">
        <f t="shared" si="67"/>
        <v>Yes</v>
      </c>
    </row>
    <row r="177" spans="1:12" ht="25" x14ac:dyDescent="0.25">
      <c r="A177" s="114" t="s">
        <v>511</v>
      </c>
      <c r="B177" s="25" t="s">
        <v>213</v>
      </c>
      <c r="C177" s="10">
        <v>117.14673390999999</v>
      </c>
      <c r="D177" s="7" t="str">
        <f t="shared" si="64"/>
        <v>N/A</v>
      </c>
      <c r="E177" s="10">
        <v>120.18325579</v>
      </c>
      <c r="F177" s="7" t="str">
        <f t="shared" si="65"/>
        <v>N/A</v>
      </c>
      <c r="G177" s="10">
        <v>122.50138380999999</v>
      </c>
      <c r="H177" s="7" t="str">
        <f t="shared" si="66"/>
        <v>N/A</v>
      </c>
      <c r="I177" s="8">
        <v>2.5920000000000001</v>
      </c>
      <c r="J177" s="8">
        <v>1.929</v>
      </c>
      <c r="K177" s="25" t="s">
        <v>736</v>
      </c>
      <c r="L177" s="91" t="str">
        <f t="shared" si="67"/>
        <v>Yes</v>
      </c>
    </row>
    <row r="178" spans="1:12" ht="25" x14ac:dyDescent="0.25">
      <c r="A178" s="114" t="s">
        <v>1286</v>
      </c>
      <c r="B178" s="21" t="s">
        <v>213</v>
      </c>
      <c r="C178" s="26">
        <v>9.0742706467000005</v>
      </c>
      <c r="D178" s="7" t="str">
        <f t="shared" si="64"/>
        <v>N/A</v>
      </c>
      <c r="E178" s="26">
        <v>9.6494210359999997</v>
      </c>
      <c r="F178" s="7" t="str">
        <f t="shared" si="65"/>
        <v>N/A</v>
      </c>
      <c r="G178" s="26">
        <v>9.2457199483999997</v>
      </c>
      <c r="H178" s="7" t="str">
        <f t="shared" si="66"/>
        <v>N/A</v>
      </c>
      <c r="I178" s="8">
        <v>6.3380000000000001</v>
      </c>
      <c r="J178" s="8">
        <v>-4.18</v>
      </c>
      <c r="K178" s="25" t="s">
        <v>736</v>
      </c>
      <c r="L178" s="91" t="str">
        <f t="shared" si="67"/>
        <v>Yes</v>
      </c>
    </row>
    <row r="179" spans="1:12" ht="25" x14ac:dyDescent="0.25">
      <c r="A179" s="114" t="s">
        <v>512</v>
      </c>
      <c r="B179" s="21" t="s">
        <v>213</v>
      </c>
      <c r="C179" s="26">
        <v>359.18505845999999</v>
      </c>
      <c r="D179" s="7" t="str">
        <f t="shared" si="64"/>
        <v>N/A</v>
      </c>
      <c r="E179" s="26">
        <v>389.49670495999999</v>
      </c>
      <c r="F179" s="7" t="str">
        <f t="shared" si="65"/>
        <v>N/A</v>
      </c>
      <c r="G179" s="26">
        <v>403.80502226999999</v>
      </c>
      <c r="H179" s="7" t="str">
        <f t="shared" si="66"/>
        <v>N/A</v>
      </c>
      <c r="I179" s="8">
        <v>8.4390000000000001</v>
      </c>
      <c r="J179" s="8">
        <v>3.6739999999999999</v>
      </c>
      <c r="K179" s="25" t="s">
        <v>736</v>
      </c>
      <c r="L179" s="91" t="str">
        <f t="shared" si="67"/>
        <v>Yes</v>
      </c>
    </row>
    <row r="180" spans="1:12" ht="25" x14ac:dyDescent="0.25">
      <c r="A180" s="114" t="s">
        <v>513</v>
      </c>
      <c r="B180" s="21" t="s">
        <v>213</v>
      </c>
      <c r="C180" s="26">
        <v>275.46190243000001</v>
      </c>
      <c r="D180" s="7" t="str">
        <f t="shared" si="64"/>
        <v>N/A</v>
      </c>
      <c r="E180" s="26">
        <v>316.20168050000001</v>
      </c>
      <c r="F180" s="7" t="str">
        <f t="shared" si="65"/>
        <v>N/A</v>
      </c>
      <c r="G180" s="26">
        <v>307.12762093999999</v>
      </c>
      <c r="H180" s="7" t="str">
        <f t="shared" si="66"/>
        <v>N/A</v>
      </c>
      <c r="I180" s="8">
        <v>14.79</v>
      </c>
      <c r="J180" s="8">
        <v>-2.87</v>
      </c>
      <c r="K180" s="25" t="s">
        <v>736</v>
      </c>
      <c r="L180" s="91" t="str">
        <f t="shared" si="67"/>
        <v>Yes</v>
      </c>
    </row>
    <row r="181" spans="1:12" ht="25" x14ac:dyDescent="0.25">
      <c r="A181" s="114" t="s">
        <v>1638</v>
      </c>
      <c r="B181" s="25" t="s">
        <v>213</v>
      </c>
      <c r="C181" s="9">
        <v>82.622774270999997</v>
      </c>
      <c r="D181" s="7" t="str">
        <f t="shared" si="64"/>
        <v>N/A</v>
      </c>
      <c r="E181" s="9">
        <v>81.402305842999994</v>
      </c>
      <c r="F181" s="7" t="str">
        <f t="shared" si="65"/>
        <v>N/A</v>
      </c>
      <c r="G181" s="9">
        <v>75.986851275999996</v>
      </c>
      <c r="H181" s="7" t="str">
        <f t="shared" si="66"/>
        <v>N/A</v>
      </c>
      <c r="I181" s="8">
        <v>-1.48</v>
      </c>
      <c r="J181" s="8">
        <v>-6.65</v>
      </c>
      <c r="K181" s="25" t="s">
        <v>736</v>
      </c>
      <c r="L181" s="91" t="str">
        <f t="shared" si="67"/>
        <v>Yes</v>
      </c>
    </row>
    <row r="182" spans="1:12" ht="25" x14ac:dyDescent="0.25">
      <c r="A182" s="114" t="s">
        <v>1639</v>
      </c>
      <c r="B182" s="84" t="s">
        <v>213</v>
      </c>
      <c r="C182" s="85">
        <v>11.034688995</v>
      </c>
      <c r="D182" s="81" t="str">
        <f t="shared" ref="D182" si="68">IF($B182="N/A","N/A",IF(C182&lt;0,"No","Yes"))</f>
        <v>N/A</v>
      </c>
      <c r="E182" s="85">
        <v>11.094085198</v>
      </c>
      <c r="F182" s="81" t="str">
        <f t="shared" ref="F182" si="69">IF($B182="N/A","N/A",IF(E182&lt;0,"No","Yes"))</f>
        <v>N/A</v>
      </c>
      <c r="G182" s="85">
        <v>12.774030354000001</v>
      </c>
      <c r="H182" s="81" t="str">
        <f t="shared" ref="H182" si="70">IF($B182="N/A","N/A",IF(G182&lt;0,"No","Yes"))</f>
        <v>N/A</v>
      </c>
      <c r="I182" s="79">
        <v>0.5383</v>
      </c>
      <c r="J182" s="79">
        <v>15.14</v>
      </c>
      <c r="K182" s="84" t="s">
        <v>736</v>
      </c>
      <c r="L182" s="93" t="str">
        <f t="shared" ref="L182" si="71">IF(J182="Div by 0", "N/A", IF(OR(J182="N/A",K182="N/A"),"N/A", IF(J182&gt;VALUE(MID(K182,1,2)), "No", IF(J182&lt;-1*VALUE(MID(K182,1,2)), "No", "Yes"))))</f>
        <v>Yes</v>
      </c>
    </row>
    <row r="183" spans="1:12" ht="25" x14ac:dyDescent="0.25">
      <c r="A183" s="114" t="s">
        <v>1640</v>
      </c>
      <c r="B183" s="3" t="s">
        <v>213</v>
      </c>
      <c r="C183" s="9">
        <v>63.491683619</v>
      </c>
      <c r="D183" s="5" t="str">
        <f t="shared" ref="D183:D185" si="72">IF($B183="N/A","N/A",IF(C183&lt;0,"No","Yes"))</f>
        <v>N/A</v>
      </c>
      <c r="E183" s="9">
        <v>61.573295381000001</v>
      </c>
      <c r="F183" s="5" t="str">
        <f t="shared" ref="F183:F185" si="73">IF($B183="N/A","N/A",IF(E183&lt;0,"No","Yes"))</f>
        <v>N/A</v>
      </c>
      <c r="G183" s="9">
        <v>60.052910052999998</v>
      </c>
      <c r="H183" s="5" t="str">
        <f t="shared" ref="H183:H185" si="74">IF($B183="N/A","N/A",IF(G183&lt;0,"No","Yes"))</f>
        <v>N/A</v>
      </c>
      <c r="I183" s="8">
        <v>-3.02</v>
      </c>
      <c r="J183" s="8">
        <v>-2.4700000000000002</v>
      </c>
      <c r="K183" s="3" t="s">
        <v>736</v>
      </c>
      <c r="L183" s="91" t="str">
        <f t="shared" ref="L183:L213" si="75">IF(J183="Div by 0", "N/A", IF(OR(J183="N/A",K183="N/A"),"N/A", IF(J183&gt;VALUE(MID(K183,1,2)), "No", IF(J183&lt;-1*VALUE(MID(K183,1,2)), "No", "Yes"))))</f>
        <v>Yes</v>
      </c>
    </row>
    <row r="184" spans="1:12" ht="25" x14ac:dyDescent="0.25">
      <c r="A184" s="114" t="s">
        <v>1641</v>
      </c>
      <c r="B184" s="3" t="s">
        <v>213</v>
      </c>
      <c r="C184" s="9">
        <v>83.553099682999999</v>
      </c>
      <c r="D184" s="5" t="str">
        <f t="shared" si="72"/>
        <v>N/A</v>
      </c>
      <c r="E184" s="9">
        <v>82.159506730999993</v>
      </c>
      <c r="F184" s="5" t="str">
        <f t="shared" si="73"/>
        <v>N/A</v>
      </c>
      <c r="G184" s="9">
        <v>76.185614752000006</v>
      </c>
      <c r="H184" s="5" t="str">
        <f t="shared" si="74"/>
        <v>N/A</v>
      </c>
      <c r="I184" s="8">
        <v>-1.67</v>
      </c>
      <c r="J184" s="8">
        <v>-7.27</v>
      </c>
      <c r="K184" s="3" t="s">
        <v>736</v>
      </c>
      <c r="L184" s="91" t="str">
        <f t="shared" si="75"/>
        <v>Yes</v>
      </c>
    </row>
    <row r="185" spans="1:12" ht="25" x14ac:dyDescent="0.25">
      <c r="A185" s="114" t="s">
        <v>1642</v>
      </c>
      <c r="B185" s="3" t="s">
        <v>213</v>
      </c>
      <c r="C185" s="9">
        <v>82.480165522999997</v>
      </c>
      <c r="D185" s="5" t="str">
        <f t="shared" si="72"/>
        <v>N/A</v>
      </c>
      <c r="E185" s="9">
        <v>81.493347779999993</v>
      </c>
      <c r="F185" s="5" t="str">
        <f t="shared" si="73"/>
        <v>N/A</v>
      </c>
      <c r="G185" s="9">
        <v>76.504137483999997</v>
      </c>
      <c r="H185" s="5" t="str">
        <f t="shared" si="74"/>
        <v>N/A</v>
      </c>
      <c r="I185" s="8">
        <v>-1.2</v>
      </c>
      <c r="J185" s="8">
        <v>-6.12</v>
      </c>
      <c r="K185" s="3" t="s">
        <v>736</v>
      </c>
      <c r="L185" s="91" t="str">
        <f t="shared" si="75"/>
        <v>Yes</v>
      </c>
    </row>
    <row r="186" spans="1:12" ht="25" x14ac:dyDescent="0.25">
      <c r="A186" s="114" t="s">
        <v>1644</v>
      </c>
      <c r="B186" s="80" t="s">
        <v>213</v>
      </c>
      <c r="C186" s="85">
        <v>6.1282097099000001</v>
      </c>
      <c r="D186" s="78" t="str">
        <f>IF($B186="N/A","N/A",IF(C186&gt;10,"No",IF(C186&lt;-10,"No","Yes")))</f>
        <v>N/A</v>
      </c>
      <c r="E186" s="85">
        <v>5.9255726742999997</v>
      </c>
      <c r="F186" s="78" t="str">
        <f>IF($B186="N/A","N/A",IF(E186&gt;10,"No",IF(E186&lt;-10,"No","Yes")))</f>
        <v>N/A</v>
      </c>
      <c r="G186" s="85">
        <v>5.4770721026000002</v>
      </c>
      <c r="H186" s="78" t="str">
        <f>IF($B186="N/A","N/A",IF(G186&gt;10,"No",IF(G186&lt;-10,"No","Yes")))</f>
        <v>N/A</v>
      </c>
      <c r="I186" s="79">
        <v>-3.31</v>
      </c>
      <c r="J186" s="79">
        <v>-7.57</v>
      </c>
      <c r="K186" s="80" t="s">
        <v>736</v>
      </c>
      <c r="L186" s="91" t="str">
        <f t="shared" si="75"/>
        <v>Yes</v>
      </c>
    </row>
    <row r="187" spans="1:12" ht="25" x14ac:dyDescent="0.25">
      <c r="A187" s="114" t="s">
        <v>1645</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v>0.15284907780000001</v>
      </c>
      <c r="D188" s="7" t="str">
        <f t="shared" si="76"/>
        <v>N/A</v>
      </c>
      <c r="E188" s="9">
        <v>0.16284341369999999</v>
      </c>
      <c r="F188" s="7" t="str">
        <f t="shared" si="77"/>
        <v>N/A</v>
      </c>
      <c r="G188" s="9">
        <v>7.5906762700000005E-2</v>
      </c>
      <c r="H188" s="7" t="str">
        <f t="shared" si="78"/>
        <v>N/A</v>
      </c>
      <c r="I188" s="8">
        <v>6.5389999999999997</v>
      </c>
      <c r="J188" s="8">
        <v>-53.4</v>
      </c>
      <c r="K188" s="25" t="s">
        <v>736</v>
      </c>
      <c r="L188" s="91" t="str">
        <f t="shared" si="75"/>
        <v>No</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7.2440320000000005E-4</v>
      </c>
      <c r="D190" s="7" t="str">
        <f t="shared" si="76"/>
        <v>N/A</v>
      </c>
      <c r="E190" s="9">
        <v>4.7563795000000004E-3</v>
      </c>
      <c r="F190" s="7" t="str">
        <f t="shared" si="77"/>
        <v>N/A</v>
      </c>
      <c r="G190" s="9">
        <v>7.8567935000000005E-3</v>
      </c>
      <c r="H190" s="7" t="str">
        <f t="shared" si="78"/>
        <v>N/A</v>
      </c>
      <c r="I190" s="8">
        <v>556.6</v>
      </c>
      <c r="J190" s="8">
        <v>65.180000000000007</v>
      </c>
      <c r="K190" s="25" t="s">
        <v>736</v>
      </c>
      <c r="L190" s="91" t="str">
        <f t="shared" si="75"/>
        <v>No</v>
      </c>
    </row>
    <row r="191" spans="1:12" ht="25" x14ac:dyDescent="0.25">
      <c r="A191" s="114" t="s">
        <v>1649</v>
      </c>
      <c r="B191" s="21" t="s">
        <v>213</v>
      </c>
      <c r="C191" s="9">
        <v>76.181863840999995</v>
      </c>
      <c r="D191" s="7" t="str">
        <f t="shared" si="76"/>
        <v>N/A</v>
      </c>
      <c r="E191" s="9">
        <v>72.824300593000004</v>
      </c>
      <c r="F191" s="7" t="str">
        <f t="shared" si="77"/>
        <v>N/A</v>
      </c>
      <c r="G191" s="9">
        <v>49.746681772000002</v>
      </c>
      <c r="H191" s="7" t="str">
        <f t="shared" si="78"/>
        <v>N/A</v>
      </c>
      <c r="I191" s="8">
        <v>-4.41</v>
      </c>
      <c r="J191" s="8">
        <v>-31.7</v>
      </c>
      <c r="K191" s="25" t="s">
        <v>736</v>
      </c>
      <c r="L191" s="91" t="str">
        <f t="shared" si="75"/>
        <v>No</v>
      </c>
    </row>
    <row r="192" spans="1:12" ht="25" x14ac:dyDescent="0.25">
      <c r="A192" s="114" t="s">
        <v>1650</v>
      </c>
      <c r="B192" s="21" t="s">
        <v>213</v>
      </c>
      <c r="C192" s="9">
        <v>9.8569545122999997</v>
      </c>
      <c r="D192" s="7" t="str">
        <f t="shared" si="76"/>
        <v>N/A</v>
      </c>
      <c r="E192" s="9">
        <v>9.4444173246999998</v>
      </c>
      <c r="F192" s="7" t="str">
        <f t="shared" si="77"/>
        <v>N/A</v>
      </c>
      <c r="G192" s="9">
        <v>7.5981528932</v>
      </c>
      <c r="H192" s="7" t="str">
        <f t="shared" si="78"/>
        <v>N/A</v>
      </c>
      <c r="I192" s="8">
        <v>-4.1900000000000004</v>
      </c>
      <c r="J192" s="8">
        <v>-19.5</v>
      </c>
      <c r="K192" s="25" t="s">
        <v>736</v>
      </c>
      <c r="L192" s="91" t="str">
        <f t="shared" si="75"/>
        <v>Yes</v>
      </c>
    </row>
    <row r="193" spans="1:12" ht="25" x14ac:dyDescent="0.25">
      <c r="A193" s="114" t="s">
        <v>1651</v>
      </c>
      <c r="B193" s="21" t="s">
        <v>213</v>
      </c>
      <c r="C193" s="9">
        <v>15.959568642000001</v>
      </c>
      <c r="D193" s="7" t="str">
        <f t="shared" si="76"/>
        <v>N/A</v>
      </c>
      <c r="E193" s="9">
        <v>14.996113536999999</v>
      </c>
      <c r="F193" s="7" t="str">
        <f t="shared" si="77"/>
        <v>N/A</v>
      </c>
      <c r="G193" s="9">
        <v>7.5186979012000004</v>
      </c>
      <c r="H193" s="7" t="str">
        <f t="shared" si="78"/>
        <v>N/A</v>
      </c>
      <c r="I193" s="8">
        <v>-6.04</v>
      </c>
      <c r="J193" s="8">
        <v>-49.9</v>
      </c>
      <c r="K193" s="25" t="s">
        <v>736</v>
      </c>
      <c r="L193" s="91" t="str">
        <f t="shared" si="75"/>
        <v>No</v>
      </c>
    </row>
    <row r="194" spans="1:12" ht="25" x14ac:dyDescent="0.25">
      <c r="A194" s="114" t="s">
        <v>1652</v>
      </c>
      <c r="B194" s="21" t="s">
        <v>213</v>
      </c>
      <c r="C194" s="9">
        <v>32.222179294999997</v>
      </c>
      <c r="D194" s="7" t="str">
        <f t="shared" si="76"/>
        <v>N/A</v>
      </c>
      <c r="E194" s="9">
        <v>34.424046251999997</v>
      </c>
      <c r="F194" s="7" t="str">
        <f t="shared" si="77"/>
        <v>N/A</v>
      </c>
      <c r="G194" s="9">
        <v>33.869496126000001</v>
      </c>
      <c r="H194" s="7" t="str">
        <f t="shared" si="78"/>
        <v>N/A</v>
      </c>
      <c r="I194" s="8">
        <v>6.8330000000000002</v>
      </c>
      <c r="J194" s="8">
        <v>-1.61</v>
      </c>
      <c r="K194" s="25" t="s">
        <v>736</v>
      </c>
      <c r="L194" s="91" t="str">
        <f t="shared" si="75"/>
        <v>Yes</v>
      </c>
    </row>
    <row r="195" spans="1:12" ht="25" x14ac:dyDescent="0.25">
      <c r="A195" s="114" t="s">
        <v>1653</v>
      </c>
      <c r="B195" s="21" t="s">
        <v>213</v>
      </c>
      <c r="C195" s="9">
        <v>3.3613516398000001</v>
      </c>
      <c r="D195" s="7" t="str">
        <f t="shared" si="76"/>
        <v>N/A</v>
      </c>
      <c r="E195" s="9">
        <v>14.382790918</v>
      </c>
      <c r="F195" s="7" t="str">
        <f t="shared" si="77"/>
        <v>N/A</v>
      </c>
      <c r="G195" s="9">
        <v>49.551148992999998</v>
      </c>
      <c r="H195" s="7" t="str">
        <f t="shared" si="78"/>
        <v>N/A</v>
      </c>
      <c r="I195" s="8">
        <v>327.9</v>
      </c>
      <c r="J195" s="8">
        <v>244.5</v>
      </c>
      <c r="K195" s="25" t="s">
        <v>736</v>
      </c>
      <c r="L195" s="91" t="str">
        <f t="shared" si="75"/>
        <v>No</v>
      </c>
    </row>
    <row r="196" spans="1:12" ht="25" x14ac:dyDescent="0.25">
      <c r="A196" s="114" t="s">
        <v>1654</v>
      </c>
      <c r="B196" s="21" t="s">
        <v>213</v>
      </c>
      <c r="C196" s="9">
        <v>0.34409152589999997</v>
      </c>
      <c r="D196" s="7" t="str">
        <f t="shared" si="76"/>
        <v>N/A</v>
      </c>
      <c r="E196" s="9">
        <v>0.34396133810000001</v>
      </c>
      <c r="F196" s="7" t="str">
        <f t="shared" si="77"/>
        <v>N/A</v>
      </c>
      <c r="G196" s="9">
        <v>0.19173110500000001</v>
      </c>
      <c r="H196" s="7" t="str">
        <f t="shared" si="78"/>
        <v>N/A</v>
      </c>
      <c r="I196" s="8">
        <v>-3.7999999999999999E-2</v>
      </c>
      <c r="J196" s="8">
        <v>-44.3</v>
      </c>
      <c r="K196" s="25" t="s">
        <v>736</v>
      </c>
      <c r="L196" s="91" t="str">
        <f t="shared" si="75"/>
        <v>No</v>
      </c>
    </row>
    <row r="197" spans="1:12" ht="25" x14ac:dyDescent="0.25">
      <c r="A197" s="114" t="s">
        <v>1655</v>
      </c>
      <c r="B197" s="21" t="s">
        <v>213</v>
      </c>
      <c r="C197" s="9">
        <v>57.156017134999999</v>
      </c>
      <c r="D197" s="7" t="str">
        <f t="shared" si="76"/>
        <v>N/A</v>
      </c>
      <c r="E197" s="9">
        <v>54.518623103000003</v>
      </c>
      <c r="F197" s="7" t="str">
        <f t="shared" si="77"/>
        <v>N/A</v>
      </c>
      <c r="G197" s="9">
        <v>48.105498994999998</v>
      </c>
      <c r="H197" s="7" t="str">
        <f t="shared" si="78"/>
        <v>N/A</v>
      </c>
      <c r="I197" s="8">
        <v>-4.6100000000000003</v>
      </c>
      <c r="J197" s="8">
        <v>-11.8</v>
      </c>
      <c r="K197" s="25" t="s">
        <v>736</v>
      </c>
      <c r="L197" s="91" t="str">
        <f t="shared" si="75"/>
        <v>Yes</v>
      </c>
    </row>
    <row r="198" spans="1:12" ht="25" x14ac:dyDescent="0.25">
      <c r="A198" s="114" t="s">
        <v>1656</v>
      </c>
      <c r="B198" s="21" t="s">
        <v>213</v>
      </c>
      <c r="C198" s="9">
        <v>0</v>
      </c>
      <c r="D198" s="7" t="str">
        <f t="shared" si="76"/>
        <v>N/A</v>
      </c>
      <c r="E198" s="9">
        <v>0</v>
      </c>
      <c r="F198" s="7" t="str">
        <f t="shared" si="77"/>
        <v>N/A</v>
      </c>
      <c r="G198" s="9">
        <v>0</v>
      </c>
      <c r="H198" s="7" t="str">
        <f t="shared" si="78"/>
        <v>N/A</v>
      </c>
      <c r="I198" s="8" t="s">
        <v>1747</v>
      </c>
      <c r="J198" s="8" t="s">
        <v>1747</v>
      </c>
      <c r="K198" s="25" t="s">
        <v>736</v>
      </c>
      <c r="L198" s="91" t="str">
        <f t="shared" si="75"/>
        <v>N/A</v>
      </c>
    </row>
    <row r="199" spans="1:12" ht="25" x14ac:dyDescent="0.25">
      <c r="A199" s="114" t="s">
        <v>1657</v>
      </c>
      <c r="B199" s="21" t="s">
        <v>213</v>
      </c>
      <c r="C199" s="9">
        <v>5.4238483196000002</v>
      </c>
      <c r="D199" s="7" t="str">
        <f t="shared" si="76"/>
        <v>N/A</v>
      </c>
      <c r="E199" s="9">
        <v>6.0114378410000002</v>
      </c>
      <c r="F199" s="7" t="str">
        <f t="shared" si="77"/>
        <v>N/A</v>
      </c>
      <c r="G199" s="9">
        <v>7.0589487609999999</v>
      </c>
      <c r="H199" s="7" t="str">
        <f t="shared" si="78"/>
        <v>N/A</v>
      </c>
      <c r="I199" s="8">
        <v>10.83</v>
      </c>
      <c r="J199" s="8">
        <v>17.43</v>
      </c>
      <c r="K199" s="25" t="s">
        <v>736</v>
      </c>
      <c r="L199" s="91" t="str">
        <f t="shared" si="75"/>
        <v>Yes</v>
      </c>
    </row>
    <row r="200" spans="1:12" ht="25" x14ac:dyDescent="0.25">
      <c r="A200" s="114" t="s">
        <v>1658</v>
      </c>
      <c r="B200" s="21" t="s">
        <v>213</v>
      </c>
      <c r="C200" s="9">
        <v>3.3379292693</v>
      </c>
      <c r="D200" s="7" t="str">
        <f t="shared" si="76"/>
        <v>N/A</v>
      </c>
      <c r="E200" s="9">
        <v>5.5528227235000003</v>
      </c>
      <c r="F200" s="7" t="str">
        <f t="shared" si="77"/>
        <v>N/A</v>
      </c>
      <c r="G200" s="9">
        <v>3.1983485527000002</v>
      </c>
      <c r="H200" s="7" t="str">
        <f t="shared" si="78"/>
        <v>N/A</v>
      </c>
      <c r="I200" s="8">
        <v>66.36</v>
      </c>
      <c r="J200" s="8">
        <v>-42.4</v>
      </c>
      <c r="K200" s="25" t="s">
        <v>736</v>
      </c>
      <c r="L200" s="91" t="str">
        <f t="shared" si="75"/>
        <v>No</v>
      </c>
    </row>
    <row r="201" spans="1:12" ht="25" x14ac:dyDescent="0.25">
      <c r="A201" s="114" t="s">
        <v>1659</v>
      </c>
      <c r="B201" s="21" t="s">
        <v>213</v>
      </c>
      <c r="C201" s="9">
        <v>3.5012821899999998E-2</v>
      </c>
      <c r="D201" s="7" t="str">
        <f t="shared" si="76"/>
        <v>N/A</v>
      </c>
      <c r="E201" s="9">
        <v>4.6687619800000003E-2</v>
      </c>
      <c r="F201" s="7" t="str">
        <f t="shared" si="77"/>
        <v>N/A</v>
      </c>
      <c r="G201" s="9">
        <v>1.39394723E-2</v>
      </c>
      <c r="H201" s="7" t="str">
        <f t="shared" si="78"/>
        <v>N/A</v>
      </c>
      <c r="I201" s="8">
        <v>33.340000000000003</v>
      </c>
      <c r="J201" s="8">
        <v>-70.099999999999994</v>
      </c>
      <c r="K201" s="25" t="s">
        <v>736</v>
      </c>
      <c r="L201" s="91" t="str">
        <f t="shared" si="75"/>
        <v>No</v>
      </c>
    </row>
    <row r="202" spans="1:12" ht="25" x14ac:dyDescent="0.25">
      <c r="A202" s="114" t="s">
        <v>1660</v>
      </c>
      <c r="B202" s="21" t="s">
        <v>213</v>
      </c>
      <c r="C202" s="9">
        <v>0.1319621185</v>
      </c>
      <c r="D202" s="7" t="str">
        <f t="shared" si="76"/>
        <v>N/A</v>
      </c>
      <c r="E202" s="9">
        <v>0.1264195602</v>
      </c>
      <c r="F202" s="7" t="str">
        <f t="shared" si="77"/>
        <v>N/A</v>
      </c>
      <c r="G202" s="9">
        <v>1.2672249999999999E-4</v>
      </c>
      <c r="H202" s="7" t="str">
        <f t="shared" si="78"/>
        <v>N/A</v>
      </c>
      <c r="I202" s="8">
        <v>-4.2</v>
      </c>
      <c r="J202" s="8">
        <v>-99.9</v>
      </c>
      <c r="K202" s="25" t="s">
        <v>736</v>
      </c>
      <c r="L202" s="91" t="str">
        <f t="shared" si="75"/>
        <v>No</v>
      </c>
    </row>
    <row r="203" spans="1:12" ht="25" x14ac:dyDescent="0.25">
      <c r="A203" s="114" t="s">
        <v>1661</v>
      </c>
      <c r="B203" s="21" t="s">
        <v>213</v>
      </c>
      <c r="C203" s="9">
        <v>0.2787745029</v>
      </c>
      <c r="D203" s="7" t="str">
        <f t="shared" si="76"/>
        <v>N/A</v>
      </c>
      <c r="E203" s="9">
        <v>0.23781897469999999</v>
      </c>
      <c r="F203" s="7" t="str">
        <f t="shared" si="77"/>
        <v>N/A</v>
      </c>
      <c r="G203" s="9">
        <v>1.9200989449000001</v>
      </c>
      <c r="H203" s="7" t="str">
        <f t="shared" si="78"/>
        <v>N/A</v>
      </c>
      <c r="I203" s="8">
        <v>-14.7</v>
      </c>
      <c r="J203" s="8">
        <v>707.4</v>
      </c>
      <c r="K203" s="25" t="s">
        <v>736</v>
      </c>
      <c r="L203" s="91" t="str">
        <f t="shared" si="75"/>
        <v>No</v>
      </c>
    </row>
    <row r="204" spans="1:12" ht="25" x14ac:dyDescent="0.25">
      <c r="A204" s="114" t="s">
        <v>1662</v>
      </c>
      <c r="B204" s="21" t="s">
        <v>213</v>
      </c>
      <c r="C204" s="9">
        <v>3.3564015511999998</v>
      </c>
      <c r="D204" s="7" t="str">
        <f t="shared" si="76"/>
        <v>N/A</v>
      </c>
      <c r="E204" s="9">
        <v>4.5498524897000001</v>
      </c>
      <c r="F204" s="7" t="str">
        <f t="shared" si="77"/>
        <v>N/A</v>
      </c>
      <c r="G204" s="9">
        <v>4.7433489708999996</v>
      </c>
      <c r="H204" s="7" t="str">
        <f t="shared" si="78"/>
        <v>N/A</v>
      </c>
      <c r="I204" s="8">
        <v>35.56</v>
      </c>
      <c r="J204" s="8">
        <v>4.2530000000000001</v>
      </c>
      <c r="K204" s="25" t="s">
        <v>736</v>
      </c>
      <c r="L204" s="91" t="str">
        <f t="shared" si="75"/>
        <v>Yes</v>
      </c>
    </row>
    <row r="205" spans="1:12" ht="25" x14ac:dyDescent="0.25">
      <c r="A205" s="114" t="s">
        <v>1663</v>
      </c>
      <c r="B205" s="21" t="s">
        <v>213</v>
      </c>
      <c r="C205" s="9">
        <v>3.6099426800000001E-2</v>
      </c>
      <c r="D205" s="7" t="str">
        <f t="shared" si="76"/>
        <v>N/A</v>
      </c>
      <c r="E205" s="9">
        <v>3.0666130900000001E-2</v>
      </c>
      <c r="F205" s="7" t="str">
        <f t="shared" si="77"/>
        <v>N/A</v>
      </c>
      <c r="G205" s="9">
        <v>4.4352866000000003E-3</v>
      </c>
      <c r="H205" s="7" t="str">
        <f t="shared" si="78"/>
        <v>N/A</v>
      </c>
      <c r="I205" s="8">
        <v>-15.1</v>
      </c>
      <c r="J205" s="8">
        <v>-85.5</v>
      </c>
      <c r="K205" s="25" t="s">
        <v>736</v>
      </c>
      <c r="L205" s="91" t="str">
        <f t="shared" si="75"/>
        <v>No</v>
      </c>
    </row>
    <row r="206" spans="1:12" ht="25" x14ac:dyDescent="0.25">
      <c r="A206" s="114" t="s">
        <v>1664</v>
      </c>
      <c r="B206" s="21" t="s">
        <v>213</v>
      </c>
      <c r="C206" s="9">
        <v>15.576480075999999</v>
      </c>
      <c r="D206" s="7" t="str">
        <f t="shared" si="76"/>
        <v>N/A</v>
      </c>
      <c r="E206" s="9">
        <v>15.080476688999999</v>
      </c>
      <c r="F206" s="7" t="str">
        <f t="shared" si="77"/>
        <v>N/A</v>
      </c>
      <c r="G206" s="9">
        <v>5.1053950827000003</v>
      </c>
      <c r="H206" s="7" t="str">
        <f t="shared" si="78"/>
        <v>N/A</v>
      </c>
      <c r="I206" s="8">
        <v>-3.18</v>
      </c>
      <c r="J206" s="8">
        <v>-66.099999999999994</v>
      </c>
      <c r="K206" s="25" t="s">
        <v>736</v>
      </c>
      <c r="L206" s="91" t="str">
        <f t="shared" si="75"/>
        <v>No</v>
      </c>
    </row>
    <row r="207" spans="1:12" ht="25" x14ac:dyDescent="0.25">
      <c r="A207" s="114" t="s">
        <v>1665</v>
      </c>
      <c r="B207" s="21" t="s">
        <v>213</v>
      </c>
      <c r="C207" s="9">
        <v>4.1049514999999996E-3</v>
      </c>
      <c r="D207" s="7" t="str">
        <f t="shared" si="76"/>
        <v>N/A</v>
      </c>
      <c r="E207" s="9">
        <v>5.7577224999999996E-3</v>
      </c>
      <c r="F207" s="7" t="str">
        <f t="shared" si="77"/>
        <v>N/A</v>
      </c>
      <c r="G207" s="9">
        <v>3.4215068000000002E-3</v>
      </c>
      <c r="H207" s="7" t="str">
        <f t="shared" si="78"/>
        <v>N/A</v>
      </c>
      <c r="I207" s="8">
        <v>40.26</v>
      </c>
      <c r="J207" s="8">
        <v>-40.6</v>
      </c>
      <c r="K207" s="25" t="s">
        <v>736</v>
      </c>
      <c r="L207" s="91" t="str">
        <f t="shared" si="75"/>
        <v>No</v>
      </c>
    </row>
    <row r="208" spans="1:12" ht="25" x14ac:dyDescent="0.25">
      <c r="A208" s="114" t="s">
        <v>1666</v>
      </c>
      <c r="B208" s="21" t="s">
        <v>213</v>
      </c>
      <c r="C208" s="9">
        <v>20.854240415</v>
      </c>
      <c r="D208" s="7" t="str">
        <f t="shared" si="76"/>
        <v>N/A</v>
      </c>
      <c r="E208" s="9">
        <v>20.583107091999999</v>
      </c>
      <c r="F208" s="7" t="str">
        <f t="shared" si="77"/>
        <v>N/A</v>
      </c>
      <c r="G208" s="9">
        <v>17.845439130999999</v>
      </c>
      <c r="H208" s="7" t="str">
        <f t="shared" si="78"/>
        <v>N/A</v>
      </c>
      <c r="I208" s="8">
        <v>-1.3</v>
      </c>
      <c r="J208" s="8">
        <v>-13.3</v>
      </c>
      <c r="K208" s="25" t="s">
        <v>736</v>
      </c>
      <c r="L208" s="91" t="str">
        <f t="shared" si="75"/>
        <v>Yes</v>
      </c>
    </row>
    <row r="209" spans="1:12" ht="25" x14ac:dyDescent="0.25">
      <c r="A209" s="114" t="s">
        <v>1667</v>
      </c>
      <c r="B209" s="21" t="s">
        <v>213</v>
      </c>
      <c r="C209" s="9">
        <v>0.35544050960000001</v>
      </c>
      <c r="D209" s="7" t="str">
        <f t="shared" si="76"/>
        <v>N/A</v>
      </c>
      <c r="E209" s="9">
        <v>0.32894119240000003</v>
      </c>
      <c r="F209" s="7" t="str">
        <f t="shared" si="77"/>
        <v>N/A</v>
      </c>
      <c r="G209" s="9">
        <v>0.28411178949999999</v>
      </c>
      <c r="H209" s="7" t="str">
        <f t="shared" si="78"/>
        <v>N/A</v>
      </c>
      <c r="I209" s="8">
        <v>-7.46</v>
      </c>
      <c r="J209" s="8">
        <v>-13.6</v>
      </c>
      <c r="K209" s="25" t="s">
        <v>736</v>
      </c>
      <c r="L209" s="91" t="str">
        <f t="shared" si="75"/>
        <v>Yes</v>
      </c>
    </row>
    <row r="210" spans="1:12" ht="25" x14ac:dyDescent="0.25">
      <c r="A210" s="114" t="s">
        <v>1668</v>
      </c>
      <c r="B210" s="21" t="s">
        <v>213</v>
      </c>
      <c r="C210" s="9">
        <v>9.8791695441999998</v>
      </c>
      <c r="D210" s="7" t="str">
        <f t="shared" si="76"/>
        <v>N/A</v>
      </c>
      <c r="E210" s="9">
        <v>9.7717313347000001</v>
      </c>
      <c r="F210" s="7" t="str">
        <f t="shared" si="77"/>
        <v>N/A</v>
      </c>
      <c r="G210" s="9">
        <v>7.2848949343999996</v>
      </c>
      <c r="H210" s="7" t="str">
        <f t="shared" si="78"/>
        <v>N/A</v>
      </c>
      <c r="I210" s="8">
        <v>-1.0900000000000001</v>
      </c>
      <c r="J210" s="8">
        <v>-25.4</v>
      </c>
      <c r="K210" s="25" t="s">
        <v>736</v>
      </c>
      <c r="L210" s="91" t="str">
        <f t="shared" si="75"/>
        <v>Yes</v>
      </c>
    </row>
    <row r="211" spans="1:12" ht="25" x14ac:dyDescent="0.25">
      <c r="A211" s="114" t="s">
        <v>1669</v>
      </c>
      <c r="B211" s="21" t="s">
        <v>213</v>
      </c>
      <c r="C211" s="9">
        <v>1.2073390000000001E-4</v>
      </c>
      <c r="D211" s="7" t="str">
        <f t="shared" si="76"/>
        <v>N/A</v>
      </c>
      <c r="E211" s="9">
        <v>0</v>
      </c>
      <c r="F211" s="7" t="str">
        <f t="shared" si="77"/>
        <v>N/A</v>
      </c>
      <c r="G211" s="9">
        <v>0</v>
      </c>
      <c r="H211" s="7" t="str">
        <f t="shared" si="78"/>
        <v>N/A</v>
      </c>
      <c r="I211" s="8">
        <v>-100</v>
      </c>
      <c r="J211" s="8" t="s">
        <v>1747</v>
      </c>
      <c r="K211" s="25" t="s">
        <v>736</v>
      </c>
      <c r="L211" s="91" t="str">
        <f t="shared" si="75"/>
        <v>N/A</v>
      </c>
    </row>
    <row r="212" spans="1:12" ht="25" x14ac:dyDescent="0.25">
      <c r="A212" s="114" t="s">
        <v>1670</v>
      </c>
      <c r="B212" s="21" t="s">
        <v>213</v>
      </c>
      <c r="C212" s="9">
        <v>0</v>
      </c>
      <c r="D212" s="7" t="str">
        <f t="shared" si="76"/>
        <v>N/A</v>
      </c>
      <c r="E212" s="9">
        <v>0.31867742609999999</v>
      </c>
      <c r="F212" s="7" t="str">
        <f t="shared" si="77"/>
        <v>N/A</v>
      </c>
      <c r="G212" s="9">
        <v>1.5987307476999999</v>
      </c>
      <c r="H212" s="7" t="str">
        <f t="shared" si="78"/>
        <v>N/A</v>
      </c>
      <c r="I212" s="8" t="s">
        <v>1747</v>
      </c>
      <c r="J212" s="8">
        <v>401.7</v>
      </c>
      <c r="K212" s="25" t="s">
        <v>736</v>
      </c>
      <c r="L212" s="91" t="str">
        <f t="shared" si="75"/>
        <v>No</v>
      </c>
    </row>
    <row r="213" spans="1:12" ht="25" x14ac:dyDescent="0.25">
      <c r="A213" s="115" t="s">
        <v>1643</v>
      </c>
      <c r="B213" s="99" t="s">
        <v>213</v>
      </c>
      <c r="C213" s="149">
        <v>0.7427547605</v>
      </c>
      <c r="D213" s="130" t="str">
        <f t="shared" si="76"/>
        <v>N/A</v>
      </c>
      <c r="E213" s="149">
        <v>0.67402904149999998</v>
      </c>
      <c r="F213" s="130" t="str">
        <f t="shared" si="77"/>
        <v>N/A</v>
      </c>
      <c r="G213" s="149">
        <v>0.37497180419999998</v>
      </c>
      <c r="H213" s="130" t="str">
        <f t="shared" si="78"/>
        <v>N/A</v>
      </c>
      <c r="I213" s="131">
        <v>-9.25</v>
      </c>
      <c r="J213" s="131">
        <v>-44.4</v>
      </c>
      <c r="K213" s="144" t="s">
        <v>736</v>
      </c>
      <c r="L213" s="102" t="str">
        <f t="shared" si="75"/>
        <v>No</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187466</v>
      </c>
      <c r="D6" s="7" t="str">
        <f t="shared" ref="D6:D39" si="0">IF($B6="N/A","N/A",IF(C6&gt;10,"No",IF(C6&lt;-10,"No","Yes")))</f>
        <v>N/A</v>
      </c>
      <c r="E6" s="1">
        <v>201052</v>
      </c>
      <c r="F6" s="7" t="str">
        <f t="shared" ref="F6:F39" si="1">IF($B6="N/A","N/A",IF(E6&gt;10,"No",IF(E6&lt;-10,"No","Yes")))</f>
        <v>N/A</v>
      </c>
      <c r="G6" s="1">
        <v>197683</v>
      </c>
      <c r="H6" s="7" t="str">
        <f t="shared" ref="H6:H39" si="2">IF($B6="N/A","N/A",IF(G6&gt;10,"No",IF(G6&lt;-10,"No","Yes")))</f>
        <v>N/A</v>
      </c>
      <c r="I6" s="8">
        <v>7.2469999999999999</v>
      </c>
      <c r="J6" s="8">
        <v>-1.68</v>
      </c>
      <c r="K6" s="25" t="s">
        <v>736</v>
      </c>
      <c r="L6" s="91" t="str">
        <f t="shared" ref="L6:L39" si="3">IF(J6="Div by 0", "N/A", IF(K6="N/A","N/A", IF(J6&gt;VALUE(MID(K6,1,2)), "No", IF(J6&lt;-1*VALUE(MID(K6,1,2)), "No", "Yes"))))</f>
        <v>Yes</v>
      </c>
    </row>
    <row r="7" spans="1:12" x14ac:dyDescent="0.25">
      <c r="A7" s="123" t="s">
        <v>4</v>
      </c>
      <c r="B7" s="21" t="s">
        <v>213</v>
      </c>
      <c r="C7" s="22">
        <v>145618</v>
      </c>
      <c r="D7" s="7" t="str">
        <f t="shared" si="0"/>
        <v>N/A</v>
      </c>
      <c r="E7" s="22">
        <v>157336</v>
      </c>
      <c r="F7" s="7" t="str">
        <f t="shared" si="1"/>
        <v>N/A</v>
      </c>
      <c r="G7" s="22">
        <v>149763</v>
      </c>
      <c r="H7" s="7" t="str">
        <f t="shared" si="2"/>
        <v>N/A</v>
      </c>
      <c r="I7" s="8">
        <v>8.0470000000000006</v>
      </c>
      <c r="J7" s="8">
        <v>-4.8099999999999996</v>
      </c>
      <c r="K7" s="25" t="s">
        <v>736</v>
      </c>
      <c r="L7" s="91" t="str">
        <f t="shared" si="3"/>
        <v>Yes</v>
      </c>
    </row>
    <row r="8" spans="1:12" x14ac:dyDescent="0.25">
      <c r="A8" s="123" t="s">
        <v>359</v>
      </c>
      <c r="B8" s="21" t="s">
        <v>213</v>
      </c>
      <c r="C8" s="4">
        <v>77.677018766000003</v>
      </c>
      <c r="D8" s="7" t="str">
        <f>IF($B8="N/A","N/A",IF(C8&gt;10,"No",IF(C8&lt;-10,"No","Yes")))</f>
        <v>N/A</v>
      </c>
      <c r="E8" s="4">
        <v>78.256371486000006</v>
      </c>
      <c r="F8" s="7" t="str">
        <f t="shared" si="1"/>
        <v>N/A</v>
      </c>
      <c r="G8" s="4">
        <v>75.759169983999996</v>
      </c>
      <c r="H8" s="7" t="str">
        <f t="shared" si="2"/>
        <v>N/A</v>
      </c>
      <c r="I8" s="8">
        <v>0.74580000000000002</v>
      </c>
      <c r="J8" s="8">
        <v>-3.19</v>
      </c>
      <c r="K8" s="25" t="s">
        <v>736</v>
      </c>
      <c r="L8" s="91" t="str">
        <f t="shared" si="3"/>
        <v>Yes</v>
      </c>
    </row>
    <row r="9" spans="1:12" x14ac:dyDescent="0.25">
      <c r="A9" s="123" t="s">
        <v>83</v>
      </c>
      <c r="B9" s="21" t="s">
        <v>213</v>
      </c>
      <c r="C9" s="22">
        <v>141321.51999999999</v>
      </c>
      <c r="D9" s="7" t="str">
        <f t="shared" si="0"/>
        <v>N/A</v>
      </c>
      <c r="E9" s="22">
        <v>151367.94</v>
      </c>
      <c r="F9" s="7" t="str">
        <f t="shared" si="1"/>
        <v>N/A</v>
      </c>
      <c r="G9" s="22">
        <v>144961.96</v>
      </c>
      <c r="H9" s="7" t="str">
        <f t="shared" si="2"/>
        <v>N/A</v>
      </c>
      <c r="I9" s="8">
        <v>7.109</v>
      </c>
      <c r="J9" s="8">
        <v>-4.2300000000000004</v>
      </c>
      <c r="K9" s="25" t="s">
        <v>736</v>
      </c>
      <c r="L9" s="91" t="str">
        <f t="shared" si="3"/>
        <v>Yes</v>
      </c>
    </row>
    <row r="10" spans="1:12" x14ac:dyDescent="0.25">
      <c r="A10" s="123" t="s">
        <v>100</v>
      </c>
      <c r="B10" s="21" t="s">
        <v>213</v>
      </c>
      <c r="C10" s="22">
        <v>1620</v>
      </c>
      <c r="D10" s="7" t="str">
        <f t="shared" si="0"/>
        <v>N/A</v>
      </c>
      <c r="E10" s="22">
        <v>1604</v>
      </c>
      <c r="F10" s="7" t="str">
        <f t="shared" si="1"/>
        <v>N/A</v>
      </c>
      <c r="G10" s="22">
        <v>1637</v>
      </c>
      <c r="H10" s="7" t="str">
        <f t="shared" si="2"/>
        <v>N/A</v>
      </c>
      <c r="I10" s="8">
        <v>-0.98799999999999999</v>
      </c>
      <c r="J10" s="8">
        <v>2.0569999999999999</v>
      </c>
      <c r="K10" s="25" t="s">
        <v>736</v>
      </c>
      <c r="L10" s="91" t="str">
        <f t="shared" si="3"/>
        <v>Yes</v>
      </c>
    </row>
    <row r="11" spans="1:12" x14ac:dyDescent="0.25">
      <c r="A11" s="123" t="s">
        <v>976</v>
      </c>
      <c r="B11" s="21" t="s">
        <v>213</v>
      </c>
      <c r="C11" s="22">
        <v>237</v>
      </c>
      <c r="D11" s="7" t="str">
        <f t="shared" si="0"/>
        <v>N/A</v>
      </c>
      <c r="E11" s="22">
        <v>221</v>
      </c>
      <c r="F11" s="7" t="str">
        <f t="shared" si="1"/>
        <v>N/A</v>
      </c>
      <c r="G11" s="22">
        <v>247</v>
      </c>
      <c r="H11" s="7" t="str">
        <f t="shared" si="2"/>
        <v>N/A</v>
      </c>
      <c r="I11" s="8">
        <v>-6.75</v>
      </c>
      <c r="J11" s="8">
        <v>11.76</v>
      </c>
      <c r="K11" s="25" t="s">
        <v>736</v>
      </c>
      <c r="L11" s="91" t="str">
        <f t="shared" si="3"/>
        <v>Yes</v>
      </c>
    </row>
    <row r="12" spans="1:12" x14ac:dyDescent="0.25">
      <c r="A12" s="123" t="s">
        <v>977</v>
      </c>
      <c r="B12" s="21" t="s">
        <v>213</v>
      </c>
      <c r="C12" s="22">
        <v>78</v>
      </c>
      <c r="D12" s="7" t="str">
        <f t="shared" si="0"/>
        <v>N/A</v>
      </c>
      <c r="E12" s="22">
        <v>43</v>
      </c>
      <c r="F12" s="7" t="str">
        <f t="shared" si="1"/>
        <v>N/A</v>
      </c>
      <c r="G12" s="22">
        <v>32</v>
      </c>
      <c r="H12" s="7" t="str">
        <f t="shared" si="2"/>
        <v>N/A</v>
      </c>
      <c r="I12" s="8">
        <v>-44.9</v>
      </c>
      <c r="J12" s="8">
        <v>-25.6</v>
      </c>
      <c r="K12" s="25" t="s">
        <v>736</v>
      </c>
      <c r="L12" s="91" t="str">
        <f t="shared" si="3"/>
        <v>Yes</v>
      </c>
    </row>
    <row r="13" spans="1:12" x14ac:dyDescent="0.25">
      <c r="A13" s="123" t="s">
        <v>978</v>
      </c>
      <c r="B13" s="21" t="s">
        <v>213</v>
      </c>
      <c r="C13" s="22">
        <v>91</v>
      </c>
      <c r="D13" s="7" t="str">
        <f t="shared" si="0"/>
        <v>N/A</v>
      </c>
      <c r="E13" s="22">
        <v>69</v>
      </c>
      <c r="F13" s="7" t="str">
        <f t="shared" si="1"/>
        <v>N/A</v>
      </c>
      <c r="G13" s="22">
        <v>72</v>
      </c>
      <c r="H13" s="7" t="str">
        <f t="shared" si="2"/>
        <v>N/A</v>
      </c>
      <c r="I13" s="8">
        <v>-24.2</v>
      </c>
      <c r="J13" s="8">
        <v>4.3479999999999999</v>
      </c>
      <c r="K13" s="25" t="s">
        <v>736</v>
      </c>
      <c r="L13" s="91" t="str">
        <f t="shared" si="3"/>
        <v>Yes</v>
      </c>
    </row>
    <row r="14" spans="1:12" x14ac:dyDescent="0.25">
      <c r="A14" s="123" t="s">
        <v>979</v>
      </c>
      <c r="B14" s="21" t="s">
        <v>213</v>
      </c>
      <c r="C14" s="22">
        <v>1212</v>
      </c>
      <c r="D14" s="7" t="str">
        <f t="shared" si="0"/>
        <v>N/A</v>
      </c>
      <c r="E14" s="22">
        <v>1269</v>
      </c>
      <c r="F14" s="7" t="str">
        <f t="shared" si="1"/>
        <v>N/A</v>
      </c>
      <c r="G14" s="22">
        <v>1285</v>
      </c>
      <c r="H14" s="7" t="str">
        <f t="shared" si="2"/>
        <v>N/A</v>
      </c>
      <c r="I14" s="8">
        <v>4.7030000000000003</v>
      </c>
      <c r="J14" s="8">
        <v>1.2609999999999999</v>
      </c>
      <c r="K14" s="25" t="s">
        <v>736</v>
      </c>
      <c r="L14" s="91" t="str">
        <f t="shared" si="3"/>
        <v>Yes</v>
      </c>
    </row>
    <row r="15" spans="1:12" x14ac:dyDescent="0.25">
      <c r="A15" s="122" t="s">
        <v>980</v>
      </c>
      <c r="B15" s="21" t="s">
        <v>213</v>
      </c>
      <c r="C15" s="22">
        <v>11</v>
      </c>
      <c r="D15" s="7" t="str">
        <f t="shared" si="0"/>
        <v>N/A</v>
      </c>
      <c r="E15" s="22">
        <v>11</v>
      </c>
      <c r="F15" s="7" t="str">
        <f t="shared" si="1"/>
        <v>N/A</v>
      </c>
      <c r="G15" s="22">
        <v>11</v>
      </c>
      <c r="H15" s="7" t="str">
        <f t="shared" si="2"/>
        <v>N/A</v>
      </c>
      <c r="I15" s="8">
        <v>0</v>
      </c>
      <c r="J15" s="8">
        <v>-50</v>
      </c>
      <c r="K15" s="25" t="s">
        <v>736</v>
      </c>
      <c r="L15" s="91" t="str">
        <f t="shared" si="3"/>
        <v>No</v>
      </c>
    </row>
    <row r="16" spans="1:12" x14ac:dyDescent="0.25">
      <c r="A16" s="122" t="s">
        <v>102</v>
      </c>
      <c r="B16" s="21" t="s">
        <v>213</v>
      </c>
      <c r="C16" s="22">
        <v>87464</v>
      </c>
      <c r="D16" s="7" t="str">
        <f t="shared" si="0"/>
        <v>N/A</v>
      </c>
      <c r="E16" s="22">
        <v>89074</v>
      </c>
      <c r="F16" s="7" t="str">
        <f t="shared" si="1"/>
        <v>N/A</v>
      </c>
      <c r="G16" s="22">
        <v>93640</v>
      </c>
      <c r="H16" s="7" t="str">
        <f t="shared" si="2"/>
        <v>N/A</v>
      </c>
      <c r="I16" s="8">
        <v>1.841</v>
      </c>
      <c r="J16" s="8">
        <v>5.1260000000000003</v>
      </c>
      <c r="K16" s="25" t="s">
        <v>736</v>
      </c>
      <c r="L16" s="91" t="str">
        <f t="shared" si="3"/>
        <v>Yes</v>
      </c>
    </row>
    <row r="17" spans="1:12" x14ac:dyDescent="0.25">
      <c r="A17" s="122" t="s">
        <v>981</v>
      </c>
      <c r="B17" s="21" t="s">
        <v>213</v>
      </c>
      <c r="C17" s="22">
        <v>72764</v>
      </c>
      <c r="D17" s="7" t="str">
        <f t="shared" si="0"/>
        <v>N/A</v>
      </c>
      <c r="E17" s="22">
        <v>74164</v>
      </c>
      <c r="F17" s="7" t="str">
        <f t="shared" si="1"/>
        <v>N/A</v>
      </c>
      <c r="G17" s="22">
        <v>77887</v>
      </c>
      <c r="H17" s="7" t="str">
        <f t="shared" si="2"/>
        <v>N/A</v>
      </c>
      <c r="I17" s="8">
        <v>1.9239999999999999</v>
      </c>
      <c r="J17" s="8">
        <v>5.0199999999999996</v>
      </c>
      <c r="K17" s="25" t="s">
        <v>736</v>
      </c>
      <c r="L17" s="91" t="str">
        <f t="shared" si="3"/>
        <v>Yes</v>
      </c>
    </row>
    <row r="18" spans="1:12" x14ac:dyDescent="0.25">
      <c r="A18" s="122" t="s">
        <v>982</v>
      </c>
      <c r="B18" s="21" t="s">
        <v>213</v>
      </c>
      <c r="C18" s="22">
        <v>931</v>
      </c>
      <c r="D18" s="7" t="str">
        <f t="shared" si="0"/>
        <v>N/A</v>
      </c>
      <c r="E18" s="22">
        <v>928</v>
      </c>
      <c r="F18" s="7" t="str">
        <f t="shared" si="1"/>
        <v>N/A</v>
      </c>
      <c r="G18" s="22">
        <v>949</v>
      </c>
      <c r="H18" s="7" t="str">
        <f t="shared" si="2"/>
        <v>N/A</v>
      </c>
      <c r="I18" s="8">
        <v>-0.32200000000000001</v>
      </c>
      <c r="J18" s="8">
        <v>2.2629999999999999</v>
      </c>
      <c r="K18" s="25" t="s">
        <v>736</v>
      </c>
      <c r="L18" s="91" t="str">
        <f t="shared" si="3"/>
        <v>Yes</v>
      </c>
    </row>
    <row r="19" spans="1:12" x14ac:dyDescent="0.25">
      <c r="A19" s="122" t="s">
        <v>983</v>
      </c>
      <c r="B19" s="21" t="s">
        <v>213</v>
      </c>
      <c r="C19" s="22">
        <v>1071</v>
      </c>
      <c r="D19" s="7" t="str">
        <f t="shared" si="0"/>
        <v>N/A</v>
      </c>
      <c r="E19" s="22">
        <v>1204</v>
      </c>
      <c r="F19" s="7" t="str">
        <f t="shared" si="1"/>
        <v>N/A</v>
      </c>
      <c r="G19" s="22">
        <v>1260</v>
      </c>
      <c r="H19" s="7" t="str">
        <f t="shared" si="2"/>
        <v>N/A</v>
      </c>
      <c r="I19" s="8">
        <v>12.42</v>
      </c>
      <c r="J19" s="8">
        <v>4.6509999999999998</v>
      </c>
      <c r="K19" s="25" t="s">
        <v>736</v>
      </c>
      <c r="L19" s="91" t="str">
        <f t="shared" si="3"/>
        <v>Yes</v>
      </c>
    </row>
    <row r="20" spans="1:12" x14ac:dyDescent="0.25">
      <c r="A20" s="122" t="s">
        <v>984</v>
      </c>
      <c r="B20" s="21" t="s">
        <v>213</v>
      </c>
      <c r="C20" s="22">
        <v>12698</v>
      </c>
      <c r="D20" s="7" t="str">
        <f t="shared" si="0"/>
        <v>N/A</v>
      </c>
      <c r="E20" s="22">
        <v>12778</v>
      </c>
      <c r="F20" s="7" t="str">
        <f t="shared" si="1"/>
        <v>N/A</v>
      </c>
      <c r="G20" s="22">
        <v>13544</v>
      </c>
      <c r="H20" s="7" t="str">
        <f t="shared" si="2"/>
        <v>N/A</v>
      </c>
      <c r="I20" s="8">
        <v>0.63</v>
      </c>
      <c r="J20" s="8">
        <v>5.9950000000000001</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58841</v>
      </c>
      <c r="D22" s="7" t="str">
        <f t="shared" si="0"/>
        <v>N/A</v>
      </c>
      <c r="E22" s="22">
        <v>70384</v>
      </c>
      <c r="F22" s="7" t="str">
        <f t="shared" si="1"/>
        <v>N/A</v>
      </c>
      <c r="G22" s="22">
        <v>62966</v>
      </c>
      <c r="H22" s="7" t="str">
        <f t="shared" si="2"/>
        <v>N/A</v>
      </c>
      <c r="I22" s="8">
        <v>19.62</v>
      </c>
      <c r="J22" s="8">
        <v>-10.5</v>
      </c>
      <c r="K22" s="25" t="s">
        <v>736</v>
      </c>
      <c r="L22" s="91" t="str">
        <f t="shared" si="3"/>
        <v>Yes</v>
      </c>
    </row>
    <row r="23" spans="1:12" x14ac:dyDescent="0.25">
      <c r="A23" s="122" t="s">
        <v>986</v>
      </c>
      <c r="B23" s="21" t="s">
        <v>213</v>
      </c>
      <c r="C23" s="22">
        <v>22877</v>
      </c>
      <c r="D23" s="7" t="str">
        <f t="shared" si="0"/>
        <v>N/A</v>
      </c>
      <c r="E23" s="22">
        <v>27387</v>
      </c>
      <c r="F23" s="7" t="str">
        <f t="shared" si="1"/>
        <v>N/A</v>
      </c>
      <c r="G23" s="22">
        <v>24731</v>
      </c>
      <c r="H23" s="7" t="str">
        <f t="shared" si="2"/>
        <v>N/A</v>
      </c>
      <c r="I23" s="8">
        <v>19.71</v>
      </c>
      <c r="J23" s="8">
        <v>-9.6999999999999993</v>
      </c>
      <c r="K23" s="25" t="s">
        <v>736</v>
      </c>
      <c r="L23" s="91" t="str">
        <f t="shared" si="3"/>
        <v>Yes</v>
      </c>
    </row>
    <row r="24" spans="1:12" x14ac:dyDescent="0.25">
      <c r="A24" s="122" t="s">
        <v>987</v>
      </c>
      <c r="B24" s="21" t="s">
        <v>213</v>
      </c>
      <c r="C24" s="22">
        <v>45</v>
      </c>
      <c r="D24" s="7" t="str">
        <f t="shared" si="0"/>
        <v>N/A</v>
      </c>
      <c r="E24" s="22">
        <v>75</v>
      </c>
      <c r="F24" s="7" t="str">
        <f t="shared" si="1"/>
        <v>N/A</v>
      </c>
      <c r="G24" s="22">
        <v>79</v>
      </c>
      <c r="H24" s="7" t="str">
        <f t="shared" si="2"/>
        <v>N/A</v>
      </c>
      <c r="I24" s="8">
        <v>66.67</v>
      </c>
      <c r="J24" s="8">
        <v>5.3330000000000002</v>
      </c>
      <c r="K24" s="25" t="s">
        <v>736</v>
      </c>
      <c r="L24" s="91" t="str">
        <f t="shared" si="3"/>
        <v>Yes</v>
      </c>
    </row>
    <row r="25" spans="1:12" x14ac:dyDescent="0.25">
      <c r="A25" s="122" t="s">
        <v>988</v>
      </c>
      <c r="B25" s="21" t="s">
        <v>213</v>
      </c>
      <c r="C25" s="22">
        <v>11</v>
      </c>
      <c r="D25" s="7" t="str">
        <f t="shared" si="0"/>
        <v>N/A</v>
      </c>
      <c r="E25" s="22">
        <v>11</v>
      </c>
      <c r="F25" s="7" t="str">
        <f t="shared" si="1"/>
        <v>N/A</v>
      </c>
      <c r="G25" s="22">
        <v>11</v>
      </c>
      <c r="H25" s="7" t="str">
        <f t="shared" si="2"/>
        <v>N/A</v>
      </c>
      <c r="I25" s="8">
        <v>0</v>
      </c>
      <c r="J25" s="8">
        <v>0</v>
      </c>
      <c r="K25" s="25" t="s">
        <v>736</v>
      </c>
      <c r="L25" s="91" t="str">
        <f t="shared" si="3"/>
        <v>Yes</v>
      </c>
    </row>
    <row r="26" spans="1:12" x14ac:dyDescent="0.25">
      <c r="A26" s="122" t="s">
        <v>989</v>
      </c>
      <c r="B26" s="21" t="s">
        <v>213</v>
      </c>
      <c r="C26" s="22">
        <v>11414</v>
      </c>
      <c r="D26" s="7" t="str">
        <f t="shared" si="0"/>
        <v>N/A</v>
      </c>
      <c r="E26" s="22">
        <v>11679</v>
      </c>
      <c r="F26" s="7" t="str">
        <f t="shared" si="1"/>
        <v>N/A</v>
      </c>
      <c r="G26" s="22">
        <v>11670</v>
      </c>
      <c r="H26" s="7" t="str">
        <f t="shared" si="2"/>
        <v>N/A</v>
      </c>
      <c r="I26" s="8">
        <v>2.3220000000000001</v>
      </c>
      <c r="J26" s="8">
        <v>-7.6999999999999999E-2</v>
      </c>
      <c r="K26" s="25" t="s">
        <v>736</v>
      </c>
      <c r="L26" s="91" t="str">
        <f t="shared" si="3"/>
        <v>Yes</v>
      </c>
    </row>
    <row r="27" spans="1:12" x14ac:dyDescent="0.25">
      <c r="A27" s="122" t="s">
        <v>990</v>
      </c>
      <c r="B27" s="21" t="s">
        <v>213</v>
      </c>
      <c r="C27" s="22">
        <v>10049</v>
      </c>
      <c r="D27" s="7" t="str">
        <f t="shared" si="0"/>
        <v>N/A</v>
      </c>
      <c r="E27" s="22">
        <v>16456</v>
      </c>
      <c r="F27" s="7" t="str">
        <f t="shared" si="1"/>
        <v>N/A</v>
      </c>
      <c r="G27" s="22">
        <v>11718</v>
      </c>
      <c r="H27" s="7" t="str">
        <f t="shared" si="2"/>
        <v>N/A</v>
      </c>
      <c r="I27" s="8">
        <v>63.76</v>
      </c>
      <c r="J27" s="8">
        <v>-28.8</v>
      </c>
      <c r="K27" s="25" t="s">
        <v>736</v>
      </c>
      <c r="L27" s="91" t="str">
        <f t="shared" si="3"/>
        <v>Yes</v>
      </c>
    </row>
    <row r="28" spans="1:12" x14ac:dyDescent="0.25">
      <c r="A28" s="140" t="s">
        <v>991</v>
      </c>
      <c r="B28" s="21" t="s">
        <v>213</v>
      </c>
      <c r="C28" s="22">
        <v>14365</v>
      </c>
      <c r="D28" s="7" t="str">
        <f t="shared" si="0"/>
        <v>N/A</v>
      </c>
      <c r="E28" s="22">
        <v>14702</v>
      </c>
      <c r="F28" s="7" t="str">
        <f t="shared" si="1"/>
        <v>N/A</v>
      </c>
      <c r="G28" s="22">
        <v>14767</v>
      </c>
      <c r="H28" s="7" t="str">
        <f t="shared" si="2"/>
        <v>N/A</v>
      </c>
      <c r="I28" s="8">
        <v>2.3460000000000001</v>
      </c>
      <c r="J28" s="8">
        <v>0.44209999999999999</v>
      </c>
      <c r="K28" s="25" t="s">
        <v>736</v>
      </c>
      <c r="L28" s="91" t="str">
        <f t="shared" si="3"/>
        <v>Yes</v>
      </c>
    </row>
    <row r="29" spans="1:12" x14ac:dyDescent="0.25">
      <c r="A29" s="140" t="s">
        <v>992</v>
      </c>
      <c r="B29" s="21" t="s">
        <v>213</v>
      </c>
      <c r="C29" s="22">
        <v>90</v>
      </c>
      <c r="D29" s="7" t="str">
        <f t="shared" si="0"/>
        <v>N/A</v>
      </c>
      <c r="E29" s="22">
        <v>84</v>
      </c>
      <c r="F29" s="7" t="str">
        <f t="shared" si="1"/>
        <v>N/A</v>
      </c>
      <c r="G29" s="22">
        <v>0</v>
      </c>
      <c r="H29" s="7" t="str">
        <f t="shared" si="2"/>
        <v>N/A</v>
      </c>
      <c r="I29" s="8">
        <v>-6.67</v>
      </c>
      <c r="J29" s="8">
        <v>-100</v>
      </c>
      <c r="K29" s="25" t="s">
        <v>736</v>
      </c>
      <c r="L29" s="91" t="str">
        <f t="shared" si="3"/>
        <v>No</v>
      </c>
    </row>
    <row r="30" spans="1:12" x14ac:dyDescent="0.25">
      <c r="A30" s="140" t="s">
        <v>106</v>
      </c>
      <c r="B30" s="21" t="s">
        <v>213</v>
      </c>
      <c r="C30" s="22">
        <v>39541</v>
      </c>
      <c r="D30" s="7" t="str">
        <f t="shared" si="0"/>
        <v>N/A</v>
      </c>
      <c r="E30" s="22">
        <v>39990</v>
      </c>
      <c r="F30" s="7" t="str">
        <f t="shared" si="1"/>
        <v>N/A</v>
      </c>
      <c r="G30" s="22">
        <v>39440</v>
      </c>
      <c r="H30" s="7" t="str">
        <f t="shared" si="2"/>
        <v>N/A</v>
      </c>
      <c r="I30" s="8">
        <v>1.1359999999999999</v>
      </c>
      <c r="J30" s="8">
        <v>-1.38</v>
      </c>
      <c r="K30" s="25" t="s">
        <v>736</v>
      </c>
      <c r="L30" s="91" t="str">
        <f t="shared" si="3"/>
        <v>Yes</v>
      </c>
    </row>
    <row r="31" spans="1:12" x14ac:dyDescent="0.25">
      <c r="A31" s="148" t="s">
        <v>993</v>
      </c>
      <c r="B31" s="21" t="s">
        <v>213</v>
      </c>
      <c r="C31" s="22">
        <v>16760</v>
      </c>
      <c r="D31" s="7" t="str">
        <f t="shared" si="0"/>
        <v>N/A</v>
      </c>
      <c r="E31" s="22">
        <v>20463</v>
      </c>
      <c r="F31" s="7" t="str">
        <f t="shared" si="1"/>
        <v>N/A</v>
      </c>
      <c r="G31" s="22">
        <v>19778</v>
      </c>
      <c r="H31" s="7" t="str">
        <f t="shared" si="2"/>
        <v>N/A</v>
      </c>
      <c r="I31" s="8">
        <v>22.09</v>
      </c>
      <c r="J31" s="8">
        <v>-3.35</v>
      </c>
      <c r="K31" s="25" t="s">
        <v>736</v>
      </c>
      <c r="L31" s="91" t="str">
        <f t="shared" si="3"/>
        <v>Yes</v>
      </c>
    </row>
    <row r="32" spans="1:12" x14ac:dyDescent="0.25">
      <c r="A32" s="148" t="s">
        <v>994</v>
      </c>
      <c r="B32" s="21" t="s">
        <v>213</v>
      </c>
      <c r="C32" s="22">
        <v>11</v>
      </c>
      <c r="D32" s="7" t="str">
        <f t="shared" si="0"/>
        <v>N/A</v>
      </c>
      <c r="E32" s="22">
        <v>11</v>
      </c>
      <c r="F32" s="7" t="str">
        <f t="shared" si="1"/>
        <v>N/A</v>
      </c>
      <c r="G32" s="22">
        <v>11</v>
      </c>
      <c r="H32" s="7" t="str">
        <f t="shared" si="2"/>
        <v>N/A</v>
      </c>
      <c r="I32" s="8">
        <v>100</v>
      </c>
      <c r="J32" s="8">
        <v>-20</v>
      </c>
      <c r="K32" s="25" t="s">
        <v>736</v>
      </c>
      <c r="L32" s="91" t="str">
        <f t="shared" si="3"/>
        <v>Yes</v>
      </c>
    </row>
    <row r="33" spans="1:12" x14ac:dyDescent="0.25">
      <c r="A33" s="148" t="s">
        <v>995</v>
      </c>
      <c r="B33" s="21" t="s">
        <v>213</v>
      </c>
      <c r="C33" s="22">
        <v>0</v>
      </c>
      <c r="D33" s="7" t="str">
        <f t="shared" si="0"/>
        <v>N/A</v>
      </c>
      <c r="E33" s="22">
        <v>11</v>
      </c>
      <c r="F33" s="7" t="str">
        <f t="shared" si="1"/>
        <v>N/A</v>
      </c>
      <c r="G33" s="22">
        <v>0</v>
      </c>
      <c r="H33" s="7" t="str">
        <f t="shared" si="2"/>
        <v>N/A</v>
      </c>
      <c r="I33" s="8" t="s">
        <v>1747</v>
      </c>
      <c r="J33" s="8">
        <v>-100</v>
      </c>
      <c r="K33" s="25" t="s">
        <v>736</v>
      </c>
      <c r="L33" s="91" t="str">
        <f t="shared" si="3"/>
        <v>No</v>
      </c>
    </row>
    <row r="34" spans="1:12" x14ac:dyDescent="0.25">
      <c r="A34" s="148" t="s">
        <v>996</v>
      </c>
      <c r="B34" s="21" t="s">
        <v>213</v>
      </c>
      <c r="C34" s="22">
        <v>9522</v>
      </c>
      <c r="D34" s="7" t="str">
        <f t="shared" si="0"/>
        <v>N/A</v>
      </c>
      <c r="E34" s="22">
        <v>8272</v>
      </c>
      <c r="F34" s="7" t="str">
        <f t="shared" si="1"/>
        <v>N/A</v>
      </c>
      <c r="G34" s="22">
        <v>8384</v>
      </c>
      <c r="H34" s="7" t="str">
        <f t="shared" si="2"/>
        <v>N/A</v>
      </c>
      <c r="I34" s="8">
        <v>-13.1</v>
      </c>
      <c r="J34" s="8">
        <v>1.3540000000000001</v>
      </c>
      <c r="K34" s="25" t="s">
        <v>736</v>
      </c>
      <c r="L34" s="91" t="str">
        <f t="shared" si="3"/>
        <v>Yes</v>
      </c>
    </row>
    <row r="35" spans="1:12" x14ac:dyDescent="0.25">
      <c r="A35" s="148" t="s">
        <v>997</v>
      </c>
      <c r="B35" s="21" t="s">
        <v>213</v>
      </c>
      <c r="C35" s="22">
        <v>3720</v>
      </c>
      <c r="D35" s="7" t="str">
        <f t="shared" si="0"/>
        <v>N/A</v>
      </c>
      <c r="E35" s="22">
        <v>2898</v>
      </c>
      <c r="F35" s="7" t="str">
        <f t="shared" si="1"/>
        <v>N/A</v>
      </c>
      <c r="G35" s="22">
        <v>2916</v>
      </c>
      <c r="H35" s="7" t="str">
        <f t="shared" si="2"/>
        <v>N/A</v>
      </c>
      <c r="I35" s="8">
        <v>-22.1</v>
      </c>
      <c r="J35" s="8">
        <v>0.62109999999999999</v>
      </c>
      <c r="K35" s="25" t="s">
        <v>736</v>
      </c>
      <c r="L35" s="91" t="str">
        <f t="shared" si="3"/>
        <v>Yes</v>
      </c>
    </row>
    <row r="36" spans="1:12" x14ac:dyDescent="0.25">
      <c r="A36" s="148" t="s">
        <v>998</v>
      </c>
      <c r="B36" s="21" t="s">
        <v>213</v>
      </c>
      <c r="C36" s="22">
        <v>9534</v>
      </c>
      <c r="D36" s="7" t="str">
        <f t="shared" si="0"/>
        <v>N/A</v>
      </c>
      <c r="E36" s="22">
        <v>8346</v>
      </c>
      <c r="F36" s="7" t="str">
        <f t="shared" si="1"/>
        <v>N/A</v>
      </c>
      <c r="G36" s="22">
        <v>8354</v>
      </c>
      <c r="H36" s="7" t="str">
        <f t="shared" si="2"/>
        <v>N/A</v>
      </c>
      <c r="I36" s="8">
        <v>-12.5</v>
      </c>
      <c r="J36" s="8">
        <v>9.5899999999999999E-2</v>
      </c>
      <c r="K36" s="25" t="s">
        <v>736</v>
      </c>
      <c r="L36" s="91" t="str">
        <f t="shared" si="3"/>
        <v>Yes</v>
      </c>
    </row>
    <row r="37" spans="1:12" x14ac:dyDescent="0.25">
      <c r="A37" s="148" t="s">
        <v>122</v>
      </c>
      <c r="B37" s="21" t="s">
        <v>213</v>
      </c>
      <c r="C37" s="22">
        <v>594</v>
      </c>
      <c r="D37" s="7" t="str">
        <f t="shared" si="0"/>
        <v>N/A</v>
      </c>
      <c r="E37" s="22">
        <v>403</v>
      </c>
      <c r="F37" s="7" t="str">
        <f t="shared" si="1"/>
        <v>N/A</v>
      </c>
      <c r="G37" s="22">
        <v>301</v>
      </c>
      <c r="H37" s="7" t="str">
        <f t="shared" si="2"/>
        <v>N/A</v>
      </c>
      <c r="I37" s="8">
        <v>-32.200000000000003</v>
      </c>
      <c r="J37" s="8">
        <v>-25.3</v>
      </c>
      <c r="K37" s="25" t="s">
        <v>736</v>
      </c>
      <c r="L37" s="91" t="str">
        <f t="shared" si="3"/>
        <v>Yes</v>
      </c>
    </row>
    <row r="38" spans="1:12" x14ac:dyDescent="0.25">
      <c r="A38" s="148" t="s">
        <v>84</v>
      </c>
      <c r="B38" s="21" t="s">
        <v>213</v>
      </c>
      <c r="C38" s="26">
        <v>1087675086</v>
      </c>
      <c r="D38" s="7" t="str">
        <f t="shared" si="0"/>
        <v>N/A</v>
      </c>
      <c r="E38" s="26">
        <v>1152347319</v>
      </c>
      <c r="F38" s="7" t="str">
        <f t="shared" si="1"/>
        <v>N/A</v>
      </c>
      <c r="G38" s="26">
        <v>1139816490</v>
      </c>
      <c r="H38" s="7" t="str">
        <f t="shared" si="2"/>
        <v>N/A</v>
      </c>
      <c r="I38" s="8">
        <v>5.9459999999999997</v>
      </c>
      <c r="J38" s="8">
        <v>-1.0900000000000001</v>
      </c>
      <c r="K38" s="25" t="s">
        <v>736</v>
      </c>
      <c r="L38" s="91" t="str">
        <f t="shared" si="3"/>
        <v>Yes</v>
      </c>
    </row>
    <row r="39" spans="1:12" x14ac:dyDescent="0.25">
      <c r="A39" s="148" t="s">
        <v>1287</v>
      </c>
      <c r="B39" s="21" t="s">
        <v>213</v>
      </c>
      <c r="C39" s="26">
        <v>5801.9858854000004</v>
      </c>
      <c r="D39" s="7" t="str">
        <f t="shared" si="0"/>
        <v>N/A</v>
      </c>
      <c r="E39" s="26">
        <v>5731.5884397999998</v>
      </c>
      <c r="F39" s="7" t="str">
        <f t="shared" si="1"/>
        <v>N/A</v>
      </c>
      <c r="G39" s="26">
        <v>5765.8801718000004</v>
      </c>
      <c r="H39" s="7" t="str">
        <f t="shared" si="2"/>
        <v>N/A</v>
      </c>
      <c r="I39" s="8">
        <v>-1.21</v>
      </c>
      <c r="J39" s="8">
        <v>0.59830000000000005</v>
      </c>
      <c r="K39" s="25" t="s">
        <v>736</v>
      </c>
      <c r="L39" s="91" t="str">
        <f t="shared" si="3"/>
        <v>Yes</v>
      </c>
    </row>
    <row r="40" spans="1:12" x14ac:dyDescent="0.25">
      <c r="A40" s="148" t="s">
        <v>1288</v>
      </c>
      <c r="B40" s="21" t="s">
        <v>213</v>
      </c>
      <c r="C40" s="26">
        <v>7469.3725089</v>
      </c>
      <c r="D40" s="7" t="str">
        <f>IF($B40="N/A","N/A",IF(C40&gt;10,"No",IF(C40&lt;-10,"No","Yes")))</f>
        <v>N/A</v>
      </c>
      <c r="E40" s="26">
        <v>7324.1172967000002</v>
      </c>
      <c r="F40" s="7" t="str">
        <f>IF($B40="N/A","N/A",IF(E40&gt;10,"No",IF(E40&lt;-10,"No","Yes")))</f>
        <v>N/A</v>
      </c>
      <c r="G40" s="26">
        <v>7610.8016666000003</v>
      </c>
      <c r="H40" s="7" t="str">
        <f>IF($B40="N/A","N/A",IF(G40&gt;10,"No",IF(G40&lt;-10,"No","Yes")))</f>
        <v>N/A</v>
      </c>
      <c r="I40" s="8">
        <v>-1.94</v>
      </c>
      <c r="J40" s="8">
        <v>3.9140000000000001</v>
      </c>
      <c r="K40" s="25" t="s">
        <v>736</v>
      </c>
      <c r="L40" s="91" t="str">
        <f>IF(J40="Div by 0", "N/A", IF(K40="N/A","N/A", IF(J40&gt;VALUE(MID(K40,1,2)), "No", IF(J40&lt;-1*VALUE(MID(K40,1,2)), "No", "Yes"))))</f>
        <v>Yes</v>
      </c>
    </row>
    <row r="41" spans="1:12" x14ac:dyDescent="0.25">
      <c r="A41" s="148" t="s">
        <v>107</v>
      </c>
      <c r="B41" s="21" t="s">
        <v>213</v>
      </c>
      <c r="C41" s="26">
        <v>278330370</v>
      </c>
      <c r="D41" s="7" t="str">
        <f t="shared" ref="D41:D44" si="4">IF($B41="N/A","N/A",IF(C41&gt;10,"No",IF(C41&lt;-10,"No","Yes")))</f>
        <v>N/A</v>
      </c>
      <c r="E41" s="26">
        <v>435522715</v>
      </c>
      <c r="F41" s="7" t="str">
        <f t="shared" ref="F41:F44" si="5">IF($B41="N/A","N/A",IF(E41&gt;10,"No",IF(E41&lt;-10,"No","Yes")))</f>
        <v>N/A</v>
      </c>
      <c r="G41" s="26">
        <v>435211583</v>
      </c>
      <c r="H41" s="7" t="str">
        <f t="shared" ref="H41:H44" si="6">IF($B41="N/A","N/A",IF(G41&gt;10,"No",IF(G41&lt;-10,"No","Yes")))</f>
        <v>N/A</v>
      </c>
      <c r="I41" s="8">
        <v>56.48</v>
      </c>
      <c r="J41" s="8">
        <v>-7.0999999999999994E-2</v>
      </c>
      <c r="K41" s="25" t="s">
        <v>736</v>
      </c>
      <c r="L41" s="91" t="str">
        <f t="shared" ref="L41:L43" si="7">IF(J41="Div by 0", "N/A", IF(K41="N/A","N/A", IF(J41&gt;VALUE(MID(K41,1,2)), "No", IF(J41&lt;-1*VALUE(MID(K41,1,2)), "No", "Yes"))))</f>
        <v>Yes</v>
      </c>
    </row>
    <row r="42" spans="1:12" x14ac:dyDescent="0.25">
      <c r="A42" s="148" t="s">
        <v>158</v>
      </c>
      <c r="B42" s="25" t="s">
        <v>217</v>
      </c>
      <c r="C42" s="1">
        <v>7031</v>
      </c>
      <c r="D42" s="7" t="str">
        <f>IF($B42="N/A","N/A",IF(C42&gt;0,"No",IF(C42&lt;0,"No","Yes")))</f>
        <v>No</v>
      </c>
      <c r="E42" s="1">
        <v>41522</v>
      </c>
      <c r="F42" s="7" t="str">
        <f>IF($B42="N/A","N/A",IF(E42&gt;0,"No",IF(E42&lt;0,"No","Yes")))</f>
        <v>No</v>
      </c>
      <c r="G42" s="1">
        <v>173522</v>
      </c>
      <c r="H42" s="7" t="str">
        <f>IF($B42="N/A","N/A",IF(G42&gt;0,"No",IF(G42&lt;0,"No","Yes")))</f>
        <v>No</v>
      </c>
      <c r="I42" s="8">
        <v>490.6</v>
      </c>
      <c r="J42" s="8">
        <v>317.89999999999998</v>
      </c>
      <c r="K42" s="25" t="s">
        <v>736</v>
      </c>
      <c r="L42" s="91" t="str">
        <f t="shared" si="7"/>
        <v>No</v>
      </c>
    </row>
    <row r="43" spans="1:12" x14ac:dyDescent="0.25">
      <c r="A43" s="148" t="s">
        <v>156</v>
      </c>
      <c r="B43" s="21" t="s">
        <v>213</v>
      </c>
      <c r="C43" s="26">
        <v>4688853</v>
      </c>
      <c r="D43" s="7" t="str">
        <f t="shared" si="4"/>
        <v>N/A</v>
      </c>
      <c r="E43" s="26">
        <v>34875895</v>
      </c>
      <c r="F43" s="7" t="str">
        <f t="shared" si="5"/>
        <v>N/A</v>
      </c>
      <c r="G43" s="26">
        <v>72430448</v>
      </c>
      <c r="H43" s="7" t="str">
        <f t="shared" si="6"/>
        <v>N/A</v>
      </c>
      <c r="I43" s="8">
        <v>643.79999999999995</v>
      </c>
      <c r="J43" s="8">
        <v>107.7</v>
      </c>
      <c r="K43" s="25" t="s">
        <v>736</v>
      </c>
      <c r="L43" s="91" t="str">
        <f t="shared" si="7"/>
        <v>No</v>
      </c>
    </row>
    <row r="44" spans="1:12" x14ac:dyDescent="0.25">
      <c r="A44" s="148" t="s">
        <v>1289</v>
      </c>
      <c r="B44" s="21" t="s">
        <v>213</v>
      </c>
      <c r="C44" s="26">
        <v>666.88280471999997</v>
      </c>
      <c r="D44" s="7" t="str">
        <f t="shared" si="4"/>
        <v>N/A</v>
      </c>
      <c r="E44" s="26">
        <v>839.93774384999995</v>
      </c>
      <c r="F44" s="7" t="str">
        <f t="shared" si="5"/>
        <v>N/A</v>
      </c>
      <c r="G44" s="26">
        <v>417.41363054999999</v>
      </c>
      <c r="H44" s="7" t="str">
        <f t="shared" si="6"/>
        <v>N/A</v>
      </c>
      <c r="I44" s="8">
        <v>25.95</v>
      </c>
      <c r="J44" s="8">
        <v>-50.3</v>
      </c>
      <c r="K44" s="25" t="s">
        <v>736</v>
      </c>
      <c r="L44" s="91" t="str">
        <f>IF(J44="Div by 0", "N/A", IF(OR(J44="N/A",K44="N/A"),"N/A", IF(J44&gt;VALUE(MID(K44,1,2)), "No", IF(J44&lt;-1*VALUE(MID(K44,1,2)), "No", "Yes"))))</f>
        <v>No</v>
      </c>
    </row>
    <row r="45" spans="1:12" x14ac:dyDescent="0.25">
      <c r="A45" s="148" t="s">
        <v>1290</v>
      </c>
      <c r="B45" s="21" t="s">
        <v>213</v>
      </c>
      <c r="C45" s="26">
        <v>6846.9876543</v>
      </c>
      <c r="D45" s="7" t="str">
        <f t="shared" ref="D45:D71" si="8">IF($B45="N/A","N/A",IF(C45&gt;10,"No",IF(C45&lt;-10,"No","Yes")))</f>
        <v>N/A</v>
      </c>
      <c r="E45" s="26">
        <v>7619.0149626000002</v>
      </c>
      <c r="F45" s="7" t="str">
        <f t="shared" ref="F45:F71" si="9">IF($B45="N/A","N/A",IF(E45&gt;10,"No",IF(E45&lt;-10,"No","Yes")))</f>
        <v>N/A</v>
      </c>
      <c r="G45" s="26">
        <v>7114.3164324999998</v>
      </c>
      <c r="H45" s="7" t="str">
        <f t="shared" ref="H45:H71" si="10">IF($B45="N/A","N/A",IF(G45&gt;10,"No",IF(G45&lt;-10,"No","Yes")))</f>
        <v>N/A</v>
      </c>
      <c r="I45" s="8">
        <v>11.28</v>
      </c>
      <c r="J45" s="8">
        <v>-6.62</v>
      </c>
      <c r="K45" s="25" t="s">
        <v>736</v>
      </c>
      <c r="L45" s="91" t="str">
        <f t="shared" ref="L45:L71" si="11">IF(J45="Div by 0", "N/A", IF(K45="N/A","N/A", IF(J45&gt;VALUE(MID(K45,1,2)), "No", IF(J45&lt;-1*VALUE(MID(K45,1,2)), "No", "Yes"))))</f>
        <v>Yes</v>
      </c>
    </row>
    <row r="46" spans="1:12" x14ac:dyDescent="0.25">
      <c r="A46" s="148" t="s">
        <v>1291</v>
      </c>
      <c r="B46" s="21" t="s">
        <v>213</v>
      </c>
      <c r="C46" s="26">
        <v>7032.8101266000003</v>
      </c>
      <c r="D46" s="7" t="str">
        <f t="shared" si="8"/>
        <v>N/A</v>
      </c>
      <c r="E46" s="26">
        <v>5787.8009050000001</v>
      </c>
      <c r="F46" s="7" t="str">
        <f t="shared" si="9"/>
        <v>N/A</v>
      </c>
      <c r="G46" s="26">
        <v>5546.8866397000002</v>
      </c>
      <c r="H46" s="7" t="str">
        <f t="shared" si="10"/>
        <v>N/A</v>
      </c>
      <c r="I46" s="8">
        <v>-17.7</v>
      </c>
      <c r="J46" s="8">
        <v>-4.16</v>
      </c>
      <c r="K46" s="25" t="s">
        <v>736</v>
      </c>
      <c r="L46" s="91" t="str">
        <f t="shared" si="11"/>
        <v>Yes</v>
      </c>
    </row>
    <row r="47" spans="1:12" x14ac:dyDescent="0.25">
      <c r="A47" s="148" t="s">
        <v>1292</v>
      </c>
      <c r="B47" s="21" t="s">
        <v>213</v>
      </c>
      <c r="C47" s="26">
        <v>9370.6538462000008</v>
      </c>
      <c r="D47" s="7" t="str">
        <f t="shared" si="8"/>
        <v>N/A</v>
      </c>
      <c r="E47" s="26">
        <v>18112.651162999999</v>
      </c>
      <c r="F47" s="7" t="str">
        <f t="shared" si="9"/>
        <v>N/A</v>
      </c>
      <c r="G47" s="26">
        <v>13252.3125</v>
      </c>
      <c r="H47" s="7" t="str">
        <f t="shared" si="10"/>
        <v>N/A</v>
      </c>
      <c r="I47" s="8">
        <v>93.29</v>
      </c>
      <c r="J47" s="8">
        <v>-26.8</v>
      </c>
      <c r="K47" s="25" t="s">
        <v>736</v>
      </c>
      <c r="L47" s="91" t="str">
        <f t="shared" si="11"/>
        <v>Yes</v>
      </c>
    </row>
    <row r="48" spans="1:12" x14ac:dyDescent="0.25">
      <c r="A48" s="148" t="s">
        <v>1293</v>
      </c>
      <c r="B48" s="21" t="s">
        <v>213</v>
      </c>
      <c r="C48" s="26">
        <v>4416.7252747000002</v>
      </c>
      <c r="D48" s="7" t="str">
        <f t="shared" si="8"/>
        <v>N/A</v>
      </c>
      <c r="E48" s="26">
        <v>5237.6521739</v>
      </c>
      <c r="F48" s="7" t="str">
        <f t="shared" si="9"/>
        <v>N/A</v>
      </c>
      <c r="G48" s="26">
        <v>5468.7222222</v>
      </c>
      <c r="H48" s="7" t="str">
        <f t="shared" si="10"/>
        <v>N/A</v>
      </c>
      <c r="I48" s="8">
        <v>18.59</v>
      </c>
      <c r="J48" s="8">
        <v>4.4119999999999999</v>
      </c>
      <c r="K48" s="25" t="s">
        <v>736</v>
      </c>
      <c r="L48" s="91" t="str">
        <f t="shared" si="11"/>
        <v>Yes</v>
      </c>
    </row>
    <row r="49" spans="1:12" x14ac:dyDescent="0.25">
      <c r="A49" s="148" t="s">
        <v>1294</v>
      </c>
      <c r="B49" s="21" t="s">
        <v>213</v>
      </c>
      <c r="C49" s="26">
        <v>6841.6443894000004</v>
      </c>
      <c r="D49" s="7" t="str">
        <f t="shared" si="8"/>
        <v>N/A</v>
      </c>
      <c r="E49" s="26">
        <v>7720.7375886999998</v>
      </c>
      <c r="F49" s="7" t="str">
        <f t="shared" si="9"/>
        <v>N/A</v>
      </c>
      <c r="G49" s="26">
        <v>7340.9929960999998</v>
      </c>
      <c r="H49" s="7" t="str">
        <f t="shared" si="10"/>
        <v>N/A</v>
      </c>
      <c r="I49" s="8">
        <v>12.85</v>
      </c>
      <c r="J49" s="8">
        <v>-4.92</v>
      </c>
      <c r="K49" s="25" t="s">
        <v>736</v>
      </c>
      <c r="L49" s="91" t="str">
        <f t="shared" si="11"/>
        <v>Yes</v>
      </c>
    </row>
    <row r="50" spans="1:12" x14ac:dyDescent="0.25">
      <c r="A50" s="148" t="s">
        <v>1295</v>
      </c>
      <c r="B50" s="21" t="s">
        <v>213</v>
      </c>
      <c r="C50" s="26">
        <v>219</v>
      </c>
      <c r="D50" s="7" t="str">
        <f t="shared" si="8"/>
        <v>N/A</v>
      </c>
      <c r="E50" s="26">
        <v>1969</v>
      </c>
      <c r="F50" s="7" t="str">
        <f t="shared" si="9"/>
        <v>N/A</v>
      </c>
      <c r="G50" s="26">
        <v>25057</v>
      </c>
      <c r="H50" s="7" t="str">
        <f t="shared" si="10"/>
        <v>N/A</v>
      </c>
      <c r="I50" s="8">
        <v>799.1</v>
      </c>
      <c r="J50" s="8">
        <v>1173</v>
      </c>
      <c r="K50" s="25" t="s">
        <v>736</v>
      </c>
      <c r="L50" s="91" t="str">
        <f t="shared" si="11"/>
        <v>No</v>
      </c>
    </row>
    <row r="51" spans="1:12" x14ac:dyDescent="0.25">
      <c r="A51" s="148" t="s">
        <v>1296</v>
      </c>
      <c r="B51" s="21" t="s">
        <v>213</v>
      </c>
      <c r="C51" s="26">
        <v>9741.4528948999996</v>
      </c>
      <c r="D51" s="7" t="str">
        <f t="shared" si="8"/>
        <v>N/A</v>
      </c>
      <c r="E51" s="26">
        <v>10087.038294</v>
      </c>
      <c r="F51" s="7" t="str">
        <f t="shared" si="9"/>
        <v>N/A</v>
      </c>
      <c r="G51" s="26">
        <v>9771.2465613000004</v>
      </c>
      <c r="H51" s="7" t="str">
        <f t="shared" si="10"/>
        <v>N/A</v>
      </c>
      <c r="I51" s="8">
        <v>3.548</v>
      </c>
      <c r="J51" s="8">
        <v>-3.13</v>
      </c>
      <c r="K51" s="25" t="s">
        <v>736</v>
      </c>
      <c r="L51" s="91" t="str">
        <f t="shared" si="11"/>
        <v>Yes</v>
      </c>
    </row>
    <row r="52" spans="1:12" x14ac:dyDescent="0.25">
      <c r="A52" s="148" t="s">
        <v>1297</v>
      </c>
      <c r="B52" s="21" t="s">
        <v>213</v>
      </c>
      <c r="C52" s="26">
        <v>9116.1986833999999</v>
      </c>
      <c r="D52" s="7" t="str">
        <f t="shared" si="8"/>
        <v>N/A</v>
      </c>
      <c r="E52" s="26">
        <v>9445.2760233999998</v>
      </c>
      <c r="F52" s="7" t="str">
        <f t="shared" si="9"/>
        <v>N/A</v>
      </c>
      <c r="G52" s="26">
        <v>9108.3147122999999</v>
      </c>
      <c r="H52" s="7" t="str">
        <f t="shared" si="10"/>
        <v>N/A</v>
      </c>
      <c r="I52" s="8">
        <v>3.61</v>
      </c>
      <c r="J52" s="8">
        <v>-3.57</v>
      </c>
      <c r="K52" s="25" t="s">
        <v>736</v>
      </c>
      <c r="L52" s="91" t="str">
        <f t="shared" si="11"/>
        <v>Yes</v>
      </c>
    </row>
    <row r="53" spans="1:12" x14ac:dyDescent="0.25">
      <c r="A53" s="148" t="s">
        <v>1298</v>
      </c>
      <c r="B53" s="21" t="s">
        <v>213</v>
      </c>
      <c r="C53" s="26">
        <v>22089.743287000001</v>
      </c>
      <c r="D53" s="7" t="str">
        <f t="shared" si="8"/>
        <v>N/A</v>
      </c>
      <c r="E53" s="26">
        <v>21744.418103</v>
      </c>
      <c r="F53" s="7" t="str">
        <f t="shared" si="9"/>
        <v>N/A</v>
      </c>
      <c r="G53" s="26">
        <v>20175.499473</v>
      </c>
      <c r="H53" s="7" t="str">
        <f t="shared" si="10"/>
        <v>N/A</v>
      </c>
      <c r="I53" s="8">
        <v>-1.56</v>
      </c>
      <c r="J53" s="8">
        <v>-7.22</v>
      </c>
      <c r="K53" s="25" t="s">
        <v>736</v>
      </c>
      <c r="L53" s="91" t="str">
        <f t="shared" si="11"/>
        <v>Yes</v>
      </c>
    </row>
    <row r="54" spans="1:12" x14ac:dyDescent="0.25">
      <c r="A54" s="148" t="s">
        <v>1299</v>
      </c>
      <c r="B54" s="21" t="s">
        <v>213</v>
      </c>
      <c r="C54" s="26">
        <v>12704.243697</v>
      </c>
      <c r="D54" s="7" t="str">
        <f t="shared" si="8"/>
        <v>N/A</v>
      </c>
      <c r="E54" s="26">
        <v>13890.700166000001</v>
      </c>
      <c r="F54" s="7" t="str">
        <f t="shared" si="9"/>
        <v>N/A</v>
      </c>
      <c r="G54" s="26">
        <v>13560.942857</v>
      </c>
      <c r="H54" s="7" t="str">
        <f t="shared" si="10"/>
        <v>N/A</v>
      </c>
      <c r="I54" s="8">
        <v>9.3390000000000004</v>
      </c>
      <c r="J54" s="8">
        <v>-2.37</v>
      </c>
      <c r="K54" s="25" t="s">
        <v>736</v>
      </c>
      <c r="L54" s="91" t="str">
        <f t="shared" si="11"/>
        <v>Yes</v>
      </c>
    </row>
    <row r="55" spans="1:12" x14ac:dyDescent="0.25">
      <c r="A55" s="148" t="s">
        <v>1676</v>
      </c>
      <c r="B55" s="21" t="s">
        <v>213</v>
      </c>
      <c r="C55" s="26">
        <v>12169.125768</v>
      </c>
      <c r="D55" s="7" t="str">
        <f t="shared" si="8"/>
        <v>N/A</v>
      </c>
      <c r="E55" s="26">
        <v>12606.837925</v>
      </c>
      <c r="F55" s="7" t="str">
        <f t="shared" si="9"/>
        <v>N/A</v>
      </c>
      <c r="G55" s="26">
        <v>12501.984864</v>
      </c>
      <c r="H55" s="7" t="str">
        <f t="shared" si="10"/>
        <v>N/A</v>
      </c>
      <c r="I55" s="8">
        <v>3.597</v>
      </c>
      <c r="J55" s="8">
        <v>-0.83199999999999996</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2209.0583947</v>
      </c>
      <c r="D57" s="7" t="str">
        <f t="shared" si="8"/>
        <v>N/A</v>
      </c>
      <c r="E57" s="26">
        <v>2059.0481359</v>
      </c>
      <c r="F57" s="7" t="str">
        <f t="shared" si="9"/>
        <v>N/A</v>
      </c>
      <c r="G57" s="26">
        <v>1951.6219547000001</v>
      </c>
      <c r="H57" s="7" t="str">
        <f t="shared" si="10"/>
        <v>N/A</v>
      </c>
      <c r="I57" s="8">
        <v>-6.79</v>
      </c>
      <c r="J57" s="8">
        <v>-5.22</v>
      </c>
      <c r="K57" s="25" t="s">
        <v>736</v>
      </c>
      <c r="L57" s="91" t="str">
        <f t="shared" si="11"/>
        <v>Yes</v>
      </c>
    </row>
    <row r="58" spans="1:12" x14ac:dyDescent="0.25">
      <c r="A58" s="148" t="s">
        <v>1301</v>
      </c>
      <c r="B58" s="21" t="s">
        <v>213</v>
      </c>
      <c r="C58" s="26">
        <v>1554.5513398000001</v>
      </c>
      <c r="D58" s="7" t="str">
        <f t="shared" si="8"/>
        <v>N/A</v>
      </c>
      <c r="E58" s="26">
        <v>1341.7355315</v>
      </c>
      <c r="F58" s="7" t="str">
        <f t="shared" si="9"/>
        <v>N/A</v>
      </c>
      <c r="G58" s="26">
        <v>1334.4754760999999</v>
      </c>
      <c r="H58" s="7" t="str">
        <f t="shared" si="10"/>
        <v>N/A</v>
      </c>
      <c r="I58" s="8">
        <v>-13.7</v>
      </c>
      <c r="J58" s="8">
        <v>-0.54100000000000004</v>
      </c>
      <c r="K58" s="25" t="s">
        <v>736</v>
      </c>
      <c r="L58" s="91" t="str">
        <f t="shared" si="11"/>
        <v>Yes</v>
      </c>
    </row>
    <row r="59" spans="1:12" ht="12" customHeight="1" x14ac:dyDescent="0.25">
      <c r="A59" s="148" t="s">
        <v>1678</v>
      </c>
      <c r="B59" s="21" t="s">
        <v>213</v>
      </c>
      <c r="C59" s="26">
        <v>12835.088889000001</v>
      </c>
      <c r="D59" s="7" t="str">
        <f t="shared" si="8"/>
        <v>N/A</v>
      </c>
      <c r="E59" s="26">
        <v>14670.013333000001</v>
      </c>
      <c r="F59" s="7" t="str">
        <f t="shared" si="9"/>
        <v>N/A</v>
      </c>
      <c r="G59" s="26">
        <v>16319.151899</v>
      </c>
      <c r="H59" s="7" t="str">
        <f t="shared" si="10"/>
        <v>N/A</v>
      </c>
      <c r="I59" s="8">
        <v>14.3</v>
      </c>
      <c r="J59" s="8">
        <v>11.24</v>
      </c>
      <c r="K59" s="25" t="s">
        <v>736</v>
      </c>
      <c r="L59" s="91" t="str">
        <f t="shared" si="11"/>
        <v>Yes</v>
      </c>
    </row>
    <row r="60" spans="1:12" x14ac:dyDescent="0.25">
      <c r="A60" s="148" t="s">
        <v>1679</v>
      </c>
      <c r="B60" s="21" t="s">
        <v>213</v>
      </c>
      <c r="C60" s="26">
        <v>7485</v>
      </c>
      <c r="D60" s="7" t="str">
        <f t="shared" si="8"/>
        <v>N/A</v>
      </c>
      <c r="E60" s="26">
        <v>5589</v>
      </c>
      <c r="F60" s="7" t="str">
        <f t="shared" si="9"/>
        <v>N/A</v>
      </c>
      <c r="G60" s="26">
        <v>5518</v>
      </c>
      <c r="H60" s="7" t="str">
        <f t="shared" si="10"/>
        <v>N/A</v>
      </c>
      <c r="I60" s="8">
        <v>-25.3</v>
      </c>
      <c r="J60" s="8">
        <v>-1.27</v>
      </c>
      <c r="K60" s="25" t="s">
        <v>736</v>
      </c>
      <c r="L60" s="91" t="str">
        <f t="shared" si="11"/>
        <v>Yes</v>
      </c>
    </row>
    <row r="61" spans="1:12" x14ac:dyDescent="0.25">
      <c r="A61" s="90" t="s">
        <v>1680</v>
      </c>
      <c r="B61" s="21" t="s">
        <v>213</v>
      </c>
      <c r="C61" s="26">
        <v>622.46749606000003</v>
      </c>
      <c r="D61" s="7" t="str">
        <f t="shared" si="8"/>
        <v>N/A</v>
      </c>
      <c r="E61" s="26">
        <v>759.36133230999997</v>
      </c>
      <c r="F61" s="7" t="str">
        <f t="shared" si="9"/>
        <v>N/A</v>
      </c>
      <c r="G61" s="26">
        <v>585.57617822999998</v>
      </c>
      <c r="H61" s="7" t="str">
        <f t="shared" si="10"/>
        <v>N/A</v>
      </c>
      <c r="I61" s="8">
        <v>21.99</v>
      </c>
      <c r="J61" s="8">
        <v>-22.9</v>
      </c>
      <c r="K61" s="25" t="s">
        <v>736</v>
      </c>
      <c r="L61" s="91" t="str">
        <f t="shared" si="11"/>
        <v>Yes</v>
      </c>
    </row>
    <row r="62" spans="1:12" x14ac:dyDescent="0.25">
      <c r="A62" s="90" t="s">
        <v>1681</v>
      </c>
      <c r="B62" s="21" t="s">
        <v>213</v>
      </c>
      <c r="C62" s="26">
        <v>3085.5303015</v>
      </c>
      <c r="D62" s="7" t="str">
        <f t="shared" si="8"/>
        <v>N/A</v>
      </c>
      <c r="E62" s="26">
        <v>2475.8568303000002</v>
      </c>
      <c r="F62" s="7" t="str">
        <f t="shared" si="9"/>
        <v>N/A</v>
      </c>
      <c r="G62" s="26">
        <v>2411.5301245999999</v>
      </c>
      <c r="H62" s="7" t="str">
        <f t="shared" si="10"/>
        <v>N/A</v>
      </c>
      <c r="I62" s="8">
        <v>-19.8</v>
      </c>
      <c r="J62" s="8">
        <v>-2.6</v>
      </c>
      <c r="K62" s="25" t="s">
        <v>736</v>
      </c>
      <c r="L62" s="91" t="str">
        <f t="shared" si="11"/>
        <v>Yes</v>
      </c>
    </row>
    <row r="63" spans="1:12" x14ac:dyDescent="0.25">
      <c r="A63" s="90" t="s">
        <v>1682</v>
      </c>
      <c r="B63" s="21" t="s">
        <v>213</v>
      </c>
      <c r="C63" s="26">
        <v>3868.4389836</v>
      </c>
      <c r="D63" s="7" t="str">
        <f t="shared" si="8"/>
        <v>N/A</v>
      </c>
      <c r="E63" s="26">
        <v>3896.6165148</v>
      </c>
      <c r="F63" s="7" t="str">
        <f t="shared" si="9"/>
        <v>N/A</v>
      </c>
      <c r="G63" s="26">
        <v>3622.6857181999999</v>
      </c>
      <c r="H63" s="7" t="str">
        <f t="shared" si="10"/>
        <v>N/A</v>
      </c>
      <c r="I63" s="8">
        <v>0.72840000000000005</v>
      </c>
      <c r="J63" s="8">
        <v>-7.03</v>
      </c>
      <c r="K63" s="25" t="s">
        <v>736</v>
      </c>
      <c r="L63" s="91" t="str">
        <f t="shared" si="11"/>
        <v>Yes</v>
      </c>
    </row>
    <row r="64" spans="1:12" x14ac:dyDescent="0.25">
      <c r="A64" s="90" t="s">
        <v>1683</v>
      </c>
      <c r="B64" s="21" t="s">
        <v>213</v>
      </c>
      <c r="C64" s="26">
        <v>1702.2888889000001</v>
      </c>
      <c r="D64" s="7" t="str">
        <f t="shared" si="8"/>
        <v>N/A</v>
      </c>
      <c r="E64" s="26">
        <v>2056.6190476000002</v>
      </c>
      <c r="F64" s="7" t="str">
        <f t="shared" si="9"/>
        <v>N/A</v>
      </c>
      <c r="G64" s="26" t="s">
        <v>1747</v>
      </c>
      <c r="H64" s="7" t="str">
        <f t="shared" si="10"/>
        <v>N/A</v>
      </c>
      <c r="I64" s="8">
        <v>20.81</v>
      </c>
      <c r="J64" s="8" t="s">
        <v>1747</v>
      </c>
      <c r="K64" s="25" t="s">
        <v>736</v>
      </c>
      <c r="L64" s="91" t="str">
        <f t="shared" si="11"/>
        <v>N/A</v>
      </c>
    </row>
    <row r="65" spans="1:12" x14ac:dyDescent="0.25">
      <c r="A65" s="90" t="s">
        <v>1684</v>
      </c>
      <c r="B65" s="21" t="s">
        <v>213</v>
      </c>
      <c r="C65" s="26">
        <v>2391.7787865999999</v>
      </c>
      <c r="D65" s="7" t="str">
        <f t="shared" si="8"/>
        <v>N/A</v>
      </c>
      <c r="E65" s="26">
        <v>2418.3427357</v>
      </c>
      <c r="F65" s="7" t="str">
        <f t="shared" si="9"/>
        <v>N/A</v>
      </c>
      <c r="G65" s="26">
        <v>2289.6804766999999</v>
      </c>
      <c r="H65" s="7" t="str">
        <f t="shared" si="10"/>
        <v>N/A</v>
      </c>
      <c r="I65" s="8">
        <v>1.111</v>
      </c>
      <c r="J65" s="8">
        <v>-5.32</v>
      </c>
      <c r="K65" s="25" t="s">
        <v>736</v>
      </c>
      <c r="L65" s="91" t="str">
        <f t="shared" si="11"/>
        <v>Yes</v>
      </c>
    </row>
    <row r="66" spans="1:12" x14ac:dyDescent="0.25">
      <c r="A66" s="90" t="s">
        <v>1685</v>
      </c>
      <c r="B66" s="21" t="s">
        <v>213</v>
      </c>
      <c r="C66" s="26">
        <v>3105.7746419999999</v>
      </c>
      <c r="D66" s="7" t="str">
        <f t="shared" si="8"/>
        <v>N/A</v>
      </c>
      <c r="E66" s="26">
        <v>2925.1499779999999</v>
      </c>
      <c r="F66" s="7" t="str">
        <f t="shared" si="9"/>
        <v>N/A</v>
      </c>
      <c r="G66" s="26">
        <v>2799.3676307000001</v>
      </c>
      <c r="H66" s="7" t="str">
        <f t="shared" si="10"/>
        <v>N/A</v>
      </c>
      <c r="I66" s="8">
        <v>-5.82</v>
      </c>
      <c r="J66" s="8">
        <v>-4.3</v>
      </c>
      <c r="K66" s="25" t="s">
        <v>736</v>
      </c>
      <c r="L66" s="91" t="str">
        <f t="shared" si="11"/>
        <v>Yes</v>
      </c>
    </row>
    <row r="67" spans="1:12" x14ac:dyDescent="0.25">
      <c r="A67" s="90" t="s">
        <v>1686</v>
      </c>
      <c r="B67" s="21" t="s">
        <v>213</v>
      </c>
      <c r="C67" s="26">
        <v>42316.6</v>
      </c>
      <c r="D67" s="7" t="str">
        <f t="shared" si="8"/>
        <v>N/A</v>
      </c>
      <c r="E67" s="26">
        <v>41234.9</v>
      </c>
      <c r="F67" s="7" t="str">
        <f t="shared" si="9"/>
        <v>N/A</v>
      </c>
      <c r="G67" s="26">
        <v>73596.25</v>
      </c>
      <c r="H67" s="7" t="str">
        <f t="shared" si="10"/>
        <v>N/A</v>
      </c>
      <c r="I67" s="8">
        <v>-2.56</v>
      </c>
      <c r="J67" s="8">
        <v>78.48</v>
      </c>
      <c r="K67" s="25" t="s">
        <v>736</v>
      </c>
      <c r="L67" s="91" t="str">
        <f t="shared" si="11"/>
        <v>No</v>
      </c>
    </row>
    <row r="68" spans="1:12" x14ac:dyDescent="0.25">
      <c r="A68" s="114" t="s">
        <v>1687</v>
      </c>
      <c r="B68" s="21" t="s">
        <v>213</v>
      </c>
      <c r="C68" s="26" t="s">
        <v>1747</v>
      </c>
      <c r="D68" s="7" t="str">
        <f t="shared" si="8"/>
        <v>N/A</v>
      </c>
      <c r="E68" s="26">
        <v>154</v>
      </c>
      <c r="F68" s="7" t="str">
        <f t="shared" si="9"/>
        <v>N/A</v>
      </c>
      <c r="G68" s="26" t="s">
        <v>1747</v>
      </c>
      <c r="H68" s="7" t="str">
        <f t="shared" si="10"/>
        <v>N/A</v>
      </c>
      <c r="I68" s="8" t="s">
        <v>1747</v>
      </c>
      <c r="J68" s="8" t="s">
        <v>1747</v>
      </c>
      <c r="K68" s="25" t="s">
        <v>736</v>
      </c>
      <c r="L68" s="91" t="str">
        <f t="shared" si="11"/>
        <v>N/A</v>
      </c>
    </row>
    <row r="69" spans="1:12" x14ac:dyDescent="0.25">
      <c r="A69" s="114" t="s">
        <v>1688</v>
      </c>
      <c r="B69" s="21" t="s">
        <v>213</v>
      </c>
      <c r="C69" s="26">
        <v>1620.2249526999999</v>
      </c>
      <c r="D69" s="7" t="str">
        <f t="shared" si="8"/>
        <v>N/A</v>
      </c>
      <c r="E69" s="26">
        <v>1727.6023935999999</v>
      </c>
      <c r="F69" s="7" t="str">
        <f t="shared" si="9"/>
        <v>N/A</v>
      </c>
      <c r="G69" s="26">
        <v>1744.7725429</v>
      </c>
      <c r="H69" s="7" t="str">
        <f t="shared" si="10"/>
        <v>N/A</v>
      </c>
      <c r="I69" s="8">
        <v>6.6269999999999998</v>
      </c>
      <c r="J69" s="8">
        <v>0.99390000000000001</v>
      </c>
      <c r="K69" s="25" t="s">
        <v>736</v>
      </c>
      <c r="L69" s="91" t="str">
        <f t="shared" si="11"/>
        <v>Yes</v>
      </c>
    </row>
    <row r="70" spans="1:12" x14ac:dyDescent="0.25">
      <c r="A70" s="148" t="s">
        <v>1689</v>
      </c>
      <c r="B70" s="21" t="s">
        <v>213</v>
      </c>
      <c r="C70" s="26">
        <v>2527.4965053999999</v>
      </c>
      <c r="D70" s="7" t="str">
        <f t="shared" si="8"/>
        <v>N/A</v>
      </c>
      <c r="E70" s="26">
        <v>2351.7518979000001</v>
      </c>
      <c r="F70" s="7" t="str">
        <f t="shared" si="9"/>
        <v>N/A</v>
      </c>
      <c r="G70" s="26">
        <v>2449.0222908000001</v>
      </c>
      <c r="H70" s="7" t="str">
        <f t="shared" si="10"/>
        <v>N/A</v>
      </c>
      <c r="I70" s="8">
        <v>-6.95</v>
      </c>
      <c r="J70" s="8">
        <v>4.1360000000000001</v>
      </c>
      <c r="K70" s="25" t="s">
        <v>736</v>
      </c>
      <c r="L70" s="91" t="str">
        <f t="shared" si="11"/>
        <v>Yes</v>
      </c>
    </row>
    <row r="71" spans="1:12" x14ac:dyDescent="0.25">
      <c r="A71" s="148" t="s">
        <v>1690</v>
      </c>
      <c r="B71" s="21" t="s">
        <v>213</v>
      </c>
      <c r="C71" s="26">
        <v>1833.3217956999999</v>
      </c>
      <c r="D71" s="7" t="str">
        <f t="shared" si="8"/>
        <v>N/A</v>
      </c>
      <c r="E71" s="26">
        <v>1837.2364007000001</v>
      </c>
      <c r="F71" s="7" t="str">
        <f t="shared" si="9"/>
        <v>N/A</v>
      </c>
      <c r="G71" s="26">
        <v>1505.9627723000001</v>
      </c>
      <c r="H71" s="7" t="str">
        <f t="shared" si="10"/>
        <v>N/A</v>
      </c>
      <c r="I71" s="8">
        <v>0.2135</v>
      </c>
      <c r="J71" s="8">
        <v>-18</v>
      </c>
      <c r="K71" s="25" t="s">
        <v>736</v>
      </c>
      <c r="L71" s="91" t="str">
        <f t="shared" si="11"/>
        <v>Yes</v>
      </c>
    </row>
    <row r="72" spans="1:12" x14ac:dyDescent="0.25">
      <c r="A72" s="148" t="s">
        <v>1608</v>
      </c>
      <c r="B72" s="21" t="s">
        <v>213</v>
      </c>
      <c r="C72" s="26">
        <v>288900705</v>
      </c>
      <c r="D72" s="7" t="str">
        <f t="shared" ref="D72:D135" si="12">IF($B72="N/A","N/A",IF(C72&gt;10,"No",IF(C72&lt;-10,"No","Yes")))</f>
        <v>N/A</v>
      </c>
      <c r="E72" s="26">
        <v>314772957</v>
      </c>
      <c r="F72" s="7" t="str">
        <f t="shared" ref="F72:F135" si="13">IF($B72="N/A","N/A",IF(E72&gt;10,"No",IF(E72&lt;-10,"No","Yes")))</f>
        <v>N/A</v>
      </c>
      <c r="G72" s="26">
        <v>308172381</v>
      </c>
      <c r="H72" s="7" t="str">
        <f t="shared" ref="H72:H135" si="14">IF($B72="N/A","N/A",IF(G72&gt;10,"No",IF(G72&lt;-10,"No","Yes")))</f>
        <v>N/A</v>
      </c>
      <c r="I72" s="8">
        <v>8.9550000000000001</v>
      </c>
      <c r="J72" s="8">
        <v>-2.1</v>
      </c>
      <c r="K72" s="25" t="s">
        <v>736</v>
      </c>
      <c r="L72" s="91" t="str">
        <f t="shared" ref="L72:L132" si="15">IF(J72="Div by 0", "N/A", IF(K72="N/A","N/A", IF(J72&gt;VALUE(MID(K72,1,2)), "No", IF(J72&lt;-1*VALUE(MID(K72,1,2)), "No", "Yes"))))</f>
        <v>Yes</v>
      </c>
    </row>
    <row r="73" spans="1:12" x14ac:dyDescent="0.25">
      <c r="A73" s="148" t="s">
        <v>1609</v>
      </c>
      <c r="B73" s="21" t="s">
        <v>213</v>
      </c>
      <c r="C73" s="22">
        <v>15435</v>
      </c>
      <c r="D73" s="7" t="str">
        <f t="shared" si="12"/>
        <v>N/A</v>
      </c>
      <c r="E73" s="22">
        <v>16410</v>
      </c>
      <c r="F73" s="7" t="str">
        <f t="shared" si="13"/>
        <v>N/A</v>
      </c>
      <c r="G73" s="22">
        <v>13896</v>
      </c>
      <c r="H73" s="7" t="str">
        <f t="shared" si="14"/>
        <v>N/A</v>
      </c>
      <c r="I73" s="8">
        <v>6.3170000000000002</v>
      </c>
      <c r="J73" s="8">
        <v>-15.3</v>
      </c>
      <c r="K73" s="25" t="s">
        <v>736</v>
      </c>
      <c r="L73" s="91" t="str">
        <f t="shared" si="15"/>
        <v>Yes</v>
      </c>
    </row>
    <row r="74" spans="1:12" x14ac:dyDescent="0.25">
      <c r="A74" s="148" t="s">
        <v>1302</v>
      </c>
      <c r="B74" s="21" t="s">
        <v>213</v>
      </c>
      <c r="C74" s="26">
        <v>18717.246842</v>
      </c>
      <c r="D74" s="7" t="str">
        <f t="shared" si="12"/>
        <v>N/A</v>
      </c>
      <c r="E74" s="26">
        <v>19181.776782000001</v>
      </c>
      <c r="F74" s="7" t="str">
        <f t="shared" si="13"/>
        <v>N/A</v>
      </c>
      <c r="G74" s="26">
        <v>22177.056778999999</v>
      </c>
      <c r="H74" s="7" t="str">
        <f t="shared" si="14"/>
        <v>N/A</v>
      </c>
      <c r="I74" s="8">
        <v>2.4820000000000002</v>
      </c>
      <c r="J74" s="8">
        <v>15.62</v>
      </c>
      <c r="K74" s="25" t="s">
        <v>736</v>
      </c>
      <c r="L74" s="91" t="str">
        <f t="shared" si="15"/>
        <v>Yes</v>
      </c>
    </row>
    <row r="75" spans="1:12" x14ac:dyDescent="0.25">
      <c r="A75" s="148" t="s">
        <v>1303</v>
      </c>
      <c r="B75" s="21" t="s">
        <v>213</v>
      </c>
      <c r="C75" s="22">
        <v>9.5286686103000005</v>
      </c>
      <c r="D75" s="7" t="str">
        <f t="shared" si="12"/>
        <v>N/A</v>
      </c>
      <c r="E75" s="22">
        <v>9.3574040219000008</v>
      </c>
      <c r="F75" s="7" t="str">
        <f t="shared" si="13"/>
        <v>N/A</v>
      </c>
      <c r="G75" s="22">
        <v>10.30929764</v>
      </c>
      <c r="H75" s="7" t="str">
        <f t="shared" si="14"/>
        <v>N/A</v>
      </c>
      <c r="I75" s="8">
        <v>-1.8</v>
      </c>
      <c r="J75" s="8">
        <v>10.17</v>
      </c>
      <c r="K75" s="25" t="s">
        <v>736</v>
      </c>
      <c r="L75" s="91" t="str">
        <f t="shared" si="15"/>
        <v>Yes</v>
      </c>
    </row>
    <row r="76" spans="1:12" ht="25" x14ac:dyDescent="0.25">
      <c r="A76" s="148" t="s">
        <v>546</v>
      </c>
      <c r="B76" s="21" t="s">
        <v>213</v>
      </c>
      <c r="C76" s="26">
        <v>29255</v>
      </c>
      <c r="D76" s="7" t="str">
        <f t="shared" si="12"/>
        <v>N/A</v>
      </c>
      <c r="E76" s="26">
        <v>732</v>
      </c>
      <c r="F76" s="7" t="str">
        <f t="shared" si="13"/>
        <v>N/A</v>
      </c>
      <c r="G76" s="26">
        <v>0</v>
      </c>
      <c r="H76" s="7" t="str">
        <f t="shared" si="14"/>
        <v>N/A</v>
      </c>
      <c r="I76" s="8">
        <v>-97.5</v>
      </c>
      <c r="J76" s="8">
        <v>-100</v>
      </c>
      <c r="K76" s="25" t="s">
        <v>736</v>
      </c>
      <c r="L76" s="91" t="str">
        <f t="shared" si="15"/>
        <v>No</v>
      </c>
    </row>
    <row r="77" spans="1:12" x14ac:dyDescent="0.25">
      <c r="A77" s="148" t="s">
        <v>547</v>
      </c>
      <c r="B77" s="21" t="s">
        <v>213</v>
      </c>
      <c r="C77" s="22">
        <v>11</v>
      </c>
      <c r="D77" s="7" t="str">
        <f t="shared" si="12"/>
        <v>N/A</v>
      </c>
      <c r="E77" s="22">
        <v>11</v>
      </c>
      <c r="F77" s="7" t="str">
        <f t="shared" si="13"/>
        <v>N/A</v>
      </c>
      <c r="G77" s="22">
        <v>0</v>
      </c>
      <c r="H77" s="7" t="str">
        <f t="shared" si="14"/>
        <v>N/A</v>
      </c>
      <c r="I77" s="8">
        <v>-50</v>
      </c>
      <c r="J77" s="8">
        <v>-100</v>
      </c>
      <c r="K77" s="25" t="s">
        <v>736</v>
      </c>
      <c r="L77" s="91" t="str">
        <f t="shared" si="15"/>
        <v>No</v>
      </c>
    </row>
    <row r="78" spans="1:12" x14ac:dyDescent="0.25">
      <c r="A78" s="148" t="s">
        <v>1304</v>
      </c>
      <c r="B78" s="21" t="s">
        <v>213</v>
      </c>
      <c r="C78" s="26">
        <v>14627.5</v>
      </c>
      <c r="D78" s="7" t="str">
        <f t="shared" si="12"/>
        <v>N/A</v>
      </c>
      <c r="E78" s="26">
        <v>732</v>
      </c>
      <c r="F78" s="7" t="str">
        <f t="shared" si="13"/>
        <v>N/A</v>
      </c>
      <c r="G78" s="26" t="s">
        <v>1747</v>
      </c>
      <c r="H78" s="7" t="str">
        <f t="shared" si="14"/>
        <v>N/A</v>
      </c>
      <c r="I78" s="8">
        <v>-95</v>
      </c>
      <c r="J78" s="8" t="s">
        <v>1747</v>
      </c>
      <c r="K78" s="25" t="s">
        <v>736</v>
      </c>
      <c r="L78" s="91" t="str">
        <f t="shared" si="15"/>
        <v>N/A</v>
      </c>
    </row>
    <row r="79" spans="1:12" ht="25" x14ac:dyDescent="0.25">
      <c r="A79" s="148" t="s">
        <v>548</v>
      </c>
      <c r="B79" s="21" t="s">
        <v>213</v>
      </c>
      <c r="C79" s="26">
        <v>10529311</v>
      </c>
      <c r="D79" s="7" t="str">
        <f t="shared" si="12"/>
        <v>N/A</v>
      </c>
      <c r="E79" s="26">
        <v>12041596</v>
      </c>
      <c r="F79" s="7" t="str">
        <f t="shared" si="13"/>
        <v>N/A</v>
      </c>
      <c r="G79" s="26">
        <v>11190181</v>
      </c>
      <c r="H79" s="7" t="str">
        <f t="shared" si="14"/>
        <v>N/A</v>
      </c>
      <c r="I79" s="8">
        <v>14.36</v>
      </c>
      <c r="J79" s="8">
        <v>-7.07</v>
      </c>
      <c r="K79" s="25" t="s">
        <v>736</v>
      </c>
      <c r="L79" s="91" t="str">
        <f t="shared" si="15"/>
        <v>Yes</v>
      </c>
    </row>
    <row r="80" spans="1:12" x14ac:dyDescent="0.25">
      <c r="A80" s="148" t="s">
        <v>549</v>
      </c>
      <c r="B80" s="21" t="s">
        <v>213</v>
      </c>
      <c r="C80" s="22">
        <v>1129</v>
      </c>
      <c r="D80" s="7" t="str">
        <f t="shared" si="12"/>
        <v>N/A</v>
      </c>
      <c r="E80" s="22">
        <v>1086</v>
      </c>
      <c r="F80" s="7" t="str">
        <f t="shared" si="13"/>
        <v>N/A</v>
      </c>
      <c r="G80" s="22">
        <v>859</v>
      </c>
      <c r="H80" s="7" t="str">
        <f t="shared" si="14"/>
        <v>N/A</v>
      </c>
      <c r="I80" s="8">
        <v>-3.81</v>
      </c>
      <c r="J80" s="8">
        <v>-20.9</v>
      </c>
      <c r="K80" s="25" t="s">
        <v>736</v>
      </c>
      <c r="L80" s="91" t="str">
        <f t="shared" si="15"/>
        <v>Yes</v>
      </c>
    </row>
    <row r="81" spans="1:12" ht="25" x14ac:dyDescent="0.25">
      <c r="A81" s="148" t="s">
        <v>1305</v>
      </c>
      <c r="B81" s="21" t="s">
        <v>213</v>
      </c>
      <c r="C81" s="26">
        <v>9326.2276351</v>
      </c>
      <c r="D81" s="7" t="str">
        <f t="shared" si="12"/>
        <v>N/A</v>
      </c>
      <c r="E81" s="26">
        <v>11088.025782999999</v>
      </c>
      <c r="F81" s="7" t="str">
        <f t="shared" si="13"/>
        <v>N/A</v>
      </c>
      <c r="G81" s="26">
        <v>13026.98603</v>
      </c>
      <c r="H81" s="7" t="str">
        <f t="shared" si="14"/>
        <v>N/A</v>
      </c>
      <c r="I81" s="8">
        <v>18.89</v>
      </c>
      <c r="J81" s="8">
        <v>17.489999999999998</v>
      </c>
      <c r="K81" s="25" t="s">
        <v>736</v>
      </c>
      <c r="L81" s="91" t="str">
        <f t="shared" si="15"/>
        <v>Yes</v>
      </c>
    </row>
    <row r="82" spans="1:12" x14ac:dyDescent="0.25">
      <c r="A82" s="148" t="s">
        <v>550</v>
      </c>
      <c r="B82" s="21" t="s">
        <v>213</v>
      </c>
      <c r="C82" s="26">
        <v>30181488</v>
      </c>
      <c r="D82" s="7" t="str">
        <f t="shared" si="12"/>
        <v>N/A</v>
      </c>
      <c r="E82" s="26">
        <v>29384790</v>
      </c>
      <c r="F82" s="7" t="str">
        <f t="shared" si="13"/>
        <v>N/A</v>
      </c>
      <c r="G82" s="26">
        <v>24610230</v>
      </c>
      <c r="H82" s="7" t="str">
        <f t="shared" si="14"/>
        <v>N/A</v>
      </c>
      <c r="I82" s="8">
        <v>-2.64</v>
      </c>
      <c r="J82" s="8">
        <v>-16.2</v>
      </c>
      <c r="K82" s="25" t="s">
        <v>736</v>
      </c>
      <c r="L82" s="91" t="str">
        <f t="shared" si="15"/>
        <v>Yes</v>
      </c>
    </row>
    <row r="83" spans="1:12" x14ac:dyDescent="0.25">
      <c r="A83" s="148" t="s">
        <v>551</v>
      </c>
      <c r="B83" s="21" t="s">
        <v>213</v>
      </c>
      <c r="C83" s="22">
        <v>276</v>
      </c>
      <c r="D83" s="7" t="str">
        <f t="shared" si="12"/>
        <v>N/A</v>
      </c>
      <c r="E83" s="22">
        <v>248</v>
      </c>
      <c r="F83" s="7" t="str">
        <f t="shared" si="13"/>
        <v>N/A</v>
      </c>
      <c r="G83" s="22">
        <v>224</v>
      </c>
      <c r="H83" s="7" t="str">
        <f t="shared" si="14"/>
        <v>N/A</v>
      </c>
      <c r="I83" s="8">
        <v>-10.1</v>
      </c>
      <c r="J83" s="8">
        <v>-9.68</v>
      </c>
      <c r="K83" s="25" t="s">
        <v>736</v>
      </c>
      <c r="L83" s="91" t="str">
        <f t="shared" si="15"/>
        <v>Yes</v>
      </c>
    </row>
    <row r="84" spans="1:12" x14ac:dyDescent="0.25">
      <c r="A84" s="148" t="s">
        <v>1306</v>
      </c>
      <c r="B84" s="21" t="s">
        <v>213</v>
      </c>
      <c r="C84" s="26">
        <v>109353.21739000001</v>
      </c>
      <c r="D84" s="7" t="str">
        <f t="shared" si="12"/>
        <v>N/A</v>
      </c>
      <c r="E84" s="26">
        <v>118487.05645</v>
      </c>
      <c r="F84" s="7" t="str">
        <f t="shared" si="13"/>
        <v>N/A</v>
      </c>
      <c r="G84" s="26">
        <v>109867.09821</v>
      </c>
      <c r="H84" s="7" t="str">
        <f t="shared" si="14"/>
        <v>N/A</v>
      </c>
      <c r="I84" s="8">
        <v>8.3529999999999998</v>
      </c>
      <c r="J84" s="8">
        <v>-7.28</v>
      </c>
      <c r="K84" s="25" t="s">
        <v>736</v>
      </c>
      <c r="L84" s="91" t="str">
        <f t="shared" si="15"/>
        <v>Yes</v>
      </c>
    </row>
    <row r="85" spans="1:12" x14ac:dyDescent="0.25">
      <c r="A85" s="148" t="s">
        <v>552</v>
      </c>
      <c r="B85" s="21" t="s">
        <v>213</v>
      </c>
      <c r="C85" s="26">
        <v>37843991</v>
      </c>
      <c r="D85" s="7" t="str">
        <f t="shared" si="12"/>
        <v>N/A</v>
      </c>
      <c r="E85" s="26">
        <v>37107660</v>
      </c>
      <c r="F85" s="7" t="str">
        <f t="shared" si="13"/>
        <v>N/A</v>
      </c>
      <c r="G85" s="26">
        <v>32767111</v>
      </c>
      <c r="H85" s="7" t="str">
        <f t="shared" si="14"/>
        <v>N/A</v>
      </c>
      <c r="I85" s="8">
        <v>-1.95</v>
      </c>
      <c r="J85" s="8">
        <v>-11.7</v>
      </c>
      <c r="K85" s="25" t="s">
        <v>736</v>
      </c>
      <c r="L85" s="91" t="str">
        <f t="shared" si="15"/>
        <v>Yes</v>
      </c>
    </row>
    <row r="86" spans="1:12" x14ac:dyDescent="0.25">
      <c r="A86" s="148" t="s">
        <v>553</v>
      </c>
      <c r="B86" s="21" t="s">
        <v>213</v>
      </c>
      <c r="C86" s="22">
        <v>1461</v>
      </c>
      <c r="D86" s="7" t="str">
        <f t="shared" si="12"/>
        <v>N/A</v>
      </c>
      <c r="E86" s="22">
        <v>1448</v>
      </c>
      <c r="F86" s="7" t="str">
        <f t="shared" si="13"/>
        <v>N/A</v>
      </c>
      <c r="G86" s="22">
        <v>1345</v>
      </c>
      <c r="H86" s="7" t="str">
        <f t="shared" si="14"/>
        <v>N/A</v>
      </c>
      <c r="I86" s="8">
        <v>-0.89</v>
      </c>
      <c r="J86" s="8">
        <v>-7.11</v>
      </c>
      <c r="K86" s="25" t="s">
        <v>736</v>
      </c>
      <c r="L86" s="91" t="str">
        <f t="shared" si="15"/>
        <v>Yes</v>
      </c>
    </row>
    <row r="87" spans="1:12" x14ac:dyDescent="0.25">
      <c r="A87" s="148" t="s">
        <v>1307</v>
      </c>
      <c r="B87" s="21" t="s">
        <v>213</v>
      </c>
      <c r="C87" s="26">
        <v>25902.800136999998</v>
      </c>
      <c r="D87" s="7" t="str">
        <f t="shared" si="12"/>
        <v>N/A</v>
      </c>
      <c r="E87" s="26">
        <v>25626.837017000002</v>
      </c>
      <c r="F87" s="7" t="str">
        <f t="shared" si="13"/>
        <v>N/A</v>
      </c>
      <c r="G87" s="26">
        <v>24362.164312000001</v>
      </c>
      <c r="H87" s="7" t="str">
        <f t="shared" si="14"/>
        <v>N/A</v>
      </c>
      <c r="I87" s="8">
        <v>-1.07</v>
      </c>
      <c r="J87" s="8">
        <v>-4.93</v>
      </c>
      <c r="K87" s="25" t="s">
        <v>736</v>
      </c>
      <c r="L87" s="91" t="str">
        <f t="shared" si="15"/>
        <v>Yes</v>
      </c>
    </row>
    <row r="88" spans="1:12" ht="25" x14ac:dyDescent="0.25">
      <c r="A88" s="148" t="s">
        <v>554</v>
      </c>
      <c r="B88" s="21" t="s">
        <v>213</v>
      </c>
      <c r="C88" s="26">
        <v>34621788</v>
      </c>
      <c r="D88" s="7" t="str">
        <f t="shared" si="12"/>
        <v>N/A</v>
      </c>
      <c r="E88" s="26">
        <v>38675906</v>
      </c>
      <c r="F88" s="7" t="str">
        <f t="shared" si="13"/>
        <v>N/A</v>
      </c>
      <c r="G88" s="26">
        <v>46187521</v>
      </c>
      <c r="H88" s="7" t="str">
        <f t="shared" si="14"/>
        <v>N/A</v>
      </c>
      <c r="I88" s="8">
        <v>11.71</v>
      </c>
      <c r="J88" s="8">
        <v>19.420000000000002</v>
      </c>
      <c r="K88" s="25" t="s">
        <v>736</v>
      </c>
      <c r="L88" s="91" t="str">
        <f t="shared" si="15"/>
        <v>Yes</v>
      </c>
    </row>
    <row r="89" spans="1:12" x14ac:dyDescent="0.25">
      <c r="A89" s="148" t="s">
        <v>555</v>
      </c>
      <c r="B89" s="21" t="s">
        <v>213</v>
      </c>
      <c r="C89" s="22">
        <v>75689</v>
      </c>
      <c r="D89" s="7" t="str">
        <f t="shared" si="12"/>
        <v>N/A</v>
      </c>
      <c r="E89" s="22">
        <v>79220</v>
      </c>
      <c r="F89" s="7" t="str">
        <f t="shared" si="13"/>
        <v>N/A</v>
      </c>
      <c r="G89" s="22">
        <v>76228</v>
      </c>
      <c r="H89" s="7" t="str">
        <f t="shared" si="14"/>
        <v>N/A</v>
      </c>
      <c r="I89" s="8">
        <v>4.665</v>
      </c>
      <c r="J89" s="8">
        <v>-3.78</v>
      </c>
      <c r="K89" s="25" t="s">
        <v>736</v>
      </c>
      <c r="L89" s="91" t="str">
        <f t="shared" si="15"/>
        <v>Yes</v>
      </c>
    </row>
    <row r="90" spans="1:12" x14ac:dyDescent="0.25">
      <c r="A90" s="148" t="s">
        <v>1308</v>
      </c>
      <c r="B90" s="21" t="s">
        <v>213</v>
      </c>
      <c r="C90" s="26">
        <v>457.42165969000001</v>
      </c>
      <c r="D90" s="7" t="str">
        <f t="shared" si="12"/>
        <v>N/A</v>
      </c>
      <c r="E90" s="26">
        <v>488.20886139999999</v>
      </c>
      <c r="F90" s="7" t="str">
        <f t="shared" si="13"/>
        <v>N/A</v>
      </c>
      <c r="G90" s="26">
        <v>605.91280107</v>
      </c>
      <c r="H90" s="7" t="str">
        <f t="shared" si="14"/>
        <v>N/A</v>
      </c>
      <c r="I90" s="8">
        <v>6.7309999999999999</v>
      </c>
      <c r="J90" s="8">
        <v>24.11</v>
      </c>
      <c r="K90" s="25" t="s">
        <v>736</v>
      </c>
      <c r="L90" s="91" t="str">
        <f t="shared" si="15"/>
        <v>Yes</v>
      </c>
    </row>
    <row r="91" spans="1:12" x14ac:dyDescent="0.25">
      <c r="A91" s="148" t="s">
        <v>556</v>
      </c>
      <c r="B91" s="21" t="s">
        <v>213</v>
      </c>
      <c r="C91" s="26">
        <v>10492283</v>
      </c>
      <c r="D91" s="7" t="str">
        <f t="shared" si="12"/>
        <v>N/A</v>
      </c>
      <c r="E91" s="26">
        <v>11116314</v>
      </c>
      <c r="F91" s="7" t="str">
        <f t="shared" si="13"/>
        <v>N/A</v>
      </c>
      <c r="G91" s="26">
        <v>10504550</v>
      </c>
      <c r="H91" s="7" t="str">
        <f t="shared" si="14"/>
        <v>N/A</v>
      </c>
      <c r="I91" s="8">
        <v>5.9480000000000004</v>
      </c>
      <c r="J91" s="8">
        <v>-5.5</v>
      </c>
      <c r="K91" s="25" t="s">
        <v>736</v>
      </c>
      <c r="L91" s="91" t="str">
        <f t="shared" si="15"/>
        <v>Yes</v>
      </c>
    </row>
    <row r="92" spans="1:12" x14ac:dyDescent="0.25">
      <c r="A92" s="148" t="s">
        <v>557</v>
      </c>
      <c r="B92" s="21" t="s">
        <v>213</v>
      </c>
      <c r="C92" s="22">
        <v>41992</v>
      </c>
      <c r="D92" s="7" t="str">
        <f t="shared" si="12"/>
        <v>N/A</v>
      </c>
      <c r="E92" s="22">
        <v>44271</v>
      </c>
      <c r="F92" s="7" t="str">
        <f t="shared" si="13"/>
        <v>N/A</v>
      </c>
      <c r="G92" s="22">
        <v>43433</v>
      </c>
      <c r="H92" s="7" t="str">
        <f t="shared" si="14"/>
        <v>N/A</v>
      </c>
      <c r="I92" s="8">
        <v>5.4269999999999996</v>
      </c>
      <c r="J92" s="8">
        <v>-1.89</v>
      </c>
      <c r="K92" s="25" t="s">
        <v>736</v>
      </c>
      <c r="L92" s="91" t="str">
        <f t="shared" si="15"/>
        <v>Yes</v>
      </c>
    </row>
    <row r="93" spans="1:12" x14ac:dyDescent="0.25">
      <c r="A93" s="148" t="s">
        <v>1309</v>
      </c>
      <c r="B93" s="21" t="s">
        <v>213</v>
      </c>
      <c r="C93" s="26">
        <v>249.86385501999999</v>
      </c>
      <c r="D93" s="7" t="str">
        <f t="shared" si="12"/>
        <v>N/A</v>
      </c>
      <c r="E93" s="26">
        <v>251.09697093</v>
      </c>
      <c r="F93" s="7" t="str">
        <f t="shared" si="13"/>
        <v>N/A</v>
      </c>
      <c r="G93" s="26">
        <v>241.85642254000001</v>
      </c>
      <c r="H93" s="7" t="str">
        <f t="shared" si="14"/>
        <v>N/A</v>
      </c>
      <c r="I93" s="8">
        <v>0.49349999999999999</v>
      </c>
      <c r="J93" s="8">
        <v>-3.68</v>
      </c>
      <c r="K93" s="25" t="s">
        <v>736</v>
      </c>
      <c r="L93" s="91" t="str">
        <f t="shared" si="15"/>
        <v>Yes</v>
      </c>
    </row>
    <row r="94" spans="1:12" ht="25" x14ac:dyDescent="0.25">
      <c r="A94" s="148" t="s">
        <v>558</v>
      </c>
      <c r="B94" s="21" t="s">
        <v>213</v>
      </c>
      <c r="C94" s="26">
        <v>4510203</v>
      </c>
      <c r="D94" s="7" t="str">
        <f t="shared" si="12"/>
        <v>N/A</v>
      </c>
      <c r="E94" s="26">
        <v>5457388</v>
      </c>
      <c r="F94" s="7" t="str">
        <f t="shared" si="13"/>
        <v>N/A</v>
      </c>
      <c r="G94" s="26">
        <v>4998663</v>
      </c>
      <c r="H94" s="7" t="str">
        <f t="shared" si="14"/>
        <v>N/A</v>
      </c>
      <c r="I94" s="8">
        <v>21</v>
      </c>
      <c r="J94" s="8">
        <v>-8.41</v>
      </c>
      <c r="K94" s="25" t="s">
        <v>736</v>
      </c>
      <c r="L94" s="91" t="str">
        <f t="shared" si="15"/>
        <v>Yes</v>
      </c>
    </row>
    <row r="95" spans="1:12" x14ac:dyDescent="0.25">
      <c r="A95" s="148" t="s">
        <v>559</v>
      </c>
      <c r="B95" s="21" t="s">
        <v>213</v>
      </c>
      <c r="C95" s="22">
        <v>28326</v>
      </c>
      <c r="D95" s="7" t="str">
        <f t="shared" si="12"/>
        <v>N/A</v>
      </c>
      <c r="E95" s="22">
        <v>29572</v>
      </c>
      <c r="F95" s="7" t="str">
        <f t="shared" si="13"/>
        <v>N/A</v>
      </c>
      <c r="G95" s="22">
        <v>27734</v>
      </c>
      <c r="H95" s="7" t="str">
        <f t="shared" si="14"/>
        <v>N/A</v>
      </c>
      <c r="I95" s="8">
        <v>4.399</v>
      </c>
      <c r="J95" s="8">
        <v>-6.22</v>
      </c>
      <c r="K95" s="25" t="s">
        <v>736</v>
      </c>
      <c r="L95" s="91" t="str">
        <f t="shared" si="15"/>
        <v>Yes</v>
      </c>
    </row>
    <row r="96" spans="1:12" ht="25" x14ac:dyDescent="0.25">
      <c r="A96" s="148" t="s">
        <v>1310</v>
      </c>
      <c r="B96" s="21" t="s">
        <v>213</v>
      </c>
      <c r="C96" s="26">
        <v>159.22484643000001</v>
      </c>
      <c r="D96" s="7" t="str">
        <f t="shared" si="12"/>
        <v>N/A</v>
      </c>
      <c r="E96" s="26">
        <v>184.54578655</v>
      </c>
      <c r="F96" s="7" t="str">
        <f t="shared" si="13"/>
        <v>N/A</v>
      </c>
      <c r="G96" s="26">
        <v>180.23591981000001</v>
      </c>
      <c r="H96" s="7" t="str">
        <f t="shared" si="14"/>
        <v>N/A</v>
      </c>
      <c r="I96" s="8">
        <v>15.9</v>
      </c>
      <c r="J96" s="8">
        <v>-2.34</v>
      </c>
      <c r="K96" s="25" t="s">
        <v>736</v>
      </c>
      <c r="L96" s="91" t="str">
        <f t="shared" si="15"/>
        <v>Yes</v>
      </c>
    </row>
    <row r="97" spans="1:12" ht="25" x14ac:dyDescent="0.25">
      <c r="A97" s="148" t="s">
        <v>560</v>
      </c>
      <c r="B97" s="21" t="s">
        <v>213</v>
      </c>
      <c r="C97" s="26">
        <v>70814187</v>
      </c>
      <c r="D97" s="7" t="str">
        <f t="shared" si="12"/>
        <v>N/A</v>
      </c>
      <c r="E97" s="26">
        <v>77137121</v>
      </c>
      <c r="F97" s="7" t="str">
        <f t="shared" si="13"/>
        <v>N/A</v>
      </c>
      <c r="G97" s="26">
        <v>83215147</v>
      </c>
      <c r="H97" s="7" t="str">
        <f t="shared" si="14"/>
        <v>N/A</v>
      </c>
      <c r="I97" s="8">
        <v>8.9290000000000003</v>
      </c>
      <c r="J97" s="8">
        <v>7.88</v>
      </c>
      <c r="K97" s="25" t="s">
        <v>736</v>
      </c>
      <c r="L97" s="91" t="str">
        <f t="shared" si="15"/>
        <v>Yes</v>
      </c>
    </row>
    <row r="98" spans="1:12" x14ac:dyDescent="0.25">
      <c r="A98" s="148" t="s">
        <v>561</v>
      </c>
      <c r="B98" s="21" t="s">
        <v>213</v>
      </c>
      <c r="C98" s="22">
        <v>53494</v>
      </c>
      <c r="D98" s="7" t="str">
        <f t="shared" si="12"/>
        <v>N/A</v>
      </c>
      <c r="E98" s="22">
        <v>55817</v>
      </c>
      <c r="F98" s="7" t="str">
        <f t="shared" si="13"/>
        <v>N/A</v>
      </c>
      <c r="G98" s="22">
        <v>60270</v>
      </c>
      <c r="H98" s="7" t="str">
        <f t="shared" si="14"/>
        <v>N/A</v>
      </c>
      <c r="I98" s="8">
        <v>4.343</v>
      </c>
      <c r="J98" s="8">
        <v>7.9779999999999998</v>
      </c>
      <c r="K98" s="25" t="s">
        <v>736</v>
      </c>
      <c r="L98" s="91" t="str">
        <f t="shared" si="15"/>
        <v>Yes</v>
      </c>
    </row>
    <row r="99" spans="1:12" x14ac:dyDescent="0.25">
      <c r="A99" s="148" t="s">
        <v>1311</v>
      </c>
      <c r="B99" s="21" t="s">
        <v>213</v>
      </c>
      <c r="C99" s="26">
        <v>1323.7781246</v>
      </c>
      <c r="D99" s="7" t="str">
        <f t="shared" si="12"/>
        <v>N/A</v>
      </c>
      <c r="E99" s="26">
        <v>1381.9646522999999</v>
      </c>
      <c r="F99" s="7" t="str">
        <f t="shared" si="13"/>
        <v>N/A</v>
      </c>
      <c r="G99" s="26">
        <v>1380.7059399</v>
      </c>
      <c r="H99" s="7" t="str">
        <f t="shared" si="14"/>
        <v>N/A</v>
      </c>
      <c r="I99" s="8">
        <v>4.3949999999999996</v>
      </c>
      <c r="J99" s="8">
        <v>-9.0999999999999998E-2</v>
      </c>
      <c r="K99" s="25" t="s">
        <v>736</v>
      </c>
      <c r="L99" s="91" t="str">
        <f t="shared" si="15"/>
        <v>Yes</v>
      </c>
    </row>
    <row r="100" spans="1:12" x14ac:dyDescent="0.25">
      <c r="A100" s="148" t="s">
        <v>562</v>
      </c>
      <c r="B100" s="21" t="s">
        <v>213</v>
      </c>
      <c r="C100" s="26">
        <v>56352424</v>
      </c>
      <c r="D100" s="7" t="str">
        <f t="shared" si="12"/>
        <v>N/A</v>
      </c>
      <c r="E100" s="26">
        <v>58333960</v>
      </c>
      <c r="F100" s="7" t="str">
        <f t="shared" si="13"/>
        <v>N/A</v>
      </c>
      <c r="G100" s="26">
        <v>82195469</v>
      </c>
      <c r="H100" s="7" t="str">
        <f t="shared" si="14"/>
        <v>N/A</v>
      </c>
      <c r="I100" s="8">
        <v>3.516</v>
      </c>
      <c r="J100" s="8">
        <v>40.909999999999997</v>
      </c>
      <c r="K100" s="25" t="s">
        <v>736</v>
      </c>
      <c r="L100" s="91" t="str">
        <f t="shared" si="15"/>
        <v>No</v>
      </c>
    </row>
    <row r="101" spans="1:12" x14ac:dyDescent="0.25">
      <c r="A101" s="148" t="s">
        <v>563</v>
      </c>
      <c r="B101" s="21" t="s">
        <v>213</v>
      </c>
      <c r="C101" s="22">
        <v>91339</v>
      </c>
      <c r="D101" s="7" t="str">
        <f t="shared" si="12"/>
        <v>N/A</v>
      </c>
      <c r="E101" s="22">
        <v>94664</v>
      </c>
      <c r="F101" s="7" t="str">
        <f t="shared" si="13"/>
        <v>N/A</v>
      </c>
      <c r="G101" s="22">
        <v>99091</v>
      </c>
      <c r="H101" s="7" t="str">
        <f t="shared" si="14"/>
        <v>N/A</v>
      </c>
      <c r="I101" s="8">
        <v>3.64</v>
      </c>
      <c r="J101" s="8">
        <v>4.6769999999999996</v>
      </c>
      <c r="K101" s="25" t="s">
        <v>736</v>
      </c>
      <c r="L101" s="91" t="str">
        <f t="shared" si="15"/>
        <v>Yes</v>
      </c>
    </row>
    <row r="102" spans="1:12" x14ac:dyDescent="0.25">
      <c r="A102" s="148" t="s">
        <v>1312</v>
      </c>
      <c r="B102" s="21" t="s">
        <v>213</v>
      </c>
      <c r="C102" s="26">
        <v>616.95906458000002</v>
      </c>
      <c r="D102" s="7" t="str">
        <f t="shared" si="12"/>
        <v>N/A</v>
      </c>
      <c r="E102" s="26">
        <v>616.22116115999995</v>
      </c>
      <c r="F102" s="7" t="str">
        <f t="shared" si="13"/>
        <v>N/A</v>
      </c>
      <c r="G102" s="26">
        <v>829.49479770999994</v>
      </c>
      <c r="H102" s="7" t="str">
        <f t="shared" si="14"/>
        <v>N/A</v>
      </c>
      <c r="I102" s="8">
        <v>-0.12</v>
      </c>
      <c r="J102" s="8">
        <v>34.61</v>
      </c>
      <c r="K102" s="25" t="s">
        <v>736</v>
      </c>
      <c r="L102" s="91" t="str">
        <f t="shared" si="15"/>
        <v>No</v>
      </c>
    </row>
    <row r="103" spans="1:12" ht="25" x14ac:dyDescent="0.25">
      <c r="A103" s="148" t="s">
        <v>564</v>
      </c>
      <c r="B103" s="21" t="s">
        <v>213</v>
      </c>
      <c r="C103" s="26">
        <v>600325</v>
      </c>
      <c r="D103" s="7" t="str">
        <f t="shared" si="12"/>
        <v>N/A</v>
      </c>
      <c r="E103" s="26">
        <v>1549</v>
      </c>
      <c r="F103" s="7" t="str">
        <f t="shared" si="13"/>
        <v>N/A</v>
      </c>
      <c r="G103" s="26">
        <v>1009186</v>
      </c>
      <c r="H103" s="7" t="str">
        <f t="shared" si="14"/>
        <v>N/A</v>
      </c>
      <c r="I103" s="8">
        <v>-99.7</v>
      </c>
      <c r="J103" s="8">
        <v>65051</v>
      </c>
      <c r="K103" s="25" t="s">
        <v>736</v>
      </c>
      <c r="L103" s="91" t="str">
        <f t="shared" si="15"/>
        <v>No</v>
      </c>
    </row>
    <row r="104" spans="1:12" x14ac:dyDescent="0.25">
      <c r="A104" s="148" t="s">
        <v>565</v>
      </c>
      <c r="B104" s="21" t="s">
        <v>213</v>
      </c>
      <c r="C104" s="22">
        <v>156</v>
      </c>
      <c r="D104" s="7" t="str">
        <f t="shared" si="12"/>
        <v>N/A</v>
      </c>
      <c r="E104" s="22">
        <v>99</v>
      </c>
      <c r="F104" s="7" t="str">
        <f t="shared" si="13"/>
        <v>N/A</v>
      </c>
      <c r="G104" s="22">
        <v>1042</v>
      </c>
      <c r="H104" s="7" t="str">
        <f t="shared" si="14"/>
        <v>N/A</v>
      </c>
      <c r="I104" s="8">
        <v>-36.5</v>
      </c>
      <c r="J104" s="8">
        <v>952.5</v>
      </c>
      <c r="K104" s="25" t="s">
        <v>736</v>
      </c>
      <c r="L104" s="91" t="str">
        <f t="shared" si="15"/>
        <v>No</v>
      </c>
    </row>
    <row r="105" spans="1:12" x14ac:dyDescent="0.25">
      <c r="A105" s="148" t="s">
        <v>1313</v>
      </c>
      <c r="B105" s="21" t="s">
        <v>213</v>
      </c>
      <c r="C105" s="26">
        <v>3848.2371794999999</v>
      </c>
      <c r="D105" s="7" t="str">
        <f t="shared" si="12"/>
        <v>N/A</v>
      </c>
      <c r="E105" s="26">
        <v>15.646464646</v>
      </c>
      <c r="F105" s="7" t="str">
        <f t="shared" si="13"/>
        <v>N/A</v>
      </c>
      <c r="G105" s="26">
        <v>968.50863723999998</v>
      </c>
      <c r="H105" s="7" t="str">
        <f t="shared" si="14"/>
        <v>N/A</v>
      </c>
      <c r="I105" s="8">
        <v>-99.6</v>
      </c>
      <c r="J105" s="8">
        <v>6090</v>
      </c>
      <c r="K105" s="25" t="s">
        <v>736</v>
      </c>
      <c r="L105" s="91" t="str">
        <f t="shared" si="15"/>
        <v>No</v>
      </c>
    </row>
    <row r="106" spans="1:12" x14ac:dyDescent="0.25">
      <c r="A106" s="148" t="s">
        <v>566</v>
      </c>
      <c r="B106" s="21" t="s">
        <v>213</v>
      </c>
      <c r="C106" s="26">
        <v>63791291</v>
      </c>
      <c r="D106" s="7" t="str">
        <f t="shared" si="12"/>
        <v>N/A</v>
      </c>
      <c r="E106" s="26">
        <v>71055210</v>
      </c>
      <c r="F106" s="7" t="str">
        <f t="shared" si="13"/>
        <v>N/A</v>
      </c>
      <c r="G106" s="26">
        <v>71658995</v>
      </c>
      <c r="H106" s="7" t="str">
        <f t="shared" si="14"/>
        <v>N/A</v>
      </c>
      <c r="I106" s="8">
        <v>11.39</v>
      </c>
      <c r="J106" s="8">
        <v>0.84970000000000001</v>
      </c>
      <c r="K106" s="25" t="s">
        <v>736</v>
      </c>
      <c r="L106" s="91" t="str">
        <f t="shared" si="15"/>
        <v>Yes</v>
      </c>
    </row>
    <row r="107" spans="1:12" x14ac:dyDescent="0.25">
      <c r="A107" s="148" t="s">
        <v>567</v>
      </c>
      <c r="B107" s="21" t="s">
        <v>213</v>
      </c>
      <c r="C107" s="22">
        <v>84363</v>
      </c>
      <c r="D107" s="7" t="str">
        <f t="shared" si="12"/>
        <v>N/A</v>
      </c>
      <c r="E107" s="22">
        <v>86131</v>
      </c>
      <c r="F107" s="7" t="str">
        <f t="shared" si="13"/>
        <v>N/A</v>
      </c>
      <c r="G107" s="22">
        <v>83956</v>
      </c>
      <c r="H107" s="7" t="str">
        <f t="shared" si="14"/>
        <v>N/A</v>
      </c>
      <c r="I107" s="8">
        <v>2.0960000000000001</v>
      </c>
      <c r="J107" s="8">
        <v>-2.5299999999999998</v>
      </c>
      <c r="K107" s="25" t="s">
        <v>736</v>
      </c>
      <c r="L107" s="91" t="str">
        <f t="shared" si="15"/>
        <v>Yes</v>
      </c>
    </row>
    <row r="108" spans="1:12" x14ac:dyDescent="0.25">
      <c r="A108" s="148" t="s">
        <v>1314</v>
      </c>
      <c r="B108" s="21" t="s">
        <v>213</v>
      </c>
      <c r="C108" s="26">
        <v>756.15247206000004</v>
      </c>
      <c r="D108" s="7" t="str">
        <f t="shared" si="12"/>
        <v>N/A</v>
      </c>
      <c r="E108" s="26">
        <v>824.96673671999997</v>
      </c>
      <c r="F108" s="7" t="str">
        <f t="shared" si="13"/>
        <v>N/A</v>
      </c>
      <c r="G108" s="26">
        <v>853.53036113999997</v>
      </c>
      <c r="H108" s="7" t="str">
        <f t="shared" si="14"/>
        <v>N/A</v>
      </c>
      <c r="I108" s="8">
        <v>9.1010000000000009</v>
      </c>
      <c r="J108" s="8">
        <v>3.4620000000000002</v>
      </c>
      <c r="K108" s="25" t="s">
        <v>736</v>
      </c>
      <c r="L108" s="91" t="str">
        <f t="shared" si="15"/>
        <v>Yes</v>
      </c>
    </row>
    <row r="109" spans="1:12" x14ac:dyDescent="0.25">
      <c r="A109" s="148" t="s">
        <v>568</v>
      </c>
      <c r="B109" s="21" t="s">
        <v>213</v>
      </c>
      <c r="C109" s="26">
        <v>269011265</v>
      </c>
      <c r="D109" s="7" t="str">
        <f t="shared" si="12"/>
        <v>N/A</v>
      </c>
      <c r="E109" s="26">
        <v>281370799</v>
      </c>
      <c r="F109" s="7" t="str">
        <f t="shared" si="13"/>
        <v>N/A</v>
      </c>
      <c r="G109" s="26">
        <v>289070745</v>
      </c>
      <c r="H109" s="7" t="str">
        <f t="shared" si="14"/>
        <v>N/A</v>
      </c>
      <c r="I109" s="8">
        <v>4.5940000000000003</v>
      </c>
      <c r="J109" s="8">
        <v>2.7370000000000001</v>
      </c>
      <c r="K109" s="25" t="s">
        <v>736</v>
      </c>
      <c r="L109" s="91" t="str">
        <f t="shared" si="15"/>
        <v>Yes</v>
      </c>
    </row>
    <row r="110" spans="1:12" x14ac:dyDescent="0.25">
      <c r="A110" s="148" t="s">
        <v>569</v>
      </c>
      <c r="B110" s="21" t="s">
        <v>213</v>
      </c>
      <c r="C110" s="22">
        <v>117502</v>
      </c>
      <c r="D110" s="7" t="str">
        <f t="shared" si="12"/>
        <v>N/A</v>
      </c>
      <c r="E110" s="22">
        <v>127047</v>
      </c>
      <c r="F110" s="7" t="str">
        <f t="shared" si="13"/>
        <v>N/A</v>
      </c>
      <c r="G110" s="22">
        <v>122099</v>
      </c>
      <c r="H110" s="7" t="str">
        <f t="shared" si="14"/>
        <v>N/A</v>
      </c>
      <c r="I110" s="8">
        <v>8.1229999999999993</v>
      </c>
      <c r="J110" s="8">
        <v>-3.89</v>
      </c>
      <c r="K110" s="25" t="s">
        <v>736</v>
      </c>
      <c r="L110" s="91" t="str">
        <f t="shared" si="15"/>
        <v>Yes</v>
      </c>
    </row>
    <row r="111" spans="1:12" x14ac:dyDescent="0.25">
      <c r="A111" s="148" t="s">
        <v>1315</v>
      </c>
      <c r="B111" s="21" t="s">
        <v>213</v>
      </c>
      <c r="C111" s="26">
        <v>2289.4186055999999</v>
      </c>
      <c r="D111" s="7" t="str">
        <f t="shared" si="12"/>
        <v>N/A</v>
      </c>
      <c r="E111" s="26">
        <v>2214.6984895000001</v>
      </c>
      <c r="F111" s="7" t="str">
        <f t="shared" si="13"/>
        <v>N/A</v>
      </c>
      <c r="G111" s="26">
        <v>2367.5111590000001</v>
      </c>
      <c r="H111" s="7" t="str">
        <f t="shared" si="14"/>
        <v>N/A</v>
      </c>
      <c r="I111" s="8">
        <v>-3.26</v>
      </c>
      <c r="J111" s="8">
        <v>6.9</v>
      </c>
      <c r="K111" s="25" t="s">
        <v>736</v>
      </c>
      <c r="L111" s="91" t="str">
        <f t="shared" si="15"/>
        <v>Yes</v>
      </c>
    </row>
    <row r="112" spans="1:12" ht="25" x14ac:dyDescent="0.25">
      <c r="A112" s="148" t="s">
        <v>570</v>
      </c>
      <c r="B112" s="21" t="s">
        <v>213</v>
      </c>
      <c r="C112" s="26">
        <v>55673284</v>
      </c>
      <c r="D112" s="7" t="str">
        <f t="shared" si="12"/>
        <v>N/A</v>
      </c>
      <c r="E112" s="26">
        <v>60857696</v>
      </c>
      <c r="F112" s="7" t="str">
        <f t="shared" si="13"/>
        <v>N/A</v>
      </c>
      <c r="G112" s="26">
        <v>29163348</v>
      </c>
      <c r="H112" s="7" t="str">
        <f t="shared" si="14"/>
        <v>N/A</v>
      </c>
      <c r="I112" s="8">
        <v>9.3119999999999994</v>
      </c>
      <c r="J112" s="8">
        <v>-52.1</v>
      </c>
      <c r="K112" s="25" t="s">
        <v>736</v>
      </c>
      <c r="L112" s="91" t="str">
        <f t="shared" si="15"/>
        <v>No</v>
      </c>
    </row>
    <row r="113" spans="1:12" x14ac:dyDescent="0.25">
      <c r="A113" s="148" t="s">
        <v>571</v>
      </c>
      <c r="B113" s="21" t="s">
        <v>213</v>
      </c>
      <c r="C113" s="22">
        <v>31363</v>
      </c>
      <c r="D113" s="7" t="str">
        <f t="shared" si="12"/>
        <v>N/A</v>
      </c>
      <c r="E113" s="22">
        <v>32960</v>
      </c>
      <c r="F113" s="7" t="str">
        <f t="shared" si="13"/>
        <v>N/A</v>
      </c>
      <c r="G113" s="22">
        <v>35990</v>
      </c>
      <c r="H113" s="7" t="str">
        <f t="shared" si="14"/>
        <v>N/A</v>
      </c>
      <c r="I113" s="8">
        <v>5.0919999999999996</v>
      </c>
      <c r="J113" s="8">
        <v>9.1929999999999996</v>
      </c>
      <c r="K113" s="25" t="s">
        <v>736</v>
      </c>
      <c r="L113" s="91" t="str">
        <f t="shared" si="15"/>
        <v>Yes</v>
      </c>
    </row>
    <row r="114" spans="1:12" ht="25" x14ac:dyDescent="0.25">
      <c r="A114" s="148" t="s">
        <v>1316</v>
      </c>
      <c r="B114" s="21" t="s">
        <v>213</v>
      </c>
      <c r="C114" s="26">
        <v>1775.1262314999999</v>
      </c>
      <c r="D114" s="7" t="str">
        <f t="shared" si="12"/>
        <v>N/A</v>
      </c>
      <c r="E114" s="26">
        <v>1846.4106796000001</v>
      </c>
      <c r="F114" s="7" t="str">
        <f t="shared" si="13"/>
        <v>N/A</v>
      </c>
      <c r="G114" s="26">
        <v>810.31808836000005</v>
      </c>
      <c r="H114" s="7" t="str">
        <f t="shared" si="14"/>
        <v>N/A</v>
      </c>
      <c r="I114" s="8">
        <v>4.016</v>
      </c>
      <c r="J114" s="8">
        <v>-56.1</v>
      </c>
      <c r="K114" s="25" t="s">
        <v>736</v>
      </c>
      <c r="L114" s="91" t="str">
        <f t="shared" si="15"/>
        <v>No</v>
      </c>
    </row>
    <row r="115" spans="1:12" ht="25" x14ac:dyDescent="0.25">
      <c r="A115" s="148" t="s">
        <v>572</v>
      </c>
      <c r="B115" s="21" t="s">
        <v>213</v>
      </c>
      <c r="C115" s="26">
        <v>7805768</v>
      </c>
      <c r="D115" s="7" t="str">
        <f t="shared" si="12"/>
        <v>N/A</v>
      </c>
      <c r="E115" s="26">
        <v>6661223</v>
      </c>
      <c r="F115" s="7" t="str">
        <f t="shared" si="13"/>
        <v>N/A</v>
      </c>
      <c r="G115" s="26">
        <v>10400900</v>
      </c>
      <c r="H115" s="7" t="str">
        <f t="shared" si="14"/>
        <v>N/A</v>
      </c>
      <c r="I115" s="8">
        <v>-14.7</v>
      </c>
      <c r="J115" s="8">
        <v>56.14</v>
      </c>
      <c r="K115" s="25" t="s">
        <v>736</v>
      </c>
      <c r="L115" s="91" t="str">
        <f t="shared" si="15"/>
        <v>No</v>
      </c>
    </row>
    <row r="116" spans="1:12" x14ac:dyDescent="0.25">
      <c r="A116" s="90" t="s">
        <v>573</v>
      </c>
      <c r="B116" s="21" t="s">
        <v>213</v>
      </c>
      <c r="C116" s="22">
        <v>12287</v>
      </c>
      <c r="D116" s="7" t="str">
        <f t="shared" si="12"/>
        <v>N/A</v>
      </c>
      <c r="E116" s="22">
        <v>11963</v>
      </c>
      <c r="F116" s="7" t="str">
        <f t="shared" si="13"/>
        <v>N/A</v>
      </c>
      <c r="G116" s="22">
        <v>16230</v>
      </c>
      <c r="H116" s="7" t="str">
        <f t="shared" si="14"/>
        <v>N/A</v>
      </c>
      <c r="I116" s="8">
        <v>-2.64</v>
      </c>
      <c r="J116" s="8">
        <v>35.67</v>
      </c>
      <c r="K116" s="25" t="s">
        <v>736</v>
      </c>
      <c r="L116" s="91" t="str">
        <f t="shared" si="15"/>
        <v>No</v>
      </c>
    </row>
    <row r="117" spans="1:12" ht="25" x14ac:dyDescent="0.25">
      <c r="A117" s="90" t="s">
        <v>1317</v>
      </c>
      <c r="B117" s="21" t="s">
        <v>213</v>
      </c>
      <c r="C117" s="26">
        <v>635.28672581000001</v>
      </c>
      <c r="D117" s="7" t="str">
        <f t="shared" si="12"/>
        <v>N/A</v>
      </c>
      <c r="E117" s="26">
        <v>556.81877454999994</v>
      </c>
      <c r="F117" s="7" t="str">
        <f t="shared" si="13"/>
        <v>N/A</v>
      </c>
      <c r="G117" s="26">
        <v>640.84411582999996</v>
      </c>
      <c r="H117" s="7" t="str">
        <f t="shared" si="14"/>
        <v>N/A</v>
      </c>
      <c r="I117" s="8">
        <v>-12.4</v>
      </c>
      <c r="J117" s="8">
        <v>15.09</v>
      </c>
      <c r="K117" s="25" t="s">
        <v>736</v>
      </c>
      <c r="L117" s="91" t="str">
        <f t="shared" si="15"/>
        <v>Yes</v>
      </c>
    </row>
    <row r="118" spans="1:12" ht="25" x14ac:dyDescent="0.25">
      <c r="A118" s="122" t="s">
        <v>574</v>
      </c>
      <c r="B118" s="21" t="s">
        <v>213</v>
      </c>
      <c r="C118" s="26">
        <v>1098727</v>
      </c>
      <c r="D118" s="7" t="str">
        <f t="shared" si="12"/>
        <v>N/A</v>
      </c>
      <c r="E118" s="26">
        <v>0</v>
      </c>
      <c r="F118" s="7" t="str">
        <f t="shared" si="13"/>
        <v>N/A</v>
      </c>
      <c r="G118" s="26">
        <v>7351727</v>
      </c>
      <c r="H118" s="7" t="str">
        <f t="shared" si="14"/>
        <v>N/A</v>
      </c>
      <c r="I118" s="8">
        <v>-100</v>
      </c>
      <c r="J118" s="8" t="s">
        <v>1747</v>
      </c>
      <c r="K118" s="25" t="s">
        <v>736</v>
      </c>
      <c r="L118" s="91" t="str">
        <f t="shared" si="15"/>
        <v>N/A</v>
      </c>
    </row>
    <row r="119" spans="1:12" x14ac:dyDescent="0.25">
      <c r="A119" s="122" t="s">
        <v>575</v>
      </c>
      <c r="B119" s="21" t="s">
        <v>213</v>
      </c>
      <c r="C119" s="22">
        <v>247</v>
      </c>
      <c r="D119" s="7" t="str">
        <f t="shared" si="12"/>
        <v>N/A</v>
      </c>
      <c r="E119" s="22">
        <v>0</v>
      </c>
      <c r="F119" s="7" t="str">
        <f t="shared" si="13"/>
        <v>N/A</v>
      </c>
      <c r="G119" s="22">
        <v>4289</v>
      </c>
      <c r="H119" s="7" t="str">
        <f t="shared" si="14"/>
        <v>N/A</v>
      </c>
      <c r="I119" s="8">
        <v>-100</v>
      </c>
      <c r="J119" s="8" t="s">
        <v>1747</v>
      </c>
      <c r="K119" s="25" t="s">
        <v>736</v>
      </c>
      <c r="L119" s="91" t="str">
        <f t="shared" si="15"/>
        <v>N/A</v>
      </c>
    </row>
    <row r="120" spans="1:12" ht="25" x14ac:dyDescent="0.25">
      <c r="A120" s="122" t="s">
        <v>1318</v>
      </c>
      <c r="B120" s="21" t="s">
        <v>213</v>
      </c>
      <c r="C120" s="26">
        <v>4448.2874493999998</v>
      </c>
      <c r="D120" s="7" t="str">
        <f t="shared" si="12"/>
        <v>N/A</v>
      </c>
      <c r="E120" s="26" t="s">
        <v>1747</v>
      </c>
      <c r="F120" s="7" t="str">
        <f t="shared" si="13"/>
        <v>N/A</v>
      </c>
      <c r="G120" s="26">
        <v>1714.0888319000001</v>
      </c>
      <c r="H120" s="7" t="str">
        <f t="shared" si="14"/>
        <v>N/A</v>
      </c>
      <c r="I120" s="8" t="s">
        <v>1747</v>
      </c>
      <c r="J120" s="8" t="s">
        <v>1747</v>
      </c>
      <c r="K120" s="25" t="s">
        <v>736</v>
      </c>
      <c r="L120" s="91" t="str">
        <f t="shared" si="15"/>
        <v>N/A</v>
      </c>
    </row>
    <row r="121" spans="1:12" ht="25" x14ac:dyDescent="0.25">
      <c r="A121" s="122" t="s">
        <v>576</v>
      </c>
      <c r="B121" s="21" t="s">
        <v>213</v>
      </c>
      <c r="C121" s="26">
        <v>15056070</v>
      </c>
      <c r="D121" s="7" t="str">
        <f t="shared" si="12"/>
        <v>N/A</v>
      </c>
      <c r="E121" s="26">
        <v>15482943</v>
      </c>
      <c r="F121" s="7" t="str">
        <f t="shared" si="13"/>
        <v>N/A</v>
      </c>
      <c r="G121" s="26">
        <v>8129571</v>
      </c>
      <c r="H121" s="7" t="str">
        <f t="shared" si="14"/>
        <v>N/A</v>
      </c>
      <c r="I121" s="8">
        <v>2.835</v>
      </c>
      <c r="J121" s="8">
        <v>-47.5</v>
      </c>
      <c r="K121" s="25" t="s">
        <v>736</v>
      </c>
      <c r="L121" s="91" t="str">
        <f t="shared" si="15"/>
        <v>No</v>
      </c>
    </row>
    <row r="122" spans="1:12" x14ac:dyDescent="0.25">
      <c r="A122" s="122" t="s">
        <v>577</v>
      </c>
      <c r="B122" s="21" t="s">
        <v>213</v>
      </c>
      <c r="C122" s="22">
        <v>10334</v>
      </c>
      <c r="D122" s="7" t="str">
        <f t="shared" si="12"/>
        <v>N/A</v>
      </c>
      <c r="E122" s="22">
        <v>10592</v>
      </c>
      <c r="F122" s="7" t="str">
        <f t="shared" si="13"/>
        <v>N/A</v>
      </c>
      <c r="G122" s="22">
        <v>9258</v>
      </c>
      <c r="H122" s="7" t="str">
        <f t="shared" si="14"/>
        <v>N/A</v>
      </c>
      <c r="I122" s="8">
        <v>2.4969999999999999</v>
      </c>
      <c r="J122" s="8">
        <v>-12.6</v>
      </c>
      <c r="K122" s="25" t="s">
        <v>736</v>
      </c>
      <c r="L122" s="91" t="str">
        <f t="shared" si="15"/>
        <v>Yes</v>
      </c>
    </row>
    <row r="123" spans="1:12" ht="25" x14ac:dyDescent="0.25">
      <c r="A123" s="122" t="s">
        <v>1319</v>
      </c>
      <c r="B123" s="21" t="s">
        <v>213</v>
      </c>
      <c r="C123" s="26">
        <v>1456.9450357999999</v>
      </c>
      <c r="D123" s="7" t="str">
        <f t="shared" si="12"/>
        <v>N/A</v>
      </c>
      <c r="E123" s="26">
        <v>1461.7582136999999</v>
      </c>
      <c r="F123" s="7" t="str">
        <f t="shared" si="13"/>
        <v>N/A</v>
      </c>
      <c r="G123" s="26">
        <v>878.11309138000001</v>
      </c>
      <c r="H123" s="7" t="str">
        <f t="shared" si="14"/>
        <v>N/A</v>
      </c>
      <c r="I123" s="8">
        <v>0.33040000000000003</v>
      </c>
      <c r="J123" s="8">
        <v>-39.9</v>
      </c>
      <c r="K123" s="25" t="s">
        <v>736</v>
      </c>
      <c r="L123" s="91" t="str">
        <f t="shared" si="15"/>
        <v>No</v>
      </c>
    </row>
    <row r="124" spans="1:12" ht="25" x14ac:dyDescent="0.25">
      <c r="A124" s="122" t="s">
        <v>578</v>
      </c>
      <c r="B124" s="21" t="s">
        <v>213</v>
      </c>
      <c r="C124" s="26">
        <v>2942869</v>
      </c>
      <c r="D124" s="7" t="str">
        <f t="shared" si="12"/>
        <v>N/A</v>
      </c>
      <c r="E124" s="26">
        <v>5656222</v>
      </c>
      <c r="F124" s="7" t="str">
        <f t="shared" si="13"/>
        <v>N/A</v>
      </c>
      <c r="G124" s="26">
        <v>6223494</v>
      </c>
      <c r="H124" s="7" t="str">
        <f t="shared" si="14"/>
        <v>N/A</v>
      </c>
      <c r="I124" s="8">
        <v>92.2</v>
      </c>
      <c r="J124" s="8">
        <v>10.029999999999999</v>
      </c>
      <c r="K124" s="25" t="s">
        <v>736</v>
      </c>
      <c r="L124" s="91" t="str">
        <f t="shared" si="15"/>
        <v>Yes</v>
      </c>
    </row>
    <row r="125" spans="1:12" x14ac:dyDescent="0.25">
      <c r="A125" s="114" t="s">
        <v>579</v>
      </c>
      <c r="B125" s="21" t="s">
        <v>213</v>
      </c>
      <c r="C125" s="22">
        <v>2596</v>
      </c>
      <c r="D125" s="7" t="str">
        <f t="shared" si="12"/>
        <v>N/A</v>
      </c>
      <c r="E125" s="22">
        <v>2886</v>
      </c>
      <c r="F125" s="7" t="str">
        <f t="shared" si="13"/>
        <v>N/A</v>
      </c>
      <c r="G125" s="22">
        <v>7124</v>
      </c>
      <c r="H125" s="7" t="str">
        <f t="shared" si="14"/>
        <v>N/A</v>
      </c>
      <c r="I125" s="8">
        <v>11.17</v>
      </c>
      <c r="J125" s="8">
        <v>146.80000000000001</v>
      </c>
      <c r="K125" s="25" t="s">
        <v>736</v>
      </c>
      <c r="L125" s="91" t="str">
        <f t="shared" si="15"/>
        <v>No</v>
      </c>
    </row>
    <row r="126" spans="1:12" ht="25" x14ac:dyDescent="0.25">
      <c r="A126" s="114" t="s">
        <v>1320</v>
      </c>
      <c r="B126" s="21" t="s">
        <v>213</v>
      </c>
      <c r="C126" s="26">
        <v>1133.616718</v>
      </c>
      <c r="D126" s="7" t="str">
        <f t="shared" si="12"/>
        <v>N/A</v>
      </c>
      <c r="E126" s="26">
        <v>1959.8828828999999</v>
      </c>
      <c r="F126" s="7" t="str">
        <f t="shared" si="13"/>
        <v>N/A</v>
      </c>
      <c r="G126" s="26">
        <v>873.59545199000002</v>
      </c>
      <c r="H126" s="7" t="str">
        <f t="shared" si="14"/>
        <v>N/A</v>
      </c>
      <c r="I126" s="8">
        <v>72.89</v>
      </c>
      <c r="J126" s="8">
        <v>-55.4</v>
      </c>
      <c r="K126" s="25" t="s">
        <v>736</v>
      </c>
      <c r="L126" s="91" t="str">
        <f t="shared" si="15"/>
        <v>No</v>
      </c>
    </row>
    <row r="127" spans="1:12" ht="25" x14ac:dyDescent="0.25">
      <c r="A127" s="114" t="s">
        <v>580</v>
      </c>
      <c r="B127" s="21" t="s">
        <v>213</v>
      </c>
      <c r="C127" s="26">
        <v>8748704</v>
      </c>
      <c r="D127" s="7" t="str">
        <f t="shared" si="12"/>
        <v>N/A</v>
      </c>
      <c r="E127" s="26">
        <v>6311001</v>
      </c>
      <c r="F127" s="7" t="str">
        <f t="shared" si="13"/>
        <v>N/A</v>
      </c>
      <c r="G127" s="26">
        <v>6158303</v>
      </c>
      <c r="H127" s="7" t="str">
        <f t="shared" si="14"/>
        <v>N/A</v>
      </c>
      <c r="I127" s="8">
        <v>-27.9</v>
      </c>
      <c r="J127" s="8">
        <v>-2.42</v>
      </c>
      <c r="K127" s="25" t="s">
        <v>736</v>
      </c>
      <c r="L127" s="91" t="str">
        <f t="shared" si="15"/>
        <v>Yes</v>
      </c>
    </row>
    <row r="128" spans="1:12" x14ac:dyDescent="0.25">
      <c r="A128" s="114" t="s">
        <v>581</v>
      </c>
      <c r="B128" s="21" t="s">
        <v>213</v>
      </c>
      <c r="C128" s="22">
        <v>8117</v>
      </c>
      <c r="D128" s="7" t="str">
        <f t="shared" si="12"/>
        <v>N/A</v>
      </c>
      <c r="E128" s="22">
        <v>6806</v>
      </c>
      <c r="F128" s="7" t="str">
        <f t="shared" si="13"/>
        <v>N/A</v>
      </c>
      <c r="G128" s="22">
        <v>7803</v>
      </c>
      <c r="H128" s="7" t="str">
        <f t="shared" si="14"/>
        <v>N/A</v>
      </c>
      <c r="I128" s="8">
        <v>-16.2</v>
      </c>
      <c r="J128" s="8">
        <v>14.65</v>
      </c>
      <c r="K128" s="25" t="s">
        <v>736</v>
      </c>
      <c r="L128" s="91" t="str">
        <f t="shared" si="15"/>
        <v>Yes</v>
      </c>
    </row>
    <row r="129" spans="1:12" ht="25" x14ac:dyDescent="0.25">
      <c r="A129" s="114" t="s">
        <v>1321</v>
      </c>
      <c r="B129" s="21" t="s">
        <v>213</v>
      </c>
      <c r="C129" s="26">
        <v>1077.8248120999999</v>
      </c>
      <c r="D129" s="7" t="str">
        <f t="shared" si="12"/>
        <v>N/A</v>
      </c>
      <c r="E129" s="26">
        <v>927.27020275999996</v>
      </c>
      <c r="F129" s="7" t="str">
        <f t="shared" si="13"/>
        <v>N/A</v>
      </c>
      <c r="G129" s="26">
        <v>789.22247852999999</v>
      </c>
      <c r="H129" s="7" t="str">
        <f t="shared" si="14"/>
        <v>N/A</v>
      </c>
      <c r="I129" s="8">
        <v>-14</v>
      </c>
      <c r="J129" s="8">
        <v>-14.9</v>
      </c>
      <c r="K129" s="25" t="s">
        <v>736</v>
      </c>
      <c r="L129" s="91" t="str">
        <f t="shared" si="15"/>
        <v>Yes</v>
      </c>
    </row>
    <row r="130" spans="1:12" x14ac:dyDescent="0.25">
      <c r="A130" s="114" t="s">
        <v>582</v>
      </c>
      <c r="B130" s="21" t="s">
        <v>213</v>
      </c>
      <c r="C130" s="26">
        <v>4892679</v>
      </c>
      <c r="D130" s="7" t="str">
        <f t="shared" si="12"/>
        <v>N/A</v>
      </c>
      <c r="E130" s="26">
        <v>4703656</v>
      </c>
      <c r="F130" s="7" t="str">
        <f t="shared" si="13"/>
        <v>N/A</v>
      </c>
      <c r="G130" s="26">
        <v>5099478</v>
      </c>
      <c r="H130" s="7" t="str">
        <f t="shared" si="14"/>
        <v>N/A</v>
      </c>
      <c r="I130" s="8">
        <v>-3.86</v>
      </c>
      <c r="J130" s="8">
        <v>8.4149999999999991</v>
      </c>
      <c r="K130" s="25" t="s">
        <v>736</v>
      </c>
      <c r="L130" s="91" t="str">
        <f t="shared" si="15"/>
        <v>Yes</v>
      </c>
    </row>
    <row r="131" spans="1:12" x14ac:dyDescent="0.25">
      <c r="A131" s="114" t="s">
        <v>583</v>
      </c>
      <c r="B131" s="21" t="s">
        <v>213</v>
      </c>
      <c r="C131" s="22">
        <v>503</v>
      </c>
      <c r="D131" s="7" t="str">
        <f t="shared" si="12"/>
        <v>N/A</v>
      </c>
      <c r="E131" s="22">
        <v>481</v>
      </c>
      <c r="F131" s="7" t="str">
        <f t="shared" si="13"/>
        <v>N/A</v>
      </c>
      <c r="G131" s="22">
        <v>514</v>
      </c>
      <c r="H131" s="7" t="str">
        <f t="shared" si="14"/>
        <v>N/A</v>
      </c>
      <c r="I131" s="8">
        <v>-4.37</v>
      </c>
      <c r="J131" s="8">
        <v>6.8609999999999998</v>
      </c>
      <c r="K131" s="25" t="s">
        <v>736</v>
      </c>
      <c r="L131" s="91" t="str">
        <f t="shared" si="15"/>
        <v>Yes</v>
      </c>
    </row>
    <row r="132" spans="1:12" x14ac:dyDescent="0.25">
      <c r="A132" s="114" t="s">
        <v>1322</v>
      </c>
      <c r="B132" s="21" t="s">
        <v>213</v>
      </c>
      <c r="C132" s="26">
        <v>9726.9960238999993</v>
      </c>
      <c r="D132" s="7" t="str">
        <f t="shared" si="12"/>
        <v>N/A</v>
      </c>
      <c r="E132" s="26">
        <v>9778.9106028999995</v>
      </c>
      <c r="F132" s="7" t="str">
        <f t="shared" si="13"/>
        <v>N/A</v>
      </c>
      <c r="G132" s="26">
        <v>9921.1634240999992</v>
      </c>
      <c r="H132" s="7" t="str">
        <f t="shared" si="14"/>
        <v>N/A</v>
      </c>
      <c r="I132" s="8">
        <v>0.53369999999999995</v>
      </c>
      <c r="J132" s="8">
        <v>1.4550000000000001</v>
      </c>
      <c r="K132" s="25" t="s">
        <v>736</v>
      </c>
      <c r="L132" s="91" t="str">
        <f t="shared" si="15"/>
        <v>Yes</v>
      </c>
    </row>
    <row r="133" spans="1:12" ht="25" x14ac:dyDescent="0.25">
      <c r="A133" s="114" t="s">
        <v>584</v>
      </c>
      <c r="B133" s="21" t="s">
        <v>213</v>
      </c>
      <c r="C133" s="26">
        <v>655836</v>
      </c>
      <c r="D133" s="7" t="str">
        <f t="shared" si="12"/>
        <v>N/A</v>
      </c>
      <c r="E133" s="26">
        <v>740695</v>
      </c>
      <c r="F133" s="7" t="str">
        <f t="shared" si="13"/>
        <v>N/A</v>
      </c>
      <c r="G133" s="26">
        <v>779566</v>
      </c>
      <c r="H133" s="7" t="str">
        <f t="shared" si="14"/>
        <v>N/A</v>
      </c>
      <c r="I133" s="8">
        <v>12.94</v>
      </c>
      <c r="J133" s="8">
        <v>5.2480000000000002</v>
      </c>
      <c r="K133" s="25" t="s">
        <v>736</v>
      </c>
      <c r="L133" s="91" t="str">
        <f>IF(J133="Div by 0", "N/A", IF(OR(J133="N/A",K133="N/A"),"N/A", IF(J133&gt;VALUE(MID(K133,1,2)), "No", IF(J133&lt;-1*VALUE(MID(K133,1,2)), "No", "Yes"))))</f>
        <v>Yes</v>
      </c>
    </row>
    <row r="134" spans="1:12" x14ac:dyDescent="0.25">
      <c r="A134" s="114" t="s">
        <v>585</v>
      </c>
      <c r="B134" s="21" t="s">
        <v>213</v>
      </c>
      <c r="C134" s="22">
        <v>6973</v>
      </c>
      <c r="D134" s="7" t="str">
        <f t="shared" si="12"/>
        <v>N/A</v>
      </c>
      <c r="E134" s="22">
        <v>7393</v>
      </c>
      <c r="F134" s="7" t="str">
        <f t="shared" si="13"/>
        <v>N/A</v>
      </c>
      <c r="G134" s="22">
        <v>7695</v>
      </c>
      <c r="H134" s="7" t="str">
        <f t="shared" si="14"/>
        <v>N/A</v>
      </c>
      <c r="I134" s="8">
        <v>6.0229999999999997</v>
      </c>
      <c r="J134" s="8">
        <v>4.085</v>
      </c>
      <c r="K134" s="25" t="s">
        <v>736</v>
      </c>
      <c r="L134" s="91" t="str">
        <f t="shared" ref="L134:L138" si="16">IF(J134="Div by 0", "N/A", IF(OR(J134="N/A",K134="N/A"),"N/A", IF(J134&gt;VALUE(MID(K134,1,2)), "No", IF(J134&lt;-1*VALUE(MID(K134,1,2)), "No", "Yes"))))</f>
        <v>Yes</v>
      </c>
    </row>
    <row r="135" spans="1:12" ht="25" x14ac:dyDescent="0.25">
      <c r="A135" s="114" t="s">
        <v>1323</v>
      </c>
      <c r="B135" s="21" t="s">
        <v>213</v>
      </c>
      <c r="C135" s="26">
        <v>94.053635451000005</v>
      </c>
      <c r="D135" s="7" t="str">
        <f t="shared" si="12"/>
        <v>N/A</v>
      </c>
      <c r="E135" s="26">
        <v>100.18869201</v>
      </c>
      <c r="F135" s="7" t="str">
        <f t="shared" si="13"/>
        <v>N/A</v>
      </c>
      <c r="G135" s="26">
        <v>101.30812216</v>
      </c>
      <c r="H135" s="7" t="str">
        <f t="shared" si="14"/>
        <v>N/A</v>
      </c>
      <c r="I135" s="8">
        <v>6.5229999999999997</v>
      </c>
      <c r="J135" s="8">
        <v>1.117</v>
      </c>
      <c r="K135" s="25" t="s">
        <v>736</v>
      </c>
      <c r="L135" s="91" t="str">
        <f t="shared" si="16"/>
        <v>Yes</v>
      </c>
    </row>
    <row r="136" spans="1:12" ht="25" x14ac:dyDescent="0.25">
      <c r="A136" s="114" t="s">
        <v>586</v>
      </c>
      <c r="B136" s="21" t="s">
        <v>213</v>
      </c>
      <c r="C136" s="26">
        <v>2256692</v>
      </c>
      <c r="D136" s="7" t="str">
        <f t="shared" ref="D136:D150" si="17">IF($B136="N/A","N/A",IF(C136&gt;10,"No",IF(C136&lt;-10,"No","Yes")))</f>
        <v>N/A</v>
      </c>
      <c r="E136" s="26">
        <v>1967092</v>
      </c>
      <c r="F136" s="7" t="str">
        <f t="shared" ref="F136:F150" si="18">IF($B136="N/A","N/A",IF(E136&gt;10,"No",IF(E136&lt;-10,"No","Yes")))</f>
        <v>N/A</v>
      </c>
      <c r="G136" s="26">
        <v>2585123</v>
      </c>
      <c r="H136" s="7" t="str">
        <f t="shared" ref="H136:H150" si="19">IF($B136="N/A","N/A",IF(G136&gt;10,"No",IF(G136&lt;-10,"No","Yes")))</f>
        <v>N/A</v>
      </c>
      <c r="I136" s="8">
        <v>-12.8</v>
      </c>
      <c r="J136" s="8">
        <v>31.42</v>
      </c>
      <c r="K136" s="25" t="s">
        <v>736</v>
      </c>
      <c r="L136" s="91" t="str">
        <f t="shared" si="16"/>
        <v>No</v>
      </c>
    </row>
    <row r="137" spans="1:12" x14ac:dyDescent="0.25">
      <c r="A137" s="114" t="s">
        <v>587</v>
      </c>
      <c r="B137" s="21" t="s">
        <v>213</v>
      </c>
      <c r="C137" s="22">
        <v>75</v>
      </c>
      <c r="D137" s="7" t="str">
        <f t="shared" si="17"/>
        <v>N/A</v>
      </c>
      <c r="E137" s="22">
        <v>60</v>
      </c>
      <c r="F137" s="7" t="str">
        <f t="shared" si="18"/>
        <v>N/A</v>
      </c>
      <c r="G137" s="22">
        <v>213</v>
      </c>
      <c r="H137" s="7" t="str">
        <f t="shared" si="19"/>
        <v>N/A</v>
      </c>
      <c r="I137" s="8">
        <v>-20</v>
      </c>
      <c r="J137" s="8">
        <v>255</v>
      </c>
      <c r="K137" s="25" t="s">
        <v>736</v>
      </c>
      <c r="L137" s="91" t="str">
        <f t="shared" si="16"/>
        <v>No</v>
      </c>
    </row>
    <row r="138" spans="1:12" ht="25" x14ac:dyDescent="0.25">
      <c r="A138" s="114" t="s">
        <v>1324</v>
      </c>
      <c r="B138" s="21" t="s">
        <v>213</v>
      </c>
      <c r="C138" s="26">
        <v>30089.226666999999</v>
      </c>
      <c r="D138" s="7" t="str">
        <f t="shared" si="17"/>
        <v>N/A</v>
      </c>
      <c r="E138" s="26">
        <v>32784.866667000002</v>
      </c>
      <c r="F138" s="7" t="str">
        <f t="shared" si="18"/>
        <v>N/A</v>
      </c>
      <c r="G138" s="26">
        <v>12136.727699999999</v>
      </c>
      <c r="H138" s="7" t="str">
        <f t="shared" si="19"/>
        <v>N/A</v>
      </c>
      <c r="I138" s="8">
        <v>8.9589999999999996</v>
      </c>
      <c r="J138" s="8">
        <v>-63</v>
      </c>
      <c r="K138" s="25" t="s">
        <v>736</v>
      </c>
      <c r="L138" s="91" t="str">
        <f t="shared" si="16"/>
        <v>No</v>
      </c>
    </row>
    <row r="139" spans="1:12" ht="25" x14ac:dyDescent="0.25">
      <c r="A139" s="114" t="s">
        <v>588</v>
      </c>
      <c r="B139" s="21" t="s">
        <v>213</v>
      </c>
      <c r="C139" s="26">
        <v>35816355</v>
      </c>
      <c r="D139" s="7" t="str">
        <f t="shared" si="17"/>
        <v>N/A</v>
      </c>
      <c r="E139" s="26">
        <v>37234005</v>
      </c>
      <c r="F139" s="7" t="str">
        <f t="shared" si="18"/>
        <v>N/A</v>
      </c>
      <c r="G139" s="26">
        <v>33981622</v>
      </c>
      <c r="H139" s="7" t="str">
        <f t="shared" si="19"/>
        <v>N/A</v>
      </c>
      <c r="I139" s="8">
        <v>3.9580000000000002</v>
      </c>
      <c r="J139" s="8">
        <v>-8.73</v>
      </c>
      <c r="K139" s="25" t="s">
        <v>736</v>
      </c>
      <c r="L139" s="91" t="str">
        <f t="shared" ref="L139:L150" si="20">IF(J139="Div by 0", "N/A", IF(K139="N/A","N/A", IF(J139&gt;VALUE(MID(K139,1,2)), "No", IF(J139&lt;-1*VALUE(MID(K139,1,2)), "No", "Yes"))))</f>
        <v>Yes</v>
      </c>
    </row>
    <row r="140" spans="1:12" x14ac:dyDescent="0.25">
      <c r="A140" s="114" t="s">
        <v>589</v>
      </c>
      <c r="B140" s="21" t="s">
        <v>213</v>
      </c>
      <c r="C140" s="22">
        <v>49455</v>
      </c>
      <c r="D140" s="7" t="str">
        <f t="shared" si="17"/>
        <v>N/A</v>
      </c>
      <c r="E140" s="22">
        <v>51866</v>
      </c>
      <c r="F140" s="7" t="str">
        <f t="shared" si="18"/>
        <v>N/A</v>
      </c>
      <c r="G140" s="22">
        <v>51207</v>
      </c>
      <c r="H140" s="7" t="str">
        <f t="shared" si="19"/>
        <v>N/A</v>
      </c>
      <c r="I140" s="8">
        <v>4.875</v>
      </c>
      <c r="J140" s="8">
        <v>-1.27</v>
      </c>
      <c r="K140" s="25" t="s">
        <v>736</v>
      </c>
      <c r="L140" s="91" t="str">
        <f t="shared" si="20"/>
        <v>Yes</v>
      </c>
    </row>
    <row r="141" spans="1:12" ht="25" x14ac:dyDescent="0.25">
      <c r="A141" s="114" t="s">
        <v>1325</v>
      </c>
      <c r="B141" s="21" t="s">
        <v>213</v>
      </c>
      <c r="C141" s="26">
        <v>724.22111010000003</v>
      </c>
      <c r="D141" s="7" t="str">
        <f t="shared" si="17"/>
        <v>N/A</v>
      </c>
      <c r="E141" s="26">
        <v>717.88850114000002</v>
      </c>
      <c r="F141" s="7" t="str">
        <f t="shared" si="18"/>
        <v>N/A</v>
      </c>
      <c r="G141" s="26">
        <v>663.61282636999999</v>
      </c>
      <c r="H141" s="7" t="str">
        <f t="shared" si="19"/>
        <v>N/A</v>
      </c>
      <c r="I141" s="8">
        <v>-0.874</v>
      </c>
      <c r="J141" s="8">
        <v>-7.56</v>
      </c>
      <c r="K141" s="25" t="s">
        <v>736</v>
      </c>
      <c r="L141" s="91" t="str">
        <f t="shared" si="20"/>
        <v>Yes</v>
      </c>
    </row>
    <row r="142" spans="1:12" ht="25" x14ac:dyDescent="0.25">
      <c r="A142" s="114" t="s">
        <v>590</v>
      </c>
      <c r="B142" s="21" t="s">
        <v>213</v>
      </c>
      <c r="C142" s="26">
        <v>9435244</v>
      </c>
      <c r="D142" s="7" t="str">
        <f t="shared" si="17"/>
        <v>N/A</v>
      </c>
      <c r="E142" s="26">
        <v>9316389</v>
      </c>
      <c r="F142" s="7" t="str">
        <f t="shared" si="18"/>
        <v>N/A</v>
      </c>
      <c r="G142" s="26">
        <v>660166</v>
      </c>
      <c r="H142" s="7" t="str">
        <f t="shared" si="19"/>
        <v>N/A</v>
      </c>
      <c r="I142" s="8">
        <v>-1.26</v>
      </c>
      <c r="J142" s="8">
        <v>-92.9</v>
      </c>
      <c r="K142" s="25" t="s">
        <v>736</v>
      </c>
      <c r="L142" s="91" t="str">
        <f t="shared" si="20"/>
        <v>No</v>
      </c>
    </row>
    <row r="143" spans="1:12" x14ac:dyDescent="0.25">
      <c r="A143" s="90" t="s">
        <v>591</v>
      </c>
      <c r="B143" s="21" t="s">
        <v>213</v>
      </c>
      <c r="C143" s="22">
        <v>1099</v>
      </c>
      <c r="D143" s="7" t="str">
        <f t="shared" si="17"/>
        <v>N/A</v>
      </c>
      <c r="E143" s="22">
        <v>1125</v>
      </c>
      <c r="F143" s="7" t="str">
        <f t="shared" si="18"/>
        <v>N/A</v>
      </c>
      <c r="G143" s="22">
        <v>922</v>
      </c>
      <c r="H143" s="7" t="str">
        <f t="shared" si="19"/>
        <v>N/A</v>
      </c>
      <c r="I143" s="8">
        <v>2.3660000000000001</v>
      </c>
      <c r="J143" s="8">
        <v>-18</v>
      </c>
      <c r="K143" s="25" t="s">
        <v>736</v>
      </c>
      <c r="L143" s="91" t="str">
        <f t="shared" si="20"/>
        <v>Yes</v>
      </c>
    </row>
    <row r="144" spans="1:12" ht="25" x14ac:dyDescent="0.25">
      <c r="A144" s="90" t="s">
        <v>1326</v>
      </c>
      <c r="B144" s="21" t="s">
        <v>213</v>
      </c>
      <c r="C144" s="26">
        <v>8585.2993631000008</v>
      </c>
      <c r="D144" s="7" t="str">
        <f t="shared" si="17"/>
        <v>N/A</v>
      </c>
      <c r="E144" s="26">
        <v>8281.2346667000002</v>
      </c>
      <c r="F144" s="7" t="str">
        <f t="shared" si="18"/>
        <v>N/A</v>
      </c>
      <c r="G144" s="26">
        <v>716.01518438000005</v>
      </c>
      <c r="H144" s="7" t="str">
        <f t="shared" si="19"/>
        <v>N/A</v>
      </c>
      <c r="I144" s="8">
        <v>-3.54</v>
      </c>
      <c r="J144" s="8">
        <v>-91.4</v>
      </c>
      <c r="K144" s="25" t="s">
        <v>736</v>
      </c>
      <c r="L144" s="91" t="str">
        <f t="shared" si="20"/>
        <v>No</v>
      </c>
    </row>
    <row r="145" spans="1:12" ht="25" x14ac:dyDescent="0.25">
      <c r="A145" s="114" t="s">
        <v>592</v>
      </c>
      <c r="B145" s="21" t="s">
        <v>213</v>
      </c>
      <c r="C145" s="26">
        <v>62084003</v>
      </c>
      <c r="D145" s="7" t="str">
        <f t="shared" si="17"/>
        <v>N/A</v>
      </c>
      <c r="E145" s="26">
        <v>63191927</v>
      </c>
      <c r="F145" s="7" t="str">
        <f t="shared" si="18"/>
        <v>N/A</v>
      </c>
      <c r="G145" s="26">
        <v>56907533</v>
      </c>
      <c r="H145" s="7" t="str">
        <f t="shared" si="19"/>
        <v>N/A</v>
      </c>
      <c r="I145" s="8">
        <v>1.7849999999999999</v>
      </c>
      <c r="J145" s="8">
        <v>-9.94</v>
      </c>
      <c r="K145" s="25" t="s">
        <v>736</v>
      </c>
      <c r="L145" s="91" t="str">
        <f t="shared" si="20"/>
        <v>Yes</v>
      </c>
    </row>
    <row r="146" spans="1:12" x14ac:dyDescent="0.25">
      <c r="A146" s="114" t="s">
        <v>593</v>
      </c>
      <c r="B146" s="21" t="s">
        <v>213</v>
      </c>
      <c r="C146" s="22">
        <v>31665</v>
      </c>
      <c r="D146" s="7" t="str">
        <f t="shared" si="17"/>
        <v>N/A</v>
      </c>
      <c r="E146" s="22">
        <v>33271</v>
      </c>
      <c r="F146" s="7" t="str">
        <f t="shared" si="18"/>
        <v>N/A</v>
      </c>
      <c r="G146" s="22">
        <v>29188</v>
      </c>
      <c r="H146" s="7" t="str">
        <f t="shared" si="19"/>
        <v>N/A</v>
      </c>
      <c r="I146" s="8">
        <v>5.0720000000000001</v>
      </c>
      <c r="J146" s="8">
        <v>-12.3</v>
      </c>
      <c r="K146" s="25" t="s">
        <v>736</v>
      </c>
      <c r="L146" s="91" t="str">
        <f t="shared" si="20"/>
        <v>Yes</v>
      </c>
    </row>
    <row r="147" spans="1:12" ht="25" x14ac:dyDescent="0.25">
      <c r="A147" s="114" t="s">
        <v>1327</v>
      </c>
      <c r="B147" s="21" t="s">
        <v>213</v>
      </c>
      <c r="C147" s="26">
        <v>1960.6506552999999</v>
      </c>
      <c r="D147" s="7" t="str">
        <f t="shared" si="17"/>
        <v>N/A</v>
      </c>
      <c r="E147" s="26">
        <v>1899.3095188</v>
      </c>
      <c r="F147" s="7" t="str">
        <f t="shared" si="18"/>
        <v>N/A</v>
      </c>
      <c r="G147" s="26">
        <v>1949.6893586000001</v>
      </c>
      <c r="H147" s="7" t="str">
        <f t="shared" si="19"/>
        <v>N/A</v>
      </c>
      <c r="I147" s="8">
        <v>-3.13</v>
      </c>
      <c r="J147" s="8">
        <v>2.653</v>
      </c>
      <c r="K147" s="25" t="s">
        <v>736</v>
      </c>
      <c r="L147" s="91" t="str">
        <f t="shared" si="20"/>
        <v>Yes</v>
      </c>
    </row>
    <row r="148" spans="1:12" ht="25" x14ac:dyDescent="0.25">
      <c r="A148" s="114" t="s">
        <v>594</v>
      </c>
      <c r="B148" s="21" t="s">
        <v>213</v>
      </c>
      <c r="C148" s="26">
        <v>3101820</v>
      </c>
      <c r="D148" s="7" t="str">
        <f t="shared" si="17"/>
        <v>N/A</v>
      </c>
      <c r="E148" s="26">
        <v>3203263</v>
      </c>
      <c r="F148" s="7" t="str">
        <f t="shared" si="18"/>
        <v>N/A</v>
      </c>
      <c r="G148" s="26">
        <v>0</v>
      </c>
      <c r="H148" s="7" t="str">
        <f t="shared" si="19"/>
        <v>N/A</v>
      </c>
      <c r="I148" s="8">
        <v>3.27</v>
      </c>
      <c r="J148" s="8">
        <v>-100</v>
      </c>
      <c r="K148" s="25" t="s">
        <v>736</v>
      </c>
      <c r="L148" s="91" t="str">
        <f t="shared" si="20"/>
        <v>No</v>
      </c>
    </row>
    <row r="149" spans="1:12" x14ac:dyDescent="0.25">
      <c r="A149" s="114" t="s">
        <v>595</v>
      </c>
      <c r="B149" s="21" t="s">
        <v>213</v>
      </c>
      <c r="C149" s="22">
        <v>262</v>
      </c>
      <c r="D149" s="7" t="str">
        <f t="shared" si="17"/>
        <v>N/A</v>
      </c>
      <c r="E149" s="22">
        <v>276</v>
      </c>
      <c r="F149" s="7" t="str">
        <f t="shared" si="18"/>
        <v>N/A</v>
      </c>
      <c r="G149" s="22">
        <v>0</v>
      </c>
      <c r="H149" s="7" t="str">
        <f t="shared" si="19"/>
        <v>N/A</v>
      </c>
      <c r="I149" s="8">
        <v>5.3440000000000003</v>
      </c>
      <c r="J149" s="8">
        <v>-100</v>
      </c>
      <c r="K149" s="25" t="s">
        <v>736</v>
      </c>
      <c r="L149" s="91" t="str">
        <f t="shared" si="20"/>
        <v>No</v>
      </c>
    </row>
    <row r="150" spans="1:12" ht="25" x14ac:dyDescent="0.25">
      <c r="A150" s="122" t="s">
        <v>1328</v>
      </c>
      <c r="B150" s="21" t="s">
        <v>213</v>
      </c>
      <c r="C150" s="26">
        <v>11839.007634</v>
      </c>
      <c r="D150" s="7" t="str">
        <f t="shared" si="17"/>
        <v>N/A</v>
      </c>
      <c r="E150" s="26">
        <v>11606.025362</v>
      </c>
      <c r="F150" s="7" t="str">
        <f t="shared" si="18"/>
        <v>N/A</v>
      </c>
      <c r="G150" s="26" t="s">
        <v>1747</v>
      </c>
      <c r="H150" s="7" t="str">
        <f t="shared" si="19"/>
        <v>N/A</v>
      </c>
      <c r="I150" s="8">
        <v>-1.97</v>
      </c>
      <c r="J150" s="8" t="s">
        <v>1747</v>
      </c>
      <c r="K150" s="25" t="s">
        <v>736</v>
      </c>
      <c r="L150" s="91" t="str">
        <f t="shared" si="20"/>
        <v>N/A</v>
      </c>
    </row>
    <row r="151" spans="1:12" x14ac:dyDescent="0.25">
      <c r="A151" s="122" t="s">
        <v>1329</v>
      </c>
      <c r="B151" s="21" t="s">
        <v>213</v>
      </c>
      <c r="C151" s="26">
        <v>1541.0832098000001</v>
      </c>
      <c r="D151" s="7" t="str">
        <f t="shared" ref="D151:D170" si="21">IF($B151="N/A","N/A",IF(C151&gt;10,"No",IF(C151&lt;-10,"No","Yes")))</f>
        <v>N/A</v>
      </c>
      <c r="E151" s="26">
        <v>1565.6295734</v>
      </c>
      <c r="F151" s="7" t="str">
        <f t="shared" ref="F151:F170" si="22">IF($B151="N/A","N/A",IF(E151&gt;10,"No",IF(E151&lt;-10,"No","Yes")))</f>
        <v>N/A</v>
      </c>
      <c r="G151" s="26">
        <v>1558.9220166</v>
      </c>
      <c r="H151" s="7" t="str">
        <f t="shared" ref="H151:H170" si="23">IF($B151="N/A","N/A",IF(G151&gt;10,"No",IF(G151&lt;-10,"No","Yes")))</f>
        <v>N/A</v>
      </c>
      <c r="I151" s="8">
        <v>1.593</v>
      </c>
      <c r="J151" s="8">
        <v>-0.42799999999999999</v>
      </c>
      <c r="K151" s="25" t="s">
        <v>736</v>
      </c>
      <c r="L151" s="91" t="str">
        <f t="shared" ref="L151:L170" si="24">IF(J151="Div by 0", "N/A", IF(K151="N/A","N/A", IF(J151&gt;VALUE(MID(K151,1,2)), "No", IF(J151&lt;-1*VALUE(MID(K151,1,2)), "No", "Yes"))))</f>
        <v>Yes</v>
      </c>
    </row>
    <row r="152" spans="1:12" ht="25" x14ac:dyDescent="0.25">
      <c r="A152" s="122" t="s">
        <v>1330</v>
      </c>
      <c r="B152" s="21" t="s">
        <v>213</v>
      </c>
      <c r="C152" s="26">
        <v>1623.4882716</v>
      </c>
      <c r="D152" s="7" t="str">
        <f t="shared" si="21"/>
        <v>N/A</v>
      </c>
      <c r="E152" s="26">
        <v>1603.2100998000001</v>
      </c>
      <c r="F152" s="7" t="str">
        <f t="shared" si="22"/>
        <v>N/A</v>
      </c>
      <c r="G152" s="26">
        <v>1572.2217470999999</v>
      </c>
      <c r="H152" s="7" t="str">
        <f t="shared" si="23"/>
        <v>N/A</v>
      </c>
      <c r="I152" s="8">
        <v>-1.25</v>
      </c>
      <c r="J152" s="8">
        <v>-1.93</v>
      </c>
      <c r="K152" s="25" t="s">
        <v>736</v>
      </c>
      <c r="L152" s="91" t="str">
        <f t="shared" si="24"/>
        <v>Yes</v>
      </c>
    </row>
    <row r="153" spans="1:12" ht="25" x14ac:dyDescent="0.25">
      <c r="A153" s="122" t="s">
        <v>1331</v>
      </c>
      <c r="B153" s="21" t="s">
        <v>213</v>
      </c>
      <c r="C153" s="26">
        <v>2572.0900713000001</v>
      </c>
      <c r="D153" s="7" t="str">
        <f t="shared" si="21"/>
        <v>N/A</v>
      </c>
      <c r="E153" s="26">
        <v>2713.8266272999999</v>
      </c>
      <c r="F153" s="7" t="str">
        <f t="shared" si="22"/>
        <v>N/A</v>
      </c>
      <c r="G153" s="26">
        <v>2704.4971486999998</v>
      </c>
      <c r="H153" s="7" t="str">
        <f t="shared" si="23"/>
        <v>N/A</v>
      </c>
      <c r="I153" s="8">
        <v>5.5110000000000001</v>
      </c>
      <c r="J153" s="8">
        <v>-0.34399999999999997</v>
      </c>
      <c r="K153" s="25" t="s">
        <v>736</v>
      </c>
      <c r="L153" s="91" t="str">
        <f t="shared" si="24"/>
        <v>Yes</v>
      </c>
    </row>
    <row r="154" spans="1:12" ht="25" x14ac:dyDescent="0.25">
      <c r="A154" s="122" t="s">
        <v>1332</v>
      </c>
      <c r="B154" s="21" t="s">
        <v>213</v>
      </c>
      <c r="C154" s="26">
        <v>610.36246834999997</v>
      </c>
      <c r="D154" s="7" t="str">
        <f t="shared" si="21"/>
        <v>N/A</v>
      </c>
      <c r="E154" s="26">
        <v>645.65655546999994</v>
      </c>
      <c r="F154" s="7" t="str">
        <f t="shared" si="22"/>
        <v>N/A</v>
      </c>
      <c r="G154" s="26">
        <v>499.76176032000001</v>
      </c>
      <c r="H154" s="7" t="str">
        <f t="shared" si="23"/>
        <v>N/A</v>
      </c>
      <c r="I154" s="8">
        <v>5.782</v>
      </c>
      <c r="J154" s="8">
        <v>-22.6</v>
      </c>
      <c r="K154" s="25" t="s">
        <v>736</v>
      </c>
      <c r="L154" s="91" t="str">
        <f t="shared" si="24"/>
        <v>Yes</v>
      </c>
    </row>
    <row r="155" spans="1:12" ht="25" x14ac:dyDescent="0.25">
      <c r="A155" s="114" t="s">
        <v>1333</v>
      </c>
      <c r="B155" s="21" t="s">
        <v>213</v>
      </c>
      <c r="C155" s="26">
        <v>642.14435648999995</v>
      </c>
      <c r="D155" s="7" t="str">
        <f t="shared" si="21"/>
        <v>N/A</v>
      </c>
      <c r="E155" s="26">
        <v>625.80955239000002</v>
      </c>
      <c r="F155" s="7" t="str">
        <f t="shared" si="22"/>
        <v>N/A</v>
      </c>
      <c r="G155" s="26">
        <v>529.45086206999997</v>
      </c>
      <c r="H155" s="7" t="str">
        <f t="shared" si="23"/>
        <v>N/A</v>
      </c>
      <c r="I155" s="8">
        <v>-2.54</v>
      </c>
      <c r="J155" s="8">
        <v>-15.4</v>
      </c>
      <c r="K155" s="25" t="s">
        <v>736</v>
      </c>
      <c r="L155" s="91" t="str">
        <f t="shared" si="24"/>
        <v>Yes</v>
      </c>
    </row>
    <row r="156" spans="1:12" x14ac:dyDescent="0.25">
      <c r="A156" s="114" t="s">
        <v>1334</v>
      </c>
      <c r="B156" s="21" t="s">
        <v>213</v>
      </c>
      <c r="C156" s="26">
        <v>419.19091995000002</v>
      </c>
      <c r="D156" s="7" t="str">
        <f t="shared" si="21"/>
        <v>N/A</v>
      </c>
      <c r="E156" s="26">
        <v>390.61923284</v>
      </c>
      <c r="F156" s="7" t="str">
        <f t="shared" si="22"/>
        <v>N/A</v>
      </c>
      <c r="G156" s="26">
        <v>346.85593602</v>
      </c>
      <c r="H156" s="7" t="str">
        <f t="shared" si="23"/>
        <v>N/A</v>
      </c>
      <c r="I156" s="8">
        <v>-6.82</v>
      </c>
      <c r="J156" s="8">
        <v>-11.2</v>
      </c>
      <c r="K156" s="25" t="s">
        <v>736</v>
      </c>
      <c r="L156" s="91" t="str">
        <f t="shared" si="24"/>
        <v>Yes</v>
      </c>
    </row>
    <row r="157" spans="1:12" ht="25" x14ac:dyDescent="0.25">
      <c r="A157" s="114" t="s">
        <v>1335</v>
      </c>
      <c r="B157" s="21" t="s">
        <v>213</v>
      </c>
      <c r="C157" s="26">
        <v>2583.4796296</v>
      </c>
      <c r="D157" s="7" t="str">
        <f t="shared" si="21"/>
        <v>N/A</v>
      </c>
      <c r="E157" s="26">
        <v>3060.8990024999998</v>
      </c>
      <c r="F157" s="7" t="str">
        <f t="shared" si="22"/>
        <v>N/A</v>
      </c>
      <c r="G157" s="26">
        <v>2325.7623702000001</v>
      </c>
      <c r="H157" s="7" t="str">
        <f t="shared" si="23"/>
        <v>N/A</v>
      </c>
      <c r="I157" s="8">
        <v>18.48</v>
      </c>
      <c r="J157" s="8">
        <v>-24</v>
      </c>
      <c r="K157" s="25" t="s">
        <v>736</v>
      </c>
      <c r="L157" s="91" t="str">
        <f t="shared" si="24"/>
        <v>Yes</v>
      </c>
    </row>
    <row r="158" spans="1:12" ht="25" x14ac:dyDescent="0.25">
      <c r="A158" s="114" t="s">
        <v>1336</v>
      </c>
      <c r="B158" s="21" t="s">
        <v>213</v>
      </c>
      <c r="C158" s="26">
        <v>784.73840666000001</v>
      </c>
      <c r="D158" s="7" t="str">
        <f t="shared" si="21"/>
        <v>N/A</v>
      </c>
      <c r="E158" s="26">
        <v>756.96820620999995</v>
      </c>
      <c r="F158" s="7" t="str">
        <f t="shared" si="22"/>
        <v>N/A</v>
      </c>
      <c r="G158" s="26">
        <v>633.21611490999999</v>
      </c>
      <c r="H158" s="7" t="str">
        <f t="shared" si="23"/>
        <v>N/A</v>
      </c>
      <c r="I158" s="8">
        <v>-3.54</v>
      </c>
      <c r="J158" s="8">
        <v>-16.3</v>
      </c>
      <c r="K158" s="25" t="s">
        <v>736</v>
      </c>
      <c r="L158" s="91" t="str">
        <f t="shared" si="24"/>
        <v>Yes</v>
      </c>
    </row>
    <row r="159" spans="1:12" ht="25" x14ac:dyDescent="0.25">
      <c r="A159" s="114" t="s">
        <v>1337</v>
      </c>
      <c r="B159" s="21" t="s">
        <v>213</v>
      </c>
      <c r="C159" s="26">
        <v>82.014428714999994</v>
      </c>
      <c r="D159" s="7" t="str">
        <f t="shared" si="21"/>
        <v>N/A</v>
      </c>
      <c r="E159" s="26">
        <v>81.753409865999998</v>
      </c>
      <c r="F159" s="7" t="str">
        <f t="shared" si="22"/>
        <v>N/A</v>
      </c>
      <c r="G159" s="26">
        <v>77.594892482000006</v>
      </c>
      <c r="H159" s="7" t="str">
        <f t="shared" si="23"/>
        <v>N/A</v>
      </c>
      <c r="I159" s="8">
        <v>-0.318</v>
      </c>
      <c r="J159" s="8">
        <v>-5.09</v>
      </c>
      <c r="K159" s="25" t="s">
        <v>736</v>
      </c>
      <c r="L159" s="91" t="str">
        <f t="shared" si="24"/>
        <v>Yes</v>
      </c>
    </row>
    <row r="160" spans="1:12" ht="25" x14ac:dyDescent="0.25">
      <c r="A160" s="122" t="s">
        <v>1338</v>
      </c>
      <c r="B160" s="21" t="s">
        <v>213</v>
      </c>
      <c r="C160" s="26">
        <v>23.687741838000001</v>
      </c>
      <c r="D160" s="7" t="str">
        <f t="shared" si="21"/>
        <v>N/A</v>
      </c>
      <c r="E160" s="26">
        <v>11.122230558</v>
      </c>
      <c r="F160" s="7" t="str">
        <f t="shared" si="22"/>
        <v>N/A</v>
      </c>
      <c r="G160" s="26">
        <v>14.707200811</v>
      </c>
      <c r="H160" s="7" t="str">
        <f t="shared" si="23"/>
        <v>N/A</v>
      </c>
      <c r="I160" s="8">
        <v>-53</v>
      </c>
      <c r="J160" s="8">
        <v>32.229999999999997</v>
      </c>
      <c r="K160" s="25" t="s">
        <v>736</v>
      </c>
      <c r="L160" s="91" t="str">
        <f t="shared" si="24"/>
        <v>No</v>
      </c>
    </row>
    <row r="161" spans="1:12" x14ac:dyDescent="0.25">
      <c r="A161" s="122" t="s">
        <v>1339</v>
      </c>
      <c r="B161" s="21" t="s">
        <v>213</v>
      </c>
      <c r="C161" s="26">
        <v>1434.9869576000001</v>
      </c>
      <c r="D161" s="7" t="str">
        <f t="shared" si="21"/>
        <v>N/A</v>
      </c>
      <c r="E161" s="26">
        <v>1399.4926636</v>
      </c>
      <c r="F161" s="7" t="str">
        <f t="shared" si="22"/>
        <v>N/A</v>
      </c>
      <c r="G161" s="26">
        <v>1462.2944057</v>
      </c>
      <c r="H161" s="7" t="str">
        <f t="shared" si="23"/>
        <v>N/A</v>
      </c>
      <c r="I161" s="8">
        <v>-2.4700000000000002</v>
      </c>
      <c r="J161" s="8">
        <v>4.4870000000000001</v>
      </c>
      <c r="K161" s="25" t="s">
        <v>736</v>
      </c>
      <c r="L161" s="91" t="str">
        <f t="shared" si="24"/>
        <v>Yes</v>
      </c>
    </row>
    <row r="162" spans="1:12" x14ac:dyDescent="0.25">
      <c r="A162" s="122" t="s">
        <v>1340</v>
      </c>
      <c r="B162" s="21" t="s">
        <v>213</v>
      </c>
      <c r="C162" s="26">
        <v>907.23271605000002</v>
      </c>
      <c r="D162" s="7" t="str">
        <f t="shared" si="21"/>
        <v>N/A</v>
      </c>
      <c r="E162" s="26">
        <v>1022.7562344</v>
      </c>
      <c r="F162" s="7" t="str">
        <f t="shared" si="22"/>
        <v>N/A</v>
      </c>
      <c r="G162" s="26">
        <v>1202.7153329</v>
      </c>
      <c r="H162" s="7" t="str">
        <f t="shared" si="23"/>
        <v>N/A</v>
      </c>
      <c r="I162" s="8">
        <v>12.73</v>
      </c>
      <c r="J162" s="8">
        <v>17.600000000000001</v>
      </c>
      <c r="K162" s="25" t="s">
        <v>736</v>
      </c>
      <c r="L162" s="91" t="str">
        <f t="shared" si="24"/>
        <v>Yes</v>
      </c>
    </row>
    <row r="163" spans="1:12" x14ac:dyDescent="0.25">
      <c r="A163" s="122" t="s">
        <v>1691</v>
      </c>
      <c r="B163" s="21" t="s">
        <v>213</v>
      </c>
      <c r="C163" s="26">
        <v>2669.8652474</v>
      </c>
      <c r="D163" s="7" t="str">
        <f t="shared" si="21"/>
        <v>N/A</v>
      </c>
      <c r="E163" s="26">
        <v>2725.9649393</v>
      </c>
      <c r="F163" s="7" t="str">
        <f t="shared" si="22"/>
        <v>N/A</v>
      </c>
      <c r="G163" s="26">
        <v>2680.3124306</v>
      </c>
      <c r="H163" s="7" t="str">
        <f t="shared" si="23"/>
        <v>N/A</v>
      </c>
      <c r="I163" s="8">
        <v>2.101</v>
      </c>
      <c r="J163" s="8">
        <v>-1.67</v>
      </c>
      <c r="K163" s="25" t="s">
        <v>736</v>
      </c>
      <c r="L163" s="91" t="str">
        <f t="shared" si="24"/>
        <v>Yes</v>
      </c>
    </row>
    <row r="164" spans="1:12" x14ac:dyDescent="0.25">
      <c r="A164" s="122" t="s">
        <v>1341</v>
      </c>
      <c r="B164" s="21" t="s">
        <v>213</v>
      </c>
      <c r="C164" s="26">
        <v>309.20506110000002</v>
      </c>
      <c r="D164" s="7" t="str">
        <f t="shared" si="21"/>
        <v>N/A</v>
      </c>
      <c r="E164" s="26">
        <v>280.54117413</v>
      </c>
      <c r="F164" s="7" t="str">
        <f t="shared" si="22"/>
        <v>N/A</v>
      </c>
      <c r="G164" s="26">
        <v>297.17152113999998</v>
      </c>
      <c r="H164" s="7" t="str">
        <f t="shared" si="23"/>
        <v>N/A</v>
      </c>
      <c r="I164" s="8">
        <v>-9.27</v>
      </c>
      <c r="J164" s="8">
        <v>5.9279999999999999</v>
      </c>
      <c r="K164" s="25" t="s">
        <v>736</v>
      </c>
      <c r="L164" s="91" t="str">
        <f t="shared" si="24"/>
        <v>Yes</v>
      </c>
    </row>
    <row r="165" spans="1:12" x14ac:dyDescent="0.25">
      <c r="A165" s="122" t="s">
        <v>1342</v>
      </c>
      <c r="B165" s="21" t="s">
        <v>213</v>
      </c>
      <c r="C165" s="26">
        <v>400.35707241</v>
      </c>
      <c r="D165" s="7" t="str">
        <f t="shared" si="21"/>
        <v>N/A</v>
      </c>
      <c r="E165" s="26">
        <v>429.40952737999999</v>
      </c>
      <c r="F165" s="7" t="str">
        <f t="shared" si="22"/>
        <v>N/A</v>
      </c>
      <c r="G165" s="26">
        <v>441.32205882</v>
      </c>
      <c r="H165" s="7" t="str">
        <f t="shared" si="23"/>
        <v>N/A</v>
      </c>
      <c r="I165" s="8">
        <v>7.2569999999999997</v>
      </c>
      <c r="J165" s="8">
        <v>2.774</v>
      </c>
      <c r="K165" s="25" t="s">
        <v>736</v>
      </c>
      <c r="L165" s="91" t="str">
        <f t="shared" si="24"/>
        <v>Yes</v>
      </c>
    </row>
    <row r="166" spans="1:12" x14ac:dyDescent="0.25">
      <c r="A166" s="122" t="s">
        <v>1343</v>
      </c>
      <c r="B166" s="21" t="s">
        <v>213</v>
      </c>
      <c r="C166" s="26">
        <v>2406.7247981</v>
      </c>
      <c r="D166" s="7" t="str">
        <f t="shared" si="21"/>
        <v>N/A</v>
      </c>
      <c r="E166" s="26">
        <v>2375.8469699000002</v>
      </c>
      <c r="F166" s="7" t="str">
        <f t="shared" si="22"/>
        <v>N/A</v>
      </c>
      <c r="G166" s="26">
        <v>2397.8078135000001</v>
      </c>
      <c r="H166" s="7" t="str">
        <f t="shared" si="23"/>
        <v>N/A</v>
      </c>
      <c r="I166" s="8">
        <v>-1.28</v>
      </c>
      <c r="J166" s="8">
        <v>0.92430000000000001</v>
      </c>
      <c r="K166" s="25" t="s">
        <v>736</v>
      </c>
      <c r="L166" s="91" t="str">
        <f t="shared" si="24"/>
        <v>Yes</v>
      </c>
    </row>
    <row r="167" spans="1:12" x14ac:dyDescent="0.25">
      <c r="A167" s="148" t="s">
        <v>1344</v>
      </c>
      <c r="B167" s="21" t="s">
        <v>213</v>
      </c>
      <c r="C167" s="26">
        <v>1732.7870370000001</v>
      </c>
      <c r="D167" s="7" t="str">
        <f t="shared" si="21"/>
        <v>N/A</v>
      </c>
      <c r="E167" s="26">
        <v>1932.1496259</v>
      </c>
      <c r="F167" s="7" t="str">
        <f t="shared" si="22"/>
        <v>N/A</v>
      </c>
      <c r="G167" s="26">
        <v>2013.6169823</v>
      </c>
      <c r="H167" s="7" t="str">
        <f t="shared" si="23"/>
        <v>N/A</v>
      </c>
      <c r="I167" s="8">
        <v>11.51</v>
      </c>
      <c r="J167" s="8">
        <v>4.2160000000000002</v>
      </c>
      <c r="K167" s="25" t="s">
        <v>736</v>
      </c>
      <c r="L167" s="91" t="str">
        <f t="shared" si="24"/>
        <v>Yes</v>
      </c>
    </row>
    <row r="168" spans="1:12" x14ac:dyDescent="0.25">
      <c r="A168" s="148" t="s">
        <v>1345</v>
      </c>
      <c r="B168" s="21" t="s">
        <v>213</v>
      </c>
      <c r="C168" s="26">
        <v>3714.7591695000001</v>
      </c>
      <c r="D168" s="7" t="str">
        <f t="shared" si="21"/>
        <v>N/A</v>
      </c>
      <c r="E168" s="26">
        <v>3890.2785211999999</v>
      </c>
      <c r="F168" s="7" t="str">
        <f t="shared" si="22"/>
        <v>N/A</v>
      </c>
      <c r="G168" s="26">
        <v>3753.2208672000002</v>
      </c>
      <c r="H168" s="7" t="str">
        <f t="shared" si="23"/>
        <v>N/A</v>
      </c>
      <c r="I168" s="8">
        <v>4.7249999999999996</v>
      </c>
      <c r="J168" s="8">
        <v>-3.52</v>
      </c>
      <c r="K168" s="25" t="s">
        <v>736</v>
      </c>
      <c r="L168" s="91" t="str">
        <f t="shared" si="24"/>
        <v>Yes</v>
      </c>
    </row>
    <row r="169" spans="1:12" x14ac:dyDescent="0.25">
      <c r="A169" s="148" t="s">
        <v>1346</v>
      </c>
      <c r="B169" s="21" t="s">
        <v>213</v>
      </c>
      <c r="C169" s="26">
        <v>1207.4764365000001</v>
      </c>
      <c r="D169" s="7" t="str">
        <f t="shared" si="21"/>
        <v>N/A</v>
      </c>
      <c r="E169" s="26">
        <v>1051.0969964999999</v>
      </c>
      <c r="F169" s="7" t="str">
        <f t="shared" si="22"/>
        <v>N/A</v>
      </c>
      <c r="G169" s="26">
        <v>1077.0937808000001</v>
      </c>
      <c r="H169" s="7" t="str">
        <f t="shared" si="23"/>
        <v>N/A</v>
      </c>
      <c r="I169" s="8">
        <v>-13</v>
      </c>
      <c r="J169" s="8">
        <v>2.4729999999999999</v>
      </c>
      <c r="K169" s="25" t="s">
        <v>736</v>
      </c>
      <c r="L169" s="91" t="str">
        <f t="shared" si="24"/>
        <v>Yes</v>
      </c>
    </row>
    <row r="170" spans="1:12" x14ac:dyDescent="0.25">
      <c r="A170" s="148" t="s">
        <v>1347</v>
      </c>
      <c r="B170" s="21" t="s">
        <v>213</v>
      </c>
      <c r="C170" s="26">
        <v>1325.5896158</v>
      </c>
      <c r="D170" s="7" t="str">
        <f t="shared" si="21"/>
        <v>N/A</v>
      </c>
      <c r="E170" s="26">
        <v>1352.0014254</v>
      </c>
      <c r="F170" s="7" t="str">
        <f t="shared" si="22"/>
        <v>N/A</v>
      </c>
      <c r="G170" s="26">
        <v>1304.2003549999999</v>
      </c>
      <c r="H170" s="7" t="str">
        <f t="shared" si="23"/>
        <v>N/A</v>
      </c>
      <c r="I170" s="8">
        <v>1.992</v>
      </c>
      <c r="J170" s="8">
        <v>-3.54</v>
      </c>
      <c r="K170" s="25" t="s">
        <v>736</v>
      </c>
      <c r="L170" s="91" t="str">
        <f t="shared" si="24"/>
        <v>Yes</v>
      </c>
    </row>
    <row r="171" spans="1:12" x14ac:dyDescent="0.25">
      <c r="A171" s="148" t="s">
        <v>85</v>
      </c>
      <c r="B171" s="21" t="s">
        <v>213</v>
      </c>
      <c r="C171" s="4">
        <v>8.2334930066999998</v>
      </c>
      <c r="D171" s="7" t="str">
        <f t="shared" ref="D171:D202" si="25">IF($B171="N/A","N/A",IF(C171&gt;10,"No",IF(C171&lt;-10,"No","Yes")))</f>
        <v>N/A</v>
      </c>
      <c r="E171" s="4">
        <v>8.1620675247999994</v>
      </c>
      <c r="F171" s="7" t="str">
        <f t="shared" ref="F171:F202" si="26">IF($B171="N/A","N/A",IF(E171&gt;10,"No",IF(E171&lt;-10,"No","Yes")))</f>
        <v>N/A</v>
      </c>
      <c r="G171" s="4">
        <v>7.0294360162</v>
      </c>
      <c r="H171" s="7" t="str">
        <f t="shared" ref="H171:H202" si="27">IF($B171="N/A","N/A",IF(G171&gt;10,"No",IF(G171&lt;-10,"No","Yes")))</f>
        <v>N/A</v>
      </c>
      <c r="I171" s="8">
        <v>-0.86699999999999999</v>
      </c>
      <c r="J171" s="8">
        <v>-13.9</v>
      </c>
      <c r="K171" s="25" t="s">
        <v>736</v>
      </c>
      <c r="L171" s="91" t="str">
        <f t="shared" ref="L171:L202" si="28">IF(J171="Div by 0", "N/A", IF(K171="N/A","N/A", IF(J171&gt;VALUE(MID(K171,1,2)), "No", IF(J171&lt;-1*VALUE(MID(K171,1,2)), "No", "Yes"))))</f>
        <v>Yes</v>
      </c>
    </row>
    <row r="172" spans="1:12" x14ac:dyDescent="0.25">
      <c r="A172" s="148" t="s">
        <v>463</v>
      </c>
      <c r="B172" s="21" t="s">
        <v>213</v>
      </c>
      <c r="C172" s="4">
        <v>8.8888888889000004</v>
      </c>
      <c r="D172" s="7" t="str">
        <f t="shared" si="25"/>
        <v>N/A</v>
      </c>
      <c r="E172" s="4">
        <v>8.4788029925000004</v>
      </c>
      <c r="F172" s="7" t="str">
        <f t="shared" si="26"/>
        <v>N/A</v>
      </c>
      <c r="G172" s="4">
        <v>8.1246182040000008</v>
      </c>
      <c r="H172" s="7" t="str">
        <f t="shared" si="27"/>
        <v>N/A</v>
      </c>
      <c r="I172" s="8">
        <v>-4.6100000000000003</v>
      </c>
      <c r="J172" s="8">
        <v>-4.18</v>
      </c>
      <c r="K172" s="25" t="s">
        <v>736</v>
      </c>
      <c r="L172" s="91" t="str">
        <f t="shared" si="28"/>
        <v>Yes</v>
      </c>
    </row>
    <row r="173" spans="1:12" x14ac:dyDescent="0.25">
      <c r="A173" s="148" t="s">
        <v>464</v>
      </c>
      <c r="B173" s="21" t="s">
        <v>213</v>
      </c>
      <c r="C173" s="4">
        <v>10.014405927</v>
      </c>
      <c r="D173" s="7" t="str">
        <f t="shared" si="25"/>
        <v>N/A</v>
      </c>
      <c r="E173" s="4">
        <v>10.071401307</v>
      </c>
      <c r="F173" s="7" t="str">
        <f t="shared" si="26"/>
        <v>N/A</v>
      </c>
      <c r="G173" s="4">
        <v>9.7404955146999992</v>
      </c>
      <c r="H173" s="7" t="str">
        <f t="shared" si="27"/>
        <v>N/A</v>
      </c>
      <c r="I173" s="8">
        <v>0.56910000000000005</v>
      </c>
      <c r="J173" s="8">
        <v>-3.29</v>
      </c>
      <c r="K173" s="25" t="s">
        <v>736</v>
      </c>
      <c r="L173" s="91" t="str">
        <f t="shared" si="28"/>
        <v>Yes</v>
      </c>
    </row>
    <row r="174" spans="1:12" x14ac:dyDescent="0.25">
      <c r="A174" s="114" t="s">
        <v>465</v>
      </c>
      <c r="B174" s="21" t="s">
        <v>213</v>
      </c>
      <c r="C174" s="4">
        <v>6.5345592358999998</v>
      </c>
      <c r="D174" s="7" t="str">
        <f t="shared" si="25"/>
        <v>N/A</v>
      </c>
      <c r="E174" s="4">
        <v>6.5696749261000003</v>
      </c>
      <c r="F174" s="7" t="str">
        <f t="shared" si="26"/>
        <v>N/A</v>
      </c>
      <c r="G174" s="4">
        <v>4.1212717975000004</v>
      </c>
      <c r="H174" s="7" t="str">
        <f t="shared" si="27"/>
        <v>N/A</v>
      </c>
      <c r="I174" s="8">
        <v>0.53739999999999999</v>
      </c>
      <c r="J174" s="8">
        <v>-37.299999999999997</v>
      </c>
      <c r="K174" s="25" t="s">
        <v>736</v>
      </c>
      <c r="L174" s="91" t="str">
        <f t="shared" si="28"/>
        <v>No</v>
      </c>
    </row>
    <row r="175" spans="1:12" x14ac:dyDescent="0.25">
      <c r="A175" s="114" t="s">
        <v>466</v>
      </c>
      <c r="B175" s="21" t="s">
        <v>213</v>
      </c>
      <c r="C175" s="4">
        <v>6.7954781112999996</v>
      </c>
      <c r="D175" s="7" t="str">
        <f t="shared" si="25"/>
        <v>N/A</v>
      </c>
      <c r="E175" s="4">
        <v>6.6991747937000001</v>
      </c>
      <c r="F175" s="7" t="str">
        <f t="shared" si="26"/>
        <v>N/A</v>
      </c>
      <c r="G175" s="4">
        <v>5.1901622718000002</v>
      </c>
      <c r="H175" s="7" t="str">
        <f t="shared" si="27"/>
        <v>N/A</v>
      </c>
      <c r="I175" s="8">
        <v>-1.42</v>
      </c>
      <c r="J175" s="8">
        <v>-22.5</v>
      </c>
      <c r="K175" s="25" t="s">
        <v>736</v>
      </c>
      <c r="L175" s="91" t="str">
        <f t="shared" si="28"/>
        <v>Yes</v>
      </c>
    </row>
    <row r="176" spans="1:12" x14ac:dyDescent="0.25">
      <c r="A176" s="114" t="s">
        <v>1348</v>
      </c>
      <c r="B176" s="21" t="s">
        <v>213</v>
      </c>
      <c r="C176" s="4">
        <v>1.5245431171999999</v>
      </c>
      <c r="D176" s="7" t="str">
        <f t="shared" si="25"/>
        <v>N/A</v>
      </c>
      <c r="E176" s="4">
        <v>1.3792451703999999</v>
      </c>
      <c r="F176" s="7" t="str">
        <f t="shared" si="26"/>
        <v>N/A</v>
      </c>
      <c r="G176" s="4">
        <v>1.2251938710000001</v>
      </c>
      <c r="H176" s="7" t="str">
        <f t="shared" si="27"/>
        <v>N/A</v>
      </c>
      <c r="I176" s="8">
        <v>-9.5299999999999994</v>
      </c>
      <c r="J176" s="8">
        <v>-11.2</v>
      </c>
      <c r="K176" s="25" t="s">
        <v>736</v>
      </c>
      <c r="L176" s="91" t="str">
        <f t="shared" si="28"/>
        <v>Yes</v>
      </c>
    </row>
    <row r="177" spans="1:12" x14ac:dyDescent="0.25">
      <c r="A177" s="114" t="s">
        <v>1349</v>
      </c>
      <c r="B177" s="21" t="s">
        <v>213</v>
      </c>
      <c r="C177" s="4">
        <v>8.8888888889000004</v>
      </c>
      <c r="D177" s="7" t="str">
        <f t="shared" si="25"/>
        <v>N/A</v>
      </c>
      <c r="E177" s="4">
        <v>9.4763092268999998</v>
      </c>
      <c r="F177" s="7" t="str">
        <f t="shared" si="26"/>
        <v>N/A</v>
      </c>
      <c r="G177" s="4">
        <v>7.7580940744999998</v>
      </c>
      <c r="H177" s="7" t="str">
        <f t="shared" si="27"/>
        <v>N/A</v>
      </c>
      <c r="I177" s="8">
        <v>6.6079999999999997</v>
      </c>
      <c r="J177" s="8">
        <v>-18.100000000000001</v>
      </c>
      <c r="K177" s="25" t="s">
        <v>736</v>
      </c>
      <c r="L177" s="91" t="str">
        <f t="shared" si="28"/>
        <v>Yes</v>
      </c>
    </row>
    <row r="178" spans="1:12" x14ac:dyDescent="0.25">
      <c r="A178" s="114" t="s">
        <v>1350</v>
      </c>
      <c r="B178" s="21" t="s">
        <v>213</v>
      </c>
      <c r="C178" s="4">
        <v>2.4581542120000002</v>
      </c>
      <c r="D178" s="7" t="str">
        <f t="shared" si="25"/>
        <v>N/A</v>
      </c>
      <c r="E178" s="4">
        <v>2.3385050632</v>
      </c>
      <c r="F178" s="7" t="str">
        <f t="shared" si="26"/>
        <v>N/A</v>
      </c>
      <c r="G178" s="4">
        <v>2.0269115761999998</v>
      </c>
      <c r="H178" s="7" t="str">
        <f t="shared" si="27"/>
        <v>N/A</v>
      </c>
      <c r="I178" s="8">
        <v>-4.87</v>
      </c>
      <c r="J178" s="8">
        <v>-13.3</v>
      </c>
      <c r="K178" s="25" t="s">
        <v>736</v>
      </c>
      <c r="L178" s="91" t="str">
        <f t="shared" si="28"/>
        <v>Yes</v>
      </c>
    </row>
    <row r="179" spans="1:12" x14ac:dyDescent="0.25">
      <c r="A179" s="114" t="s">
        <v>1351</v>
      </c>
      <c r="B179" s="21" t="s">
        <v>213</v>
      </c>
      <c r="C179" s="4">
        <v>0.89903298720000002</v>
      </c>
      <c r="D179" s="7" t="str">
        <f t="shared" si="25"/>
        <v>N/A</v>
      </c>
      <c r="E179" s="4">
        <v>0.71180950220000005</v>
      </c>
      <c r="F179" s="7" t="str">
        <f t="shared" si="26"/>
        <v>N/A</v>
      </c>
      <c r="G179" s="4">
        <v>0.59397134959999998</v>
      </c>
      <c r="H179" s="7" t="str">
        <f t="shared" si="27"/>
        <v>N/A</v>
      </c>
      <c r="I179" s="8">
        <v>-20.8</v>
      </c>
      <c r="J179" s="8">
        <v>-16.600000000000001</v>
      </c>
      <c r="K179" s="25" t="s">
        <v>736</v>
      </c>
      <c r="L179" s="91" t="str">
        <f t="shared" si="28"/>
        <v>Yes</v>
      </c>
    </row>
    <row r="180" spans="1:12" x14ac:dyDescent="0.25">
      <c r="A180" s="114" t="s">
        <v>1352</v>
      </c>
      <c r="B180" s="21" t="s">
        <v>213</v>
      </c>
      <c r="C180" s="4">
        <v>8.8515717899999999E-2</v>
      </c>
      <c r="D180" s="7" t="str">
        <f t="shared" si="25"/>
        <v>N/A</v>
      </c>
      <c r="E180" s="4">
        <v>9.2523130800000006E-2</v>
      </c>
      <c r="F180" s="7" t="str">
        <f t="shared" si="26"/>
        <v>N/A</v>
      </c>
      <c r="G180" s="4">
        <v>5.8316430000000002E-2</v>
      </c>
      <c r="H180" s="7" t="str">
        <f t="shared" si="27"/>
        <v>N/A</v>
      </c>
      <c r="I180" s="8">
        <v>4.5270000000000001</v>
      </c>
      <c r="J180" s="8">
        <v>-37</v>
      </c>
      <c r="K180" s="25" t="s">
        <v>736</v>
      </c>
      <c r="L180" s="91" t="str">
        <f t="shared" si="28"/>
        <v>No</v>
      </c>
    </row>
    <row r="181" spans="1:12" x14ac:dyDescent="0.25">
      <c r="A181" s="114" t="s">
        <v>86</v>
      </c>
      <c r="B181" s="21" t="s">
        <v>213</v>
      </c>
      <c r="C181" s="4">
        <v>0.1749475157</v>
      </c>
      <c r="D181" s="7" t="str">
        <f t="shared" si="25"/>
        <v>N/A</v>
      </c>
      <c r="E181" s="4">
        <v>0.14424810669999999</v>
      </c>
      <c r="F181" s="7" t="str">
        <f t="shared" si="26"/>
        <v>N/A</v>
      </c>
      <c r="G181" s="4">
        <v>0.49545829889999998</v>
      </c>
      <c r="H181" s="7" t="str">
        <f t="shared" si="27"/>
        <v>N/A</v>
      </c>
      <c r="I181" s="8">
        <v>-17.5</v>
      </c>
      <c r="J181" s="8">
        <v>243.5</v>
      </c>
      <c r="K181" s="25" t="s">
        <v>736</v>
      </c>
      <c r="L181" s="91" t="str">
        <f t="shared" si="28"/>
        <v>No</v>
      </c>
    </row>
    <row r="182" spans="1:12" x14ac:dyDescent="0.25">
      <c r="A182" s="114" t="s">
        <v>87</v>
      </c>
      <c r="B182" s="21" t="s">
        <v>213</v>
      </c>
      <c r="C182" s="4">
        <v>62.679099143000002</v>
      </c>
      <c r="D182" s="7" t="str">
        <f t="shared" si="25"/>
        <v>N/A</v>
      </c>
      <c r="E182" s="4">
        <v>63.191114736000003</v>
      </c>
      <c r="F182" s="7" t="str">
        <f t="shared" si="26"/>
        <v>N/A</v>
      </c>
      <c r="G182" s="4">
        <v>61.765048082</v>
      </c>
      <c r="H182" s="7" t="str">
        <f t="shared" si="27"/>
        <v>N/A</v>
      </c>
      <c r="I182" s="8">
        <v>0.81689999999999996</v>
      </c>
      <c r="J182" s="8">
        <v>-2.2599999999999998</v>
      </c>
      <c r="K182" s="25" t="s">
        <v>736</v>
      </c>
      <c r="L182" s="91" t="str">
        <f t="shared" si="28"/>
        <v>Yes</v>
      </c>
    </row>
    <row r="183" spans="1:12" x14ac:dyDescent="0.25">
      <c r="A183" s="114" t="s">
        <v>467</v>
      </c>
      <c r="B183" s="21" t="s">
        <v>213</v>
      </c>
      <c r="C183" s="4">
        <v>62.716049382999998</v>
      </c>
      <c r="D183" s="7" t="str">
        <f t="shared" si="25"/>
        <v>N/A</v>
      </c>
      <c r="E183" s="4">
        <v>68.640897756000001</v>
      </c>
      <c r="F183" s="7" t="str">
        <f t="shared" si="26"/>
        <v>N/A</v>
      </c>
      <c r="G183" s="4">
        <v>70.678069640000004</v>
      </c>
      <c r="H183" s="7" t="str">
        <f t="shared" si="27"/>
        <v>N/A</v>
      </c>
      <c r="I183" s="8">
        <v>9.4469999999999992</v>
      </c>
      <c r="J183" s="8">
        <v>2.968</v>
      </c>
      <c r="K183" s="25" t="s">
        <v>736</v>
      </c>
      <c r="L183" s="91" t="str">
        <f t="shared" si="28"/>
        <v>Yes</v>
      </c>
    </row>
    <row r="184" spans="1:12" x14ac:dyDescent="0.25">
      <c r="A184" s="114" t="s">
        <v>468</v>
      </c>
      <c r="B184" s="21" t="s">
        <v>213</v>
      </c>
      <c r="C184" s="4">
        <v>80.171270465999996</v>
      </c>
      <c r="D184" s="7" t="str">
        <f t="shared" si="25"/>
        <v>N/A</v>
      </c>
      <c r="E184" s="4">
        <v>81.753373599</v>
      </c>
      <c r="F184" s="7" t="str">
        <f t="shared" si="26"/>
        <v>N/A</v>
      </c>
      <c r="G184" s="4">
        <v>80.271251602000007</v>
      </c>
      <c r="H184" s="7" t="str">
        <f t="shared" si="27"/>
        <v>N/A</v>
      </c>
      <c r="I184" s="8">
        <v>1.9730000000000001</v>
      </c>
      <c r="J184" s="8">
        <v>-1.81</v>
      </c>
      <c r="K184" s="25" t="s">
        <v>736</v>
      </c>
      <c r="L184" s="91" t="str">
        <f t="shared" si="28"/>
        <v>Yes</v>
      </c>
    </row>
    <row r="185" spans="1:12" x14ac:dyDescent="0.25">
      <c r="A185" s="114" t="s">
        <v>469</v>
      </c>
      <c r="B185" s="21" t="s">
        <v>213</v>
      </c>
      <c r="C185" s="4">
        <v>44.824187215999999</v>
      </c>
      <c r="D185" s="7" t="str">
        <f t="shared" si="25"/>
        <v>N/A</v>
      </c>
      <c r="E185" s="4">
        <v>46.043134803000001</v>
      </c>
      <c r="F185" s="7" t="str">
        <f t="shared" si="26"/>
        <v>N/A</v>
      </c>
      <c r="G185" s="4">
        <v>41.709811643999998</v>
      </c>
      <c r="H185" s="7" t="str">
        <f t="shared" si="27"/>
        <v>N/A</v>
      </c>
      <c r="I185" s="8">
        <v>2.7189999999999999</v>
      </c>
      <c r="J185" s="8">
        <v>-9.41</v>
      </c>
      <c r="K185" s="25" t="s">
        <v>736</v>
      </c>
      <c r="L185" s="91" t="str">
        <f t="shared" si="28"/>
        <v>Yes</v>
      </c>
    </row>
    <row r="186" spans="1:12" x14ac:dyDescent="0.25">
      <c r="A186" s="114" t="s">
        <v>470</v>
      </c>
      <c r="B186" s="21" t="s">
        <v>213</v>
      </c>
      <c r="C186" s="4">
        <v>50.555120002000002</v>
      </c>
      <c r="D186" s="7" t="str">
        <f t="shared" si="25"/>
        <v>N/A</v>
      </c>
      <c r="E186" s="4">
        <v>51.807951987999999</v>
      </c>
      <c r="F186" s="7" t="str">
        <f t="shared" si="26"/>
        <v>N/A</v>
      </c>
      <c r="G186" s="4">
        <v>49.475152129999998</v>
      </c>
      <c r="H186" s="7" t="str">
        <f t="shared" si="27"/>
        <v>N/A</v>
      </c>
      <c r="I186" s="8">
        <v>2.4780000000000002</v>
      </c>
      <c r="J186" s="8">
        <v>-4.5</v>
      </c>
      <c r="K186" s="25" t="s">
        <v>736</v>
      </c>
      <c r="L186" s="91" t="str">
        <f t="shared" si="28"/>
        <v>Yes</v>
      </c>
    </row>
    <row r="187" spans="1:12" x14ac:dyDescent="0.25">
      <c r="A187" s="114" t="s">
        <v>116</v>
      </c>
      <c r="B187" s="21" t="s">
        <v>213</v>
      </c>
      <c r="C187" s="4">
        <v>70.667214322000007</v>
      </c>
      <c r="D187" s="7" t="str">
        <f t="shared" si="25"/>
        <v>N/A</v>
      </c>
      <c r="E187" s="4">
        <v>69.309432385999997</v>
      </c>
      <c r="F187" s="7" t="str">
        <f t="shared" si="26"/>
        <v>N/A</v>
      </c>
      <c r="G187" s="4">
        <v>67.978025424999998</v>
      </c>
      <c r="H187" s="7" t="str">
        <f t="shared" si="27"/>
        <v>N/A</v>
      </c>
      <c r="I187" s="8">
        <v>-1.92</v>
      </c>
      <c r="J187" s="8">
        <v>-1.92</v>
      </c>
      <c r="K187" s="25" t="s">
        <v>736</v>
      </c>
      <c r="L187" s="91" t="str">
        <f t="shared" si="28"/>
        <v>Yes</v>
      </c>
    </row>
    <row r="188" spans="1:12" x14ac:dyDescent="0.25">
      <c r="A188" s="114" t="s">
        <v>471</v>
      </c>
      <c r="B188" s="21" t="s">
        <v>213</v>
      </c>
      <c r="C188" s="4">
        <v>59.320987654</v>
      </c>
      <c r="D188" s="7" t="str">
        <f t="shared" si="25"/>
        <v>N/A</v>
      </c>
      <c r="E188" s="4">
        <v>63.778054863000001</v>
      </c>
      <c r="F188" s="7" t="str">
        <f t="shared" si="26"/>
        <v>N/A</v>
      </c>
      <c r="G188" s="4">
        <v>65.913255956</v>
      </c>
      <c r="H188" s="7" t="str">
        <f t="shared" si="27"/>
        <v>N/A</v>
      </c>
      <c r="I188" s="8">
        <v>7.5129999999999999</v>
      </c>
      <c r="J188" s="8">
        <v>3.3479999999999999</v>
      </c>
      <c r="K188" s="25" t="s">
        <v>736</v>
      </c>
      <c r="L188" s="91" t="str">
        <f t="shared" si="28"/>
        <v>Yes</v>
      </c>
    </row>
    <row r="189" spans="1:12" x14ac:dyDescent="0.25">
      <c r="A189" s="114" t="s">
        <v>472</v>
      </c>
      <c r="B189" s="21" t="s">
        <v>213</v>
      </c>
      <c r="C189" s="4">
        <v>79.301198206999999</v>
      </c>
      <c r="D189" s="7" t="str">
        <f t="shared" si="25"/>
        <v>N/A</v>
      </c>
      <c r="E189" s="4">
        <v>81.073040392999999</v>
      </c>
      <c r="F189" s="7" t="str">
        <f t="shared" si="26"/>
        <v>N/A</v>
      </c>
      <c r="G189" s="4">
        <v>80.382315250000005</v>
      </c>
      <c r="H189" s="7" t="str">
        <f t="shared" si="27"/>
        <v>N/A</v>
      </c>
      <c r="I189" s="8">
        <v>2.234</v>
      </c>
      <c r="J189" s="8">
        <v>-0.85199999999999998</v>
      </c>
      <c r="K189" s="25" t="s">
        <v>736</v>
      </c>
      <c r="L189" s="91" t="str">
        <f t="shared" si="28"/>
        <v>Yes</v>
      </c>
    </row>
    <row r="190" spans="1:12" x14ac:dyDescent="0.25">
      <c r="A190" s="114" t="s">
        <v>473</v>
      </c>
      <c r="B190" s="21" t="s">
        <v>213</v>
      </c>
      <c r="C190" s="4">
        <v>62.843935350999999</v>
      </c>
      <c r="D190" s="7" t="str">
        <f t="shared" si="25"/>
        <v>N/A</v>
      </c>
      <c r="E190" s="4">
        <v>58.040179586000001</v>
      </c>
      <c r="F190" s="7" t="str">
        <f t="shared" si="26"/>
        <v>N/A</v>
      </c>
      <c r="G190" s="4">
        <v>56.285932090000003</v>
      </c>
      <c r="H190" s="7" t="str">
        <f t="shared" si="27"/>
        <v>N/A</v>
      </c>
      <c r="I190" s="8">
        <v>-7.64</v>
      </c>
      <c r="J190" s="8">
        <v>-3.02</v>
      </c>
      <c r="K190" s="25" t="s">
        <v>736</v>
      </c>
      <c r="L190" s="91" t="str">
        <f t="shared" si="28"/>
        <v>Yes</v>
      </c>
    </row>
    <row r="191" spans="1:12" x14ac:dyDescent="0.25">
      <c r="A191" s="114" t="s">
        <v>474</v>
      </c>
      <c r="B191" s="21" t="s">
        <v>213</v>
      </c>
      <c r="C191" s="4">
        <v>63.675678410000003</v>
      </c>
      <c r="D191" s="7" t="str">
        <f t="shared" si="25"/>
        <v>N/A</v>
      </c>
      <c r="E191" s="4">
        <v>63.163290822999997</v>
      </c>
      <c r="F191" s="7" t="str">
        <f t="shared" si="26"/>
        <v>N/A</v>
      </c>
      <c r="G191" s="4">
        <v>57.279411764999999</v>
      </c>
      <c r="H191" s="7" t="str">
        <f t="shared" si="27"/>
        <v>N/A</v>
      </c>
      <c r="I191" s="8">
        <v>-0.80500000000000005</v>
      </c>
      <c r="J191" s="8">
        <v>-9.32</v>
      </c>
      <c r="K191" s="25" t="s">
        <v>736</v>
      </c>
      <c r="L191" s="91" t="str">
        <f t="shared" si="28"/>
        <v>Yes</v>
      </c>
    </row>
    <row r="192" spans="1:12" x14ac:dyDescent="0.25">
      <c r="A192" s="114" t="s">
        <v>1353</v>
      </c>
      <c r="B192" s="21" t="s">
        <v>213</v>
      </c>
      <c r="C192" s="22">
        <v>9.5286686103000005</v>
      </c>
      <c r="D192" s="7" t="str">
        <f t="shared" si="25"/>
        <v>N/A</v>
      </c>
      <c r="E192" s="22">
        <v>9.3574040219000008</v>
      </c>
      <c r="F192" s="7" t="str">
        <f t="shared" si="26"/>
        <v>N/A</v>
      </c>
      <c r="G192" s="22">
        <v>10.30929764</v>
      </c>
      <c r="H192" s="7" t="str">
        <f t="shared" si="27"/>
        <v>N/A</v>
      </c>
      <c r="I192" s="8">
        <v>-1.8</v>
      </c>
      <c r="J192" s="8">
        <v>10.17</v>
      </c>
      <c r="K192" s="25" t="s">
        <v>736</v>
      </c>
      <c r="L192" s="91" t="str">
        <f t="shared" si="28"/>
        <v>Yes</v>
      </c>
    </row>
    <row r="193" spans="1:12" x14ac:dyDescent="0.25">
      <c r="A193" s="114" t="s">
        <v>1354</v>
      </c>
      <c r="B193" s="21" t="s">
        <v>213</v>
      </c>
      <c r="C193" s="22">
        <v>8.8472222221999992</v>
      </c>
      <c r="D193" s="7" t="str">
        <f t="shared" si="25"/>
        <v>N/A</v>
      </c>
      <c r="E193" s="22">
        <v>11.691176471</v>
      </c>
      <c r="F193" s="7" t="str">
        <f t="shared" si="26"/>
        <v>N/A</v>
      </c>
      <c r="G193" s="22">
        <v>9.1278195488999998</v>
      </c>
      <c r="H193" s="7" t="str">
        <f t="shared" si="27"/>
        <v>N/A</v>
      </c>
      <c r="I193" s="8">
        <v>32.15</v>
      </c>
      <c r="J193" s="8">
        <v>-21.9</v>
      </c>
      <c r="K193" s="25" t="s">
        <v>736</v>
      </c>
      <c r="L193" s="91" t="str">
        <f t="shared" si="28"/>
        <v>Yes</v>
      </c>
    </row>
    <row r="194" spans="1:12" x14ac:dyDescent="0.25">
      <c r="A194" s="114" t="s">
        <v>1355</v>
      </c>
      <c r="B194" s="21" t="s">
        <v>213</v>
      </c>
      <c r="C194" s="22">
        <v>12.896563535</v>
      </c>
      <c r="D194" s="7" t="str">
        <f t="shared" si="25"/>
        <v>N/A</v>
      </c>
      <c r="E194" s="22">
        <v>12.894103221</v>
      </c>
      <c r="F194" s="7" t="str">
        <f t="shared" si="26"/>
        <v>N/A</v>
      </c>
      <c r="G194" s="22">
        <v>12.718890473</v>
      </c>
      <c r="H194" s="7" t="str">
        <f t="shared" si="27"/>
        <v>N/A</v>
      </c>
      <c r="I194" s="8">
        <v>-1.9E-2</v>
      </c>
      <c r="J194" s="8">
        <v>-1.36</v>
      </c>
      <c r="K194" s="25" t="s">
        <v>736</v>
      </c>
      <c r="L194" s="91" t="str">
        <f t="shared" si="28"/>
        <v>Yes</v>
      </c>
    </row>
    <row r="195" spans="1:12" x14ac:dyDescent="0.25">
      <c r="A195" s="114" t="s">
        <v>1356</v>
      </c>
      <c r="B195" s="21" t="s">
        <v>213</v>
      </c>
      <c r="C195" s="22">
        <v>5.4418725618000003</v>
      </c>
      <c r="D195" s="7" t="str">
        <f t="shared" si="25"/>
        <v>N/A</v>
      </c>
      <c r="E195" s="22">
        <v>5.3711072664000001</v>
      </c>
      <c r="F195" s="7" t="str">
        <f t="shared" si="26"/>
        <v>N/A</v>
      </c>
      <c r="G195" s="22">
        <v>6.5552986513000002</v>
      </c>
      <c r="H195" s="7" t="str">
        <f t="shared" si="27"/>
        <v>N/A</v>
      </c>
      <c r="I195" s="8">
        <v>-1.3</v>
      </c>
      <c r="J195" s="8">
        <v>22.05</v>
      </c>
      <c r="K195" s="25" t="s">
        <v>736</v>
      </c>
      <c r="L195" s="91" t="str">
        <f t="shared" si="28"/>
        <v>Yes</v>
      </c>
    </row>
    <row r="196" spans="1:12" x14ac:dyDescent="0.25">
      <c r="A196" s="114" t="s">
        <v>1357</v>
      </c>
      <c r="B196" s="21" t="s">
        <v>213</v>
      </c>
      <c r="C196" s="22">
        <v>4.4346855228999997</v>
      </c>
      <c r="D196" s="7" t="str">
        <f t="shared" si="25"/>
        <v>N/A</v>
      </c>
      <c r="E196" s="22">
        <v>4.2762224710999996</v>
      </c>
      <c r="F196" s="7" t="str">
        <f t="shared" si="26"/>
        <v>N/A</v>
      </c>
      <c r="G196" s="22">
        <v>4.4084025403</v>
      </c>
      <c r="H196" s="7" t="str">
        <f t="shared" si="27"/>
        <v>N/A</v>
      </c>
      <c r="I196" s="8">
        <v>-3.57</v>
      </c>
      <c r="J196" s="8">
        <v>3.0910000000000002</v>
      </c>
      <c r="K196" s="25" t="s">
        <v>736</v>
      </c>
      <c r="L196" s="91" t="str">
        <f t="shared" si="28"/>
        <v>Yes</v>
      </c>
    </row>
    <row r="197" spans="1:12" x14ac:dyDescent="0.25">
      <c r="A197" s="114" t="s">
        <v>1358</v>
      </c>
      <c r="B197" s="21" t="s">
        <v>213</v>
      </c>
      <c r="C197" s="22">
        <v>77.566130161000004</v>
      </c>
      <c r="D197" s="7" t="str">
        <f t="shared" si="25"/>
        <v>N/A</v>
      </c>
      <c r="E197" s="22">
        <v>99.098449333000005</v>
      </c>
      <c r="F197" s="7" t="str">
        <f t="shared" si="26"/>
        <v>N/A</v>
      </c>
      <c r="G197" s="22">
        <v>97.402972750000004</v>
      </c>
      <c r="H197" s="7" t="str">
        <f t="shared" si="27"/>
        <v>N/A</v>
      </c>
      <c r="I197" s="8">
        <v>27.76</v>
      </c>
      <c r="J197" s="8">
        <v>-1.71</v>
      </c>
      <c r="K197" s="25" t="s">
        <v>736</v>
      </c>
      <c r="L197" s="91" t="str">
        <f t="shared" si="28"/>
        <v>Yes</v>
      </c>
    </row>
    <row r="198" spans="1:12" x14ac:dyDescent="0.25">
      <c r="A198" s="114" t="s">
        <v>1359</v>
      </c>
      <c r="B198" s="21" t="s">
        <v>213</v>
      </c>
      <c r="C198" s="22">
        <v>195.97222221999999</v>
      </c>
      <c r="D198" s="7" t="str">
        <f t="shared" si="25"/>
        <v>N/A</v>
      </c>
      <c r="E198" s="22">
        <v>242.72368420999999</v>
      </c>
      <c r="F198" s="7" t="str">
        <f t="shared" si="26"/>
        <v>N/A</v>
      </c>
      <c r="G198" s="22">
        <v>222.33070866</v>
      </c>
      <c r="H198" s="7" t="str">
        <f t="shared" si="27"/>
        <v>N/A</v>
      </c>
      <c r="I198" s="8">
        <v>23.86</v>
      </c>
      <c r="J198" s="8">
        <v>-8.4</v>
      </c>
      <c r="K198" s="25" t="s">
        <v>736</v>
      </c>
      <c r="L198" s="91" t="str">
        <f t="shared" si="28"/>
        <v>Yes</v>
      </c>
    </row>
    <row r="199" spans="1:12" x14ac:dyDescent="0.25">
      <c r="A199" s="114" t="s">
        <v>1360</v>
      </c>
      <c r="B199" s="21" t="s">
        <v>213</v>
      </c>
      <c r="C199" s="22">
        <v>86.239534883999994</v>
      </c>
      <c r="D199" s="7" t="str">
        <f t="shared" si="25"/>
        <v>N/A</v>
      </c>
      <c r="E199" s="22">
        <v>110.46855497</v>
      </c>
      <c r="F199" s="7" t="str">
        <f t="shared" si="26"/>
        <v>N/A</v>
      </c>
      <c r="G199" s="22">
        <v>105.33561644</v>
      </c>
      <c r="H199" s="7" t="str">
        <f t="shared" si="27"/>
        <v>N/A</v>
      </c>
      <c r="I199" s="8">
        <v>28.1</v>
      </c>
      <c r="J199" s="8">
        <v>-4.6500000000000004</v>
      </c>
      <c r="K199" s="25" t="s">
        <v>736</v>
      </c>
      <c r="L199" s="91" t="str">
        <f t="shared" si="28"/>
        <v>Yes</v>
      </c>
    </row>
    <row r="200" spans="1:12" x14ac:dyDescent="0.25">
      <c r="A200" s="114" t="s">
        <v>1361</v>
      </c>
      <c r="B200" s="21" t="s">
        <v>213</v>
      </c>
      <c r="C200" s="22">
        <v>11.434782609000001</v>
      </c>
      <c r="D200" s="7" t="str">
        <f t="shared" si="25"/>
        <v>N/A</v>
      </c>
      <c r="E200" s="22">
        <v>13.554890220000001</v>
      </c>
      <c r="F200" s="7" t="str">
        <f t="shared" si="26"/>
        <v>N/A</v>
      </c>
      <c r="G200" s="22">
        <v>16.467914439000001</v>
      </c>
      <c r="H200" s="7" t="str">
        <f t="shared" si="27"/>
        <v>N/A</v>
      </c>
      <c r="I200" s="8">
        <v>18.54</v>
      </c>
      <c r="J200" s="8">
        <v>21.49</v>
      </c>
      <c r="K200" s="25" t="s">
        <v>736</v>
      </c>
      <c r="L200" s="91" t="str">
        <f t="shared" si="28"/>
        <v>Yes</v>
      </c>
    </row>
    <row r="201" spans="1:12" x14ac:dyDescent="0.25">
      <c r="A201" s="114" t="s">
        <v>1362</v>
      </c>
      <c r="B201" s="21" t="s">
        <v>213</v>
      </c>
      <c r="C201" s="22">
        <v>57.142857143000001</v>
      </c>
      <c r="D201" s="7" t="str">
        <f t="shared" si="25"/>
        <v>N/A</v>
      </c>
      <c r="E201" s="22">
        <v>27.270270270000001</v>
      </c>
      <c r="F201" s="7" t="str">
        <f t="shared" si="26"/>
        <v>N/A</v>
      </c>
      <c r="G201" s="22">
        <v>69.043478261000004</v>
      </c>
      <c r="H201" s="7" t="str">
        <f t="shared" si="27"/>
        <v>N/A</v>
      </c>
      <c r="I201" s="8">
        <v>-52.3</v>
      </c>
      <c r="J201" s="8">
        <v>153.19999999999999</v>
      </c>
      <c r="K201" s="25" t="s">
        <v>736</v>
      </c>
      <c r="L201" s="91" t="str">
        <f t="shared" si="28"/>
        <v>No</v>
      </c>
    </row>
    <row r="202" spans="1:12" x14ac:dyDescent="0.25">
      <c r="A202" s="114" t="s">
        <v>28</v>
      </c>
      <c r="B202" s="21" t="s">
        <v>213</v>
      </c>
      <c r="C202" s="4">
        <v>1.1394066124</v>
      </c>
      <c r="D202" s="7" t="str">
        <f t="shared" si="25"/>
        <v>N/A</v>
      </c>
      <c r="E202" s="4">
        <v>1.1688518393</v>
      </c>
      <c r="F202" s="7" t="str">
        <f t="shared" si="26"/>
        <v>N/A</v>
      </c>
      <c r="G202" s="4">
        <v>1.0127325061000001</v>
      </c>
      <c r="H202" s="7" t="str">
        <f t="shared" si="27"/>
        <v>N/A</v>
      </c>
      <c r="I202" s="8">
        <v>2.5840000000000001</v>
      </c>
      <c r="J202" s="8">
        <v>-13.4</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12</v>
      </c>
      <c r="H203" s="7" t="str">
        <f t="shared" ref="H203:H213" si="31">IF($B203="N/A","N/A",IF(G203&gt;10,"No",IF(G203&lt;-10,"No","Yes")))</f>
        <v>N/A</v>
      </c>
      <c r="I203" s="8">
        <v>200</v>
      </c>
      <c r="J203" s="8">
        <v>33.33</v>
      </c>
      <c r="K203" s="10" t="s">
        <v>213</v>
      </c>
      <c r="L203" s="91" t="str">
        <f t="shared" ref="L203:L213" si="32">IF(J203="Div by 0", "N/A", IF(K203="N/A","N/A", IF(J203&gt;VALUE(MID(K203,1,2)), "No", IF(J203&lt;-1*VALUE(MID(K203,1,2)), "No", "Yes"))))</f>
        <v>N/A</v>
      </c>
    </row>
    <row r="204" spans="1:12" x14ac:dyDescent="0.25">
      <c r="A204" s="114" t="s">
        <v>124</v>
      </c>
      <c r="B204" s="21" t="s">
        <v>213</v>
      </c>
      <c r="C204" s="22">
        <v>30</v>
      </c>
      <c r="D204" s="7" t="str">
        <f t="shared" si="29"/>
        <v>N/A</v>
      </c>
      <c r="E204" s="22">
        <v>36</v>
      </c>
      <c r="F204" s="7" t="str">
        <f t="shared" si="30"/>
        <v>N/A</v>
      </c>
      <c r="G204" s="22">
        <v>40</v>
      </c>
      <c r="H204" s="7" t="str">
        <f t="shared" si="31"/>
        <v>N/A</v>
      </c>
      <c r="I204" s="8">
        <v>20</v>
      </c>
      <c r="J204" s="8">
        <v>11.11</v>
      </c>
      <c r="K204" s="10" t="s">
        <v>213</v>
      </c>
      <c r="L204" s="91" t="str">
        <f t="shared" si="32"/>
        <v>N/A</v>
      </c>
    </row>
    <row r="205" spans="1:12" ht="25" x14ac:dyDescent="0.25">
      <c r="A205" s="114" t="s">
        <v>1610</v>
      </c>
      <c r="B205" s="21" t="s">
        <v>213</v>
      </c>
      <c r="C205" s="22">
        <v>14</v>
      </c>
      <c r="D205" s="7" t="str">
        <f t="shared" si="29"/>
        <v>N/A</v>
      </c>
      <c r="E205" s="22">
        <v>18</v>
      </c>
      <c r="F205" s="7" t="str">
        <f t="shared" si="30"/>
        <v>N/A</v>
      </c>
      <c r="G205" s="22">
        <v>23</v>
      </c>
      <c r="H205" s="7" t="str">
        <f t="shared" si="31"/>
        <v>N/A</v>
      </c>
      <c r="I205" s="8">
        <v>28.57</v>
      </c>
      <c r="J205" s="8">
        <v>27.78</v>
      </c>
      <c r="K205" s="10" t="s">
        <v>213</v>
      </c>
      <c r="L205" s="91" t="str">
        <f t="shared" si="32"/>
        <v>N/A</v>
      </c>
    </row>
    <row r="206" spans="1:12" ht="25" x14ac:dyDescent="0.25">
      <c r="A206" s="114" t="s">
        <v>1363</v>
      </c>
      <c r="B206" s="21" t="s">
        <v>213</v>
      </c>
      <c r="C206" s="22">
        <v>76</v>
      </c>
      <c r="D206" s="7" t="str">
        <f t="shared" si="29"/>
        <v>N/A</v>
      </c>
      <c r="E206" s="22">
        <v>76</v>
      </c>
      <c r="F206" s="7" t="str">
        <f t="shared" si="30"/>
        <v>N/A</v>
      </c>
      <c r="G206" s="22">
        <v>63</v>
      </c>
      <c r="H206" s="7" t="str">
        <f t="shared" si="31"/>
        <v>N/A</v>
      </c>
      <c r="I206" s="8">
        <v>0</v>
      </c>
      <c r="J206" s="8">
        <v>-17.100000000000001</v>
      </c>
      <c r="K206" s="10" t="s">
        <v>213</v>
      </c>
      <c r="L206" s="91" t="str">
        <f t="shared" si="32"/>
        <v>N/A</v>
      </c>
    </row>
    <row r="207" spans="1:12" x14ac:dyDescent="0.25">
      <c r="A207" s="114" t="s">
        <v>1611</v>
      </c>
      <c r="B207" s="21" t="s">
        <v>213</v>
      </c>
      <c r="C207" s="22">
        <v>20</v>
      </c>
      <c r="D207" s="7" t="str">
        <f t="shared" si="29"/>
        <v>N/A</v>
      </c>
      <c r="E207" s="22">
        <v>22</v>
      </c>
      <c r="F207" s="7" t="str">
        <f t="shared" si="30"/>
        <v>N/A</v>
      </c>
      <c r="G207" s="22">
        <v>26</v>
      </c>
      <c r="H207" s="7" t="str">
        <f t="shared" si="31"/>
        <v>N/A</v>
      </c>
      <c r="I207" s="8">
        <v>10</v>
      </c>
      <c r="J207" s="8">
        <v>18.18</v>
      </c>
      <c r="K207" s="10" t="s">
        <v>213</v>
      </c>
      <c r="L207" s="91" t="str">
        <f t="shared" si="32"/>
        <v>N/A</v>
      </c>
    </row>
    <row r="208" spans="1:12" x14ac:dyDescent="0.25">
      <c r="A208" s="114" t="s">
        <v>1612</v>
      </c>
      <c r="B208" s="21" t="s">
        <v>213</v>
      </c>
      <c r="C208" s="22">
        <v>14</v>
      </c>
      <c r="D208" s="7" t="str">
        <f t="shared" si="29"/>
        <v>N/A</v>
      </c>
      <c r="E208" s="22">
        <v>13</v>
      </c>
      <c r="F208" s="7" t="str">
        <f t="shared" si="30"/>
        <v>N/A</v>
      </c>
      <c r="G208" s="22">
        <v>11</v>
      </c>
      <c r="H208" s="7" t="str">
        <f t="shared" si="31"/>
        <v>N/A</v>
      </c>
      <c r="I208" s="8">
        <v>-7.14</v>
      </c>
      <c r="J208" s="8">
        <v>-46.2</v>
      </c>
      <c r="K208" s="10" t="s">
        <v>213</v>
      </c>
      <c r="L208" s="91" t="str">
        <f t="shared" si="32"/>
        <v>N/A</v>
      </c>
    </row>
    <row r="209" spans="1:12" x14ac:dyDescent="0.25">
      <c r="A209" s="114" t="s">
        <v>125</v>
      </c>
      <c r="B209" s="21" t="s">
        <v>213</v>
      </c>
      <c r="C209" s="26">
        <v>1575823</v>
      </c>
      <c r="D209" s="7" t="str">
        <f t="shared" si="29"/>
        <v>N/A</v>
      </c>
      <c r="E209" s="26">
        <v>2652796</v>
      </c>
      <c r="F209" s="7" t="str">
        <f t="shared" si="30"/>
        <v>N/A</v>
      </c>
      <c r="G209" s="26">
        <v>4108975</v>
      </c>
      <c r="H209" s="7" t="str">
        <f t="shared" si="31"/>
        <v>N/A</v>
      </c>
      <c r="I209" s="8">
        <v>68.34</v>
      </c>
      <c r="J209" s="8">
        <v>54.89</v>
      </c>
      <c r="K209" s="10" t="s">
        <v>213</v>
      </c>
      <c r="L209" s="91" t="str">
        <f t="shared" si="32"/>
        <v>N/A</v>
      </c>
    </row>
    <row r="210" spans="1:12" x14ac:dyDescent="0.25">
      <c r="A210" s="148" t="s">
        <v>1607</v>
      </c>
      <c r="B210" s="21" t="s">
        <v>213</v>
      </c>
      <c r="C210" s="26">
        <v>1028726</v>
      </c>
      <c r="D210" s="7" t="str">
        <f t="shared" si="29"/>
        <v>N/A</v>
      </c>
      <c r="E210" s="26">
        <v>2533380</v>
      </c>
      <c r="F210" s="7" t="str">
        <f t="shared" si="30"/>
        <v>N/A</v>
      </c>
      <c r="G210" s="26">
        <v>3802113</v>
      </c>
      <c r="H210" s="7" t="str">
        <f t="shared" si="31"/>
        <v>N/A</v>
      </c>
      <c r="I210" s="8">
        <v>146.30000000000001</v>
      </c>
      <c r="J210" s="8">
        <v>50.08</v>
      </c>
      <c r="K210" s="10" t="s">
        <v>213</v>
      </c>
      <c r="L210" s="91" t="str">
        <f t="shared" si="32"/>
        <v>N/A</v>
      </c>
    </row>
    <row r="211" spans="1:12" x14ac:dyDescent="0.25">
      <c r="A211" s="148" t="s">
        <v>1364</v>
      </c>
      <c r="B211" s="21" t="s">
        <v>213</v>
      </c>
      <c r="C211" s="26">
        <v>476184</v>
      </c>
      <c r="D211" s="7" t="str">
        <f t="shared" si="29"/>
        <v>N/A</v>
      </c>
      <c r="E211" s="26">
        <v>595414</v>
      </c>
      <c r="F211" s="7" t="str">
        <f t="shared" si="30"/>
        <v>N/A</v>
      </c>
      <c r="G211" s="26">
        <v>460642</v>
      </c>
      <c r="H211" s="7" t="str">
        <f t="shared" si="31"/>
        <v>N/A</v>
      </c>
      <c r="I211" s="8">
        <v>25.04</v>
      </c>
      <c r="J211" s="8">
        <v>-22.6</v>
      </c>
      <c r="K211" s="10" t="s">
        <v>213</v>
      </c>
      <c r="L211" s="91" t="str">
        <f t="shared" si="32"/>
        <v>N/A</v>
      </c>
    </row>
    <row r="212" spans="1:12" x14ac:dyDescent="0.25">
      <c r="A212" s="148" t="s">
        <v>1601</v>
      </c>
      <c r="B212" s="21" t="s">
        <v>213</v>
      </c>
      <c r="C212" s="26">
        <v>1156334</v>
      </c>
      <c r="D212" s="7" t="str">
        <f t="shared" si="29"/>
        <v>N/A</v>
      </c>
      <c r="E212" s="26">
        <v>2207790</v>
      </c>
      <c r="F212" s="7" t="str">
        <f t="shared" si="30"/>
        <v>N/A</v>
      </c>
      <c r="G212" s="26">
        <v>1437023</v>
      </c>
      <c r="H212" s="7" t="str">
        <f t="shared" si="31"/>
        <v>N/A</v>
      </c>
      <c r="I212" s="8">
        <v>90.93</v>
      </c>
      <c r="J212" s="8">
        <v>-34.9</v>
      </c>
      <c r="K212" s="10" t="s">
        <v>213</v>
      </c>
      <c r="L212" s="91" t="str">
        <f t="shared" si="32"/>
        <v>N/A</v>
      </c>
    </row>
    <row r="213" spans="1:12" x14ac:dyDescent="0.25">
      <c r="A213" s="148" t="s">
        <v>1602</v>
      </c>
      <c r="B213" s="21" t="s">
        <v>213</v>
      </c>
      <c r="C213" s="26">
        <v>379582</v>
      </c>
      <c r="D213" s="7" t="str">
        <f t="shared" si="29"/>
        <v>N/A</v>
      </c>
      <c r="E213" s="26">
        <v>696400</v>
      </c>
      <c r="F213" s="7" t="str">
        <f t="shared" si="30"/>
        <v>N/A</v>
      </c>
      <c r="G213" s="26">
        <v>711676</v>
      </c>
      <c r="H213" s="7" t="str">
        <f t="shared" si="31"/>
        <v>N/A</v>
      </c>
      <c r="I213" s="8">
        <v>83.46</v>
      </c>
      <c r="J213" s="8">
        <v>2.194</v>
      </c>
      <c r="K213" s="10" t="s">
        <v>213</v>
      </c>
      <c r="L213" s="91" t="str">
        <f t="shared" si="32"/>
        <v>N/A</v>
      </c>
    </row>
    <row r="214" spans="1:12" ht="25" x14ac:dyDescent="0.25">
      <c r="A214" s="114" t="s">
        <v>1365</v>
      </c>
      <c r="B214" s="21" t="s">
        <v>213</v>
      </c>
      <c r="C214" s="26">
        <v>3741241</v>
      </c>
      <c r="D214" s="7" t="str">
        <f t="shared" ref="D214:D228" si="33">IF($B214="N/A","N/A",IF(C214&gt;10,"No",IF(C214&lt;-10,"No","Yes")))</f>
        <v>N/A</v>
      </c>
      <c r="E214" s="26">
        <v>4217870</v>
      </c>
      <c r="F214" s="7" t="str">
        <f t="shared" ref="F214:F228" si="34">IF($B214="N/A","N/A",IF(E214&gt;10,"No",IF(E214&lt;-10,"No","Yes")))</f>
        <v>N/A</v>
      </c>
      <c r="G214" s="26">
        <v>4364066</v>
      </c>
      <c r="H214" s="7" t="str">
        <f t="shared" ref="H214:H228" si="35">IF($B214="N/A","N/A",IF(G214&gt;10,"No",IF(G214&lt;-10,"No","Yes")))</f>
        <v>N/A</v>
      </c>
      <c r="I214" s="8">
        <v>12.74</v>
      </c>
      <c r="J214" s="8">
        <v>3.4660000000000002</v>
      </c>
      <c r="K214" s="25" t="s">
        <v>736</v>
      </c>
      <c r="L214" s="91" t="str">
        <f t="shared" ref="L214:L228" si="36">IF(J214="Div by 0", "N/A", IF(K214="N/A","N/A", IF(J214&gt;VALUE(MID(K214,1,2)), "No", IF(J214&lt;-1*VALUE(MID(K214,1,2)), "No", "Yes"))))</f>
        <v>Yes</v>
      </c>
    </row>
    <row r="215" spans="1:12" x14ac:dyDescent="0.25">
      <c r="A215" s="122" t="s">
        <v>647</v>
      </c>
      <c r="B215" s="21" t="s">
        <v>213</v>
      </c>
      <c r="C215" s="22">
        <v>14910</v>
      </c>
      <c r="D215" s="7" t="str">
        <f t="shared" si="33"/>
        <v>N/A</v>
      </c>
      <c r="E215" s="22">
        <v>15830</v>
      </c>
      <c r="F215" s="7" t="str">
        <f t="shared" si="34"/>
        <v>N/A</v>
      </c>
      <c r="G215" s="22">
        <v>15849</v>
      </c>
      <c r="H215" s="7" t="str">
        <f t="shared" si="35"/>
        <v>N/A</v>
      </c>
      <c r="I215" s="8">
        <v>6.17</v>
      </c>
      <c r="J215" s="8">
        <v>0.12</v>
      </c>
      <c r="K215" s="25" t="s">
        <v>736</v>
      </c>
      <c r="L215" s="91" t="str">
        <f t="shared" si="36"/>
        <v>Yes</v>
      </c>
    </row>
    <row r="216" spans="1:12" x14ac:dyDescent="0.25">
      <c r="A216" s="122" t="s">
        <v>1366</v>
      </c>
      <c r="B216" s="21" t="s">
        <v>213</v>
      </c>
      <c r="C216" s="26">
        <v>250.92159624000001</v>
      </c>
      <c r="D216" s="7" t="str">
        <f t="shared" si="33"/>
        <v>N/A</v>
      </c>
      <c r="E216" s="26">
        <v>266.44788376999998</v>
      </c>
      <c r="F216" s="7" t="str">
        <f t="shared" si="34"/>
        <v>N/A</v>
      </c>
      <c r="G216" s="26">
        <v>275.35276673999999</v>
      </c>
      <c r="H216" s="7" t="str">
        <f t="shared" si="35"/>
        <v>N/A</v>
      </c>
      <c r="I216" s="8">
        <v>6.1879999999999997</v>
      </c>
      <c r="J216" s="8">
        <v>3.3420000000000001</v>
      </c>
      <c r="K216" s="25" t="s">
        <v>736</v>
      </c>
      <c r="L216" s="91" t="str">
        <f t="shared" si="36"/>
        <v>Yes</v>
      </c>
    </row>
    <row r="217" spans="1:12" ht="25" x14ac:dyDescent="0.25">
      <c r="A217" s="114" t="s">
        <v>1367</v>
      </c>
      <c r="B217" s="21" t="s">
        <v>213</v>
      </c>
      <c r="C217" s="26">
        <v>643570</v>
      </c>
      <c r="D217" s="7" t="str">
        <f t="shared" si="33"/>
        <v>N/A</v>
      </c>
      <c r="E217" s="26">
        <v>611061</v>
      </c>
      <c r="F217" s="7" t="str">
        <f t="shared" si="34"/>
        <v>N/A</v>
      </c>
      <c r="G217" s="26">
        <v>675140</v>
      </c>
      <c r="H217" s="7" t="str">
        <f t="shared" si="35"/>
        <v>N/A</v>
      </c>
      <c r="I217" s="8">
        <v>-5.05</v>
      </c>
      <c r="J217" s="8">
        <v>10.49</v>
      </c>
      <c r="K217" s="25" t="s">
        <v>736</v>
      </c>
      <c r="L217" s="91" t="str">
        <f t="shared" si="36"/>
        <v>Yes</v>
      </c>
    </row>
    <row r="218" spans="1:12" x14ac:dyDescent="0.25">
      <c r="A218" s="122" t="s">
        <v>514</v>
      </c>
      <c r="B218" s="21" t="s">
        <v>213</v>
      </c>
      <c r="C218" s="22">
        <v>4591</v>
      </c>
      <c r="D218" s="7" t="str">
        <f t="shared" si="33"/>
        <v>N/A</v>
      </c>
      <c r="E218" s="22">
        <v>4563</v>
      </c>
      <c r="F218" s="7" t="str">
        <f t="shared" si="34"/>
        <v>N/A</v>
      </c>
      <c r="G218" s="22">
        <v>4962</v>
      </c>
      <c r="H218" s="7" t="str">
        <f t="shared" si="35"/>
        <v>N/A</v>
      </c>
      <c r="I218" s="8">
        <v>-0.61</v>
      </c>
      <c r="J218" s="8">
        <v>8.7439999999999998</v>
      </c>
      <c r="K218" s="25" t="s">
        <v>736</v>
      </c>
      <c r="L218" s="91" t="str">
        <f t="shared" si="36"/>
        <v>Yes</v>
      </c>
    </row>
    <row r="219" spans="1:12" x14ac:dyDescent="0.25">
      <c r="A219" s="114" t="s">
        <v>1368</v>
      </c>
      <c r="B219" s="21" t="s">
        <v>213</v>
      </c>
      <c r="C219" s="26">
        <v>140.18078850000001</v>
      </c>
      <c r="D219" s="7" t="str">
        <f t="shared" si="33"/>
        <v>N/A</v>
      </c>
      <c r="E219" s="26">
        <v>133.91650229999999</v>
      </c>
      <c r="F219" s="7" t="str">
        <f t="shared" si="34"/>
        <v>N/A</v>
      </c>
      <c r="G219" s="26">
        <v>136.06207175</v>
      </c>
      <c r="H219" s="7" t="str">
        <f t="shared" si="35"/>
        <v>N/A</v>
      </c>
      <c r="I219" s="8">
        <v>-4.47</v>
      </c>
      <c r="J219" s="8">
        <v>1.6020000000000001</v>
      </c>
      <c r="K219" s="25" t="s">
        <v>736</v>
      </c>
      <c r="L219" s="91" t="str">
        <f t="shared" si="36"/>
        <v>Yes</v>
      </c>
    </row>
    <row r="220" spans="1:12" ht="25" x14ac:dyDescent="0.25">
      <c r="A220" s="114" t="s">
        <v>1369</v>
      </c>
      <c r="B220" s="21" t="s">
        <v>213</v>
      </c>
      <c r="C220" s="26">
        <v>3157628</v>
      </c>
      <c r="D220" s="7" t="str">
        <f t="shared" si="33"/>
        <v>N/A</v>
      </c>
      <c r="E220" s="26">
        <v>3565257</v>
      </c>
      <c r="F220" s="7" t="str">
        <f t="shared" si="34"/>
        <v>N/A</v>
      </c>
      <c r="G220" s="26">
        <v>3457513</v>
      </c>
      <c r="H220" s="7" t="str">
        <f t="shared" si="35"/>
        <v>N/A</v>
      </c>
      <c r="I220" s="8">
        <v>12.91</v>
      </c>
      <c r="J220" s="8">
        <v>-3.02</v>
      </c>
      <c r="K220" s="25" t="s">
        <v>736</v>
      </c>
      <c r="L220" s="91" t="str">
        <f t="shared" si="36"/>
        <v>Yes</v>
      </c>
    </row>
    <row r="221" spans="1:12" x14ac:dyDescent="0.25">
      <c r="A221" s="122" t="s">
        <v>515</v>
      </c>
      <c r="B221" s="21" t="s">
        <v>213</v>
      </c>
      <c r="C221" s="22">
        <v>11590</v>
      </c>
      <c r="D221" s="7" t="str">
        <f t="shared" si="33"/>
        <v>N/A</v>
      </c>
      <c r="E221" s="22">
        <v>12988</v>
      </c>
      <c r="F221" s="7" t="str">
        <f t="shared" si="34"/>
        <v>N/A</v>
      </c>
      <c r="G221" s="22">
        <v>14127</v>
      </c>
      <c r="H221" s="7" t="str">
        <f t="shared" si="35"/>
        <v>N/A</v>
      </c>
      <c r="I221" s="8">
        <v>12.06</v>
      </c>
      <c r="J221" s="8">
        <v>8.77</v>
      </c>
      <c r="K221" s="25" t="s">
        <v>736</v>
      </c>
      <c r="L221" s="91" t="str">
        <f t="shared" si="36"/>
        <v>Yes</v>
      </c>
    </row>
    <row r="222" spans="1:12" ht="25" x14ac:dyDescent="0.25">
      <c r="A222" s="114" t="s">
        <v>1370</v>
      </c>
      <c r="B222" s="21" t="s">
        <v>213</v>
      </c>
      <c r="C222" s="26">
        <v>272.44417600999998</v>
      </c>
      <c r="D222" s="7" t="str">
        <f t="shared" si="33"/>
        <v>N/A</v>
      </c>
      <c r="E222" s="26">
        <v>274.50392670000002</v>
      </c>
      <c r="F222" s="7" t="str">
        <f t="shared" si="34"/>
        <v>N/A</v>
      </c>
      <c r="G222" s="26">
        <v>244.74502724999999</v>
      </c>
      <c r="H222" s="7" t="str">
        <f t="shared" si="35"/>
        <v>N/A</v>
      </c>
      <c r="I222" s="8">
        <v>0.75600000000000001</v>
      </c>
      <c r="J222" s="8">
        <v>-10.8</v>
      </c>
      <c r="K222" s="25" t="s">
        <v>736</v>
      </c>
      <c r="L222" s="91" t="str">
        <f t="shared" si="36"/>
        <v>Yes</v>
      </c>
    </row>
    <row r="223" spans="1:12" ht="25" x14ac:dyDescent="0.25">
      <c r="A223" s="114" t="s">
        <v>1371</v>
      </c>
      <c r="B223" s="21" t="s">
        <v>213</v>
      </c>
      <c r="C223" s="26">
        <v>3784416</v>
      </c>
      <c r="D223" s="7" t="str">
        <f t="shared" si="33"/>
        <v>N/A</v>
      </c>
      <c r="E223" s="26">
        <v>3699126</v>
      </c>
      <c r="F223" s="7" t="str">
        <f t="shared" si="34"/>
        <v>N/A</v>
      </c>
      <c r="G223" s="26">
        <v>3327707</v>
      </c>
      <c r="H223" s="7" t="str">
        <f t="shared" si="35"/>
        <v>N/A</v>
      </c>
      <c r="I223" s="8">
        <v>-2.25</v>
      </c>
      <c r="J223" s="8">
        <v>-10</v>
      </c>
      <c r="K223" s="25" t="s">
        <v>736</v>
      </c>
      <c r="L223" s="91" t="str">
        <f t="shared" si="36"/>
        <v>Yes</v>
      </c>
    </row>
    <row r="224" spans="1:12" x14ac:dyDescent="0.25">
      <c r="A224" s="114" t="s">
        <v>516</v>
      </c>
      <c r="B224" s="21" t="s">
        <v>213</v>
      </c>
      <c r="C224" s="22">
        <v>5923</v>
      </c>
      <c r="D224" s="7" t="str">
        <f t="shared" si="33"/>
        <v>N/A</v>
      </c>
      <c r="E224" s="22">
        <v>5425</v>
      </c>
      <c r="F224" s="7" t="str">
        <f t="shared" si="34"/>
        <v>N/A</v>
      </c>
      <c r="G224" s="22">
        <v>5566</v>
      </c>
      <c r="H224" s="7" t="str">
        <f t="shared" si="35"/>
        <v>N/A</v>
      </c>
      <c r="I224" s="8">
        <v>-8.41</v>
      </c>
      <c r="J224" s="8">
        <v>2.5990000000000002</v>
      </c>
      <c r="K224" s="25" t="s">
        <v>736</v>
      </c>
      <c r="L224" s="91" t="str">
        <f t="shared" si="36"/>
        <v>Yes</v>
      </c>
    </row>
    <row r="225" spans="1:12" x14ac:dyDescent="0.25">
      <c r="A225" s="114" t="s">
        <v>1372</v>
      </c>
      <c r="B225" s="21" t="s">
        <v>213</v>
      </c>
      <c r="C225" s="26">
        <v>638.93567449</v>
      </c>
      <c r="D225" s="7" t="str">
        <f t="shared" si="33"/>
        <v>N/A</v>
      </c>
      <c r="E225" s="26">
        <v>681.86654378000003</v>
      </c>
      <c r="F225" s="7" t="str">
        <f t="shared" si="34"/>
        <v>N/A</v>
      </c>
      <c r="G225" s="26">
        <v>597.86327703999996</v>
      </c>
      <c r="H225" s="7" t="str">
        <f t="shared" si="35"/>
        <v>N/A</v>
      </c>
      <c r="I225" s="8">
        <v>6.7190000000000003</v>
      </c>
      <c r="J225" s="8">
        <v>-12.3</v>
      </c>
      <c r="K225" s="25" t="s">
        <v>736</v>
      </c>
      <c r="L225" s="91" t="str">
        <f t="shared" si="36"/>
        <v>Yes</v>
      </c>
    </row>
    <row r="226" spans="1:12" ht="25" x14ac:dyDescent="0.25">
      <c r="A226" s="114" t="s">
        <v>1373</v>
      </c>
      <c r="B226" s="21" t="s">
        <v>213</v>
      </c>
      <c r="C226" s="26">
        <v>35023118</v>
      </c>
      <c r="D226" s="7" t="str">
        <f t="shared" si="33"/>
        <v>N/A</v>
      </c>
      <c r="E226" s="26">
        <v>37683506</v>
      </c>
      <c r="F226" s="7" t="str">
        <f t="shared" si="34"/>
        <v>N/A</v>
      </c>
      <c r="G226" s="26">
        <v>0</v>
      </c>
      <c r="H226" s="7" t="str">
        <f t="shared" si="35"/>
        <v>N/A</v>
      </c>
      <c r="I226" s="8">
        <v>7.5960000000000001</v>
      </c>
      <c r="J226" s="8">
        <v>-100</v>
      </c>
      <c r="K226" s="25" t="s">
        <v>736</v>
      </c>
      <c r="L226" s="91" t="str">
        <f t="shared" si="36"/>
        <v>No</v>
      </c>
    </row>
    <row r="227" spans="1:12" ht="25" x14ac:dyDescent="0.25">
      <c r="A227" s="114" t="s">
        <v>517</v>
      </c>
      <c r="B227" s="21" t="s">
        <v>213</v>
      </c>
      <c r="C227" s="22">
        <v>971</v>
      </c>
      <c r="D227" s="7" t="str">
        <f t="shared" si="33"/>
        <v>N/A</v>
      </c>
      <c r="E227" s="22">
        <v>1113</v>
      </c>
      <c r="F227" s="7" t="str">
        <f t="shared" si="34"/>
        <v>N/A</v>
      </c>
      <c r="G227" s="22">
        <v>0</v>
      </c>
      <c r="H227" s="7" t="str">
        <f t="shared" si="35"/>
        <v>N/A</v>
      </c>
      <c r="I227" s="8">
        <v>14.62</v>
      </c>
      <c r="J227" s="8">
        <v>-100</v>
      </c>
      <c r="K227" s="25" t="s">
        <v>736</v>
      </c>
      <c r="L227" s="91" t="str">
        <f t="shared" si="36"/>
        <v>No</v>
      </c>
    </row>
    <row r="228" spans="1:12" ht="25" x14ac:dyDescent="0.25">
      <c r="A228" s="114" t="s">
        <v>1374</v>
      </c>
      <c r="B228" s="21" t="s">
        <v>213</v>
      </c>
      <c r="C228" s="26">
        <v>36069.122554000001</v>
      </c>
      <c r="D228" s="7" t="str">
        <f t="shared" si="33"/>
        <v>N/A</v>
      </c>
      <c r="E228" s="26">
        <v>33857.597483999998</v>
      </c>
      <c r="F228" s="7" t="str">
        <f t="shared" si="34"/>
        <v>N/A</v>
      </c>
      <c r="G228" s="26" t="s">
        <v>1747</v>
      </c>
      <c r="H228" s="7" t="str">
        <f t="shared" si="35"/>
        <v>N/A</v>
      </c>
      <c r="I228" s="8">
        <v>-6.13</v>
      </c>
      <c r="J228" s="8" t="s">
        <v>1747</v>
      </c>
      <c r="K228" s="25" t="s">
        <v>736</v>
      </c>
      <c r="L228" s="91" t="str">
        <f t="shared" si="36"/>
        <v>N/A</v>
      </c>
    </row>
    <row r="229" spans="1:12" x14ac:dyDescent="0.25">
      <c r="A229" s="114" t="s">
        <v>1375</v>
      </c>
      <c r="B229" s="21" t="s">
        <v>213</v>
      </c>
      <c r="C229" s="10">
        <v>39637143</v>
      </c>
      <c r="D229" s="7" t="str">
        <f t="shared" ref="D229:D252" si="37">IF($B229="N/A","N/A",IF(C229&gt;10,"No",IF(C229&lt;-10,"No","Yes")))</f>
        <v>N/A</v>
      </c>
      <c r="E229" s="10">
        <v>40331133</v>
      </c>
      <c r="F229" s="7" t="str">
        <f t="shared" ref="F229:F252" si="38">IF($B229="N/A","N/A",IF(E229&gt;10,"No",IF(E229&lt;-10,"No","Yes")))</f>
        <v>N/A</v>
      </c>
      <c r="G229" s="10">
        <v>11606202</v>
      </c>
      <c r="H229" s="7" t="str">
        <f t="shared" ref="H229:H252" si="39">IF($B229="N/A","N/A",IF(G229&gt;10,"No",IF(G229&lt;-10,"No","Yes")))</f>
        <v>N/A</v>
      </c>
      <c r="I229" s="8">
        <v>1.7509999999999999</v>
      </c>
      <c r="J229" s="8">
        <v>-71.2</v>
      </c>
      <c r="K229" s="25" t="s">
        <v>736</v>
      </c>
      <c r="L229" s="91" t="str">
        <f t="shared" ref="L229:L252" si="40">IF(J229="Div by 0", "N/A", IF(K229="N/A","N/A", IF(J229&gt;VALUE(MID(K229,1,2)), "No", IF(J229&lt;-1*VALUE(MID(K229,1,2)), "No", "Yes"))))</f>
        <v>No</v>
      </c>
    </row>
    <row r="230" spans="1:12" x14ac:dyDescent="0.25">
      <c r="A230" s="122" t="s">
        <v>1376</v>
      </c>
      <c r="B230" s="21" t="s">
        <v>213</v>
      </c>
      <c r="C230" s="1">
        <v>2269</v>
      </c>
      <c r="D230" s="7" t="str">
        <f t="shared" si="37"/>
        <v>N/A</v>
      </c>
      <c r="E230" s="1">
        <v>2115</v>
      </c>
      <c r="F230" s="7" t="str">
        <f t="shared" si="38"/>
        <v>N/A</v>
      </c>
      <c r="G230" s="1">
        <v>6041</v>
      </c>
      <c r="H230" s="7" t="str">
        <f t="shared" si="39"/>
        <v>N/A</v>
      </c>
      <c r="I230" s="8">
        <v>-6.79</v>
      </c>
      <c r="J230" s="8">
        <v>185.6</v>
      </c>
      <c r="K230" s="25" t="s">
        <v>736</v>
      </c>
      <c r="L230" s="91" t="str">
        <f t="shared" si="40"/>
        <v>No</v>
      </c>
    </row>
    <row r="231" spans="1:12" x14ac:dyDescent="0.25">
      <c r="A231" s="122" t="s">
        <v>1377</v>
      </c>
      <c r="B231" s="21" t="s">
        <v>213</v>
      </c>
      <c r="C231" s="10">
        <v>17468.992066999999</v>
      </c>
      <c r="D231" s="7" t="str">
        <f t="shared" si="37"/>
        <v>N/A</v>
      </c>
      <c r="E231" s="10">
        <v>19069.093616999999</v>
      </c>
      <c r="F231" s="7" t="str">
        <f t="shared" si="38"/>
        <v>N/A</v>
      </c>
      <c r="G231" s="10">
        <v>1921.2385366999999</v>
      </c>
      <c r="H231" s="7" t="str">
        <f t="shared" si="39"/>
        <v>N/A</v>
      </c>
      <c r="I231" s="8">
        <v>9.16</v>
      </c>
      <c r="J231" s="8">
        <v>-89.9</v>
      </c>
      <c r="K231" s="25" t="s">
        <v>736</v>
      </c>
      <c r="L231" s="91" t="str">
        <f t="shared" si="40"/>
        <v>No</v>
      </c>
    </row>
    <row r="232" spans="1:12" x14ac:dyDescent="0.25">
      <c r="A232" s="122" t="s">
        <v>1378</v>
      </c>
      <c r="B232" s="21" t="s">
        <v>213</v>
      </c>
      <c r="C232" s="10">
        <v>7054.9130434999997</v>
      </c>
      <c r="D232" s="7" t="str">
        <f t="shared" si="37"/>
        <v>N/A</v>
      </c>
      <c r="E232" s="10">
        <v>7376.9523810000001</v>
      </c>
      <c r="F232" s="7" t="str">
        <f t="shared" si="38"/>
        <v>N/A</v>
      </c>
      <c r="G232" s="10">
        <v>876.93220339000004</v>
      </c>
      <c r="H232" s="7" t="str">
        <f t="shared" si="39"/>
        <v>N/A</v>
      </c>
      <c r="I232" s="8">
        <v>4.5650000000000004</v>
      </c>
      <c r="J232" s="8">
        <v>-88.1</v>
      </c>
      <c r="K232" s="25" t="s">
        <v>736</v>
      </c>
      <c r="L232" s="91" t="str">
        <f t="shared" si="40"/>
        <v>No</v>
      </c>
    </row>
    <row r="233" spans="1:12" ht="25" x14ac:dyDescent="0.25">
      <c r="A233" s="122" t="s">
        <v>1379</v>
      </c>
      <c r="B233" s="21" t="s">
        <v>213</v>
      </c>
      <c r="C233" s="10">
        <v>20385.575342</v>
      </c>
      <c r="D233" s="7" t="str">
        <f t="shared" si="37"/>
        <v>N/A</v>
      </c>
      <c r="E233" s="10">
        <v>21860.654999999999</v>
      </c>
      <c r="F233" s="7" t="str">
        <f t="shared" si="38"/>
        <v>N/A</v>
      </c>
      <c r="G233" s="10">
        <v>1924.8311759000001</v>
      </c>
      <c r="H233" s="7" t="str">
        <f t="shared" si="39"/>
        <v>N/A</v>
      </c>
      <c r="I233" s="8">
        <v>7.2359999999999998</v>
      </c>
      <c r="J233" s="8">
        <v>-91.2</v>
      </c>
      <c r="K233" s="25" t="s">
        <v>736</v>
      </c>
      <c r="L233" s="91" t="str">
        <f t="shared" si="40"/>
        <v>No</v>
      </c>
    </row>
    <row r="234" spans="1:12" x14ac:dyDescent="0.25">
      <c r="A234" s="122" t="s">
        <v>1380</v>
      </c>
      <c r="B234" s="21" t="s">
        <v>213</v>
      </c>
      <c r="C234" s="10">
        <v>1255.3854167</v>
      </c>
      <c r="D234" s="7" t="str">
        <f t="shared" si="37"/>
        <v>N/A</v>
      </c>
      <c r="E234" s="10">
        <v>2529.6705882000001</v>
      </c>
      <c r="F234" s="7" t="str">
        <f t="shared" si="38"/>
        <v>N/A</v>
      </c>
      <c r="G234" s="10">
        <v>1586.0379147000001</v>
      </c>
      <c r="H234" s="7" t="str">
        <f t="shared" si="39"/>
        <v>N/A</v>
      </c>
      <c r="I234" s="8">
        <v>101.5</v>
      </c>
      <c r="J234" s="8">
        <v>-37.299999999999997</v>
      </c>
      <c r="K234" s="25" t="s">
        <v>736</v>
      </c>
      <c r="L234" s="91" t="str">
        <f t="shared" si="40"/>
        <v>No</v>
      </c>
    </row>
    <row r="235" spans="1:12" x14ac:dyDescent="0.25">
      <c r="A235" s="122" t="s">
        <v>1381</v>
      </c>
      <c r="B235" s="21" t="s">
        <v>213</v>
      </c>
      <c r="C235" s="10">
        <v>2184.6200872999998</v>
      </c>
      <c r="D235" s="7" t="str">
        <f t="shared" si="37"/>
        <v>N/A</v>
      </c>
      <c r="E235" s="10">
        <v>2928.3062200999998</v>
      </c>
      <c r="F235" s="7" t="str">
        <f t="shared" si="38"/>
        <v>N/A</v>
      </c>
      <c r="G235" s="10">
        <v>2688.8590307999998</v>
      </c>
      <c r="H235" s="7" t="str">
        <f t="shared" si="39"/>
        <v>N/A</v>
      </c>
      <c r="I235" s="8">
        <v>34.04</v>
      </c>
      <c r="J235" s="8">
        <v>-8.18</v>
      </c>
      <c r="K235" s="25" t="s">
        <v>736</v>
      </c>
      <c r="L235" s="91" t="str">
        <f t="shared" si="40"/>
        <v>Yes</v>
      </c>
    </row>
    <row r="236" spans="1:12" x14ac:dyDescent="0.25">
      <c r="A236" s="122" t="s">
        <v>1382</v>
      </c>
      <c r="B236" s="21" t="s">
        <v>213</v>
      </c>
      <c r="C236" s="7">
        <v>1.2103528106000001</v>
      </c>
      <c r="D236" s="7" t="str">
        <f t="shared" si="37"/>
        <v>N/A</v>
      </c>
      <c r="E236" s="7">
        <v>1.0519666554</v>
      </c>
      <c r="F236" s="7" t="str">
        <f t="shared" si="38"/>
        <v>N/A</v>
      </c>
      <c r="G236" s="7">
        <v>3.055902632</v>
      </c>
      <c r="H236" s="7" t="str">
        <f t="shared" si="39"/>
        <v>N/A</v>
      </c>
      <c r="I236" s="8">
        <v>-13.1</v>
      </c>
      <c r="J236" s="8">
        <v>190.5</v>
      </c>
      <c r="K236" s="25" t="s">
        <v>736</v>
      </c>
      <c r="L236" s="91" t="str">
        <f t="shared" si="40"/>
        <v>No</v>
      </c>
    </row>
    <row r="237" spans="1:12" x14ac:dyDescent="0.25">
      <c r="A237" s="122" t="s">
        <v>1383</v>
      </c>
      <c r="B237" s="21" t="s">
        <v>213</v>
      </c>
      <c r="C237" s="7">
        <v>2.8395061728000002</v>
      </c>
      <c r="D237" s="7" t="str">
        <f t="shared" si="37"/>
        <v>N/A</v>
      </c>
      <c r="E237" s="7">
        <v>1.3092269326999999</v>
      </c>
      <c r="F237" s="7" t="str">
        <f t="shared" si="38"/>
        <v>N/A</v>
      </c>
      <c r="G237" s="7">
        <v>7.2083078802999996</v>
      </c>
      <c r="H237" s="7" t="str">
        <f t="shared" si="39"/>
        <v>N/A</v>
      </c>
      <c r="I237" s="8">
        <v>-53.9</v>
      </c>
      <c r="J237" s="8">
        <v>450.6</v>
      </c>
      <c r="K237" s="25" t="s">
        <v>736</v>
      </c>
      <c r="L237" s="91" t="str">
        <f t="shared" si="40"/>
        <v>No</v>
      </c>
    </row>
    <row r="238" spans="1:12" x14ac:dyDescent="0.25">
      <c r="A238" s="122" t="s">
        <v>1384</v>
      </c>
      <c r="B238" s="21" t="s">
        <v>213</v>
      </c>
      <c r="C238" s="7">
        <v>2.1700356718</v>
      </c>
      <c r="D238" s="7" t="str">
        <f t="shared" si="37"/>
        <v>N/A</v>
      </c>
      <c r="E238" s="7">
        <v>2.0207917012999999</v>
      </c>
      <c r="F238" s="7" t="str">
        <f t="shared" si="38"/>
        <v>N/A</v>
      </c>
      <c r="G238" s="7">
        <v>5.8575395129999999</v>
      </c>
      <c r="H238" s="7" t="str">
        <f t="shared" si="39"/>
        <v>N/A</v>
      </c>
      <c r="I238" s="8">
        <v>-6.88</v>
      </c>
      <c r="J238" s="8">
        <v>189.9</v>
      </c>
      <c r="K238" s="25" t="s">
        <v>736</v>
      </c>
      <c r="L238" s="91" t="str">
        <f t="shared" si="40"/>
        <v>No</v>
      </c>
    </row>
    <row r="239" spans="1:12" x14ac:dyDescent="0.25">
      <c r="A239" s="122" t="s">
        <v>1385</v>
      </c>
      <c r="B239" s="21" t="s">
        <v>213</v>
      </c>
      <c r="C239" s="7">
        <v>0.16315154400000001</v>
      </c>
      <c r="D239" s="7" t="str">
        <f t="shared" si="37"/>
        <v>N/A</v>
      </c>
      <c r="E239" s="7">
        <v>0.1207660832</v>
      </c>
      <c r="F239" s="7" t="str">
        <f t="shared" si="38"/>
        <v>N/A</v>
      </c>
      <c r="G239" s="7">
        <v>0.3351014833</v>
      </c>
      <c r="H239" s="7" t="str">
        <f t="shared" si="39"/>
        <v>N/A</v>
      </c>
      <c r="I239" s="8">
        <v>-26</v>
      </c>
      <c r="J239" s="8">
        <v>177.5</v>
      </c>
      <c r="K239" s="25" t="s">
        <v>736</v>
      </c>
      <c r="L239" s="91" t="str">
        <f t="shared" si="40"/>
        <v>No</v>
      </c>
    </row>
    <row r="240" spans="1:12" x14ac:dyDescent="0.25">
      <c r="A240" s="122" t="s">
        <v>1386</v>
      </c>
      <c r="B240" s="21" t="s">
        <v>213</v>
      </c>
      <c r="C240" s="7">
        <v>0.57914569689999995</v>
      </c>
      <c r="D240" s="7" t="str">
        <f t="shared" si="37"/>
        <v>N/A</v>
      </c>
      <c r="E240" s="7">
        <v>0.52263065769999995</v>
      </c>
      <c r="F240" s="7" t="str">
        <f t="shared" si="38"/>
        <v>N/A</v>
      </c>
      <c r="G240" s="7">
        <v>0.5755578093</v>
      </c>
      <c r="H240" s="7" t="str">
        <f t="shared" si="39"/>
        <v>N/A</v>
      </c>
      <c r="I240" s="8">
        <v>-9.76</v>
      </c>
      <c r="J240" s="8">
        <v>10.130000000000001</v>
      </c>
      <c r="K240" s="25" t="s">
        <v>736</v>
      </c>
      <c r="L240" s="91" t="str">
        <f t="shared" si="40"/>
        <v>Yes</v>
      </c>
    </row>
    <row r="241" spans="1:12" x14ac:dyDescent="0.25">
      <c r="A241" s="122" t="s">
        <v>1387</v>
      </c>
      <c r="B241" s="21" t="s">
        <v>213</v>
      </c>
      <c r="C241" s="10">
        <v>35023118</v>
      </c>
      <c r="D241" s="7" t="str">
        <f t="shared" si="37"/>
        <v>N/A</v>
      </c>
      <c r="E241" s="10">
        <v>37683506</v>
      </c>
      <c r="F241" s="7" t="str">
        <f t="shared" si="38"/>
        <v>N/A</v>
      </c>
      <c r="G241" s="10" t="s">
        <v>1747</v>
      </c>
      <c r="H241" s="7" t="str">
        <f t="shared" si="39"/>
        <v>N/A</v>
      </c>
      <c r="I241" s="8">
        <v>7.5960000000000001</v>
      </c>
      <c r="J241" s="8" t="s">
        <v>1747</v>
      </c>
      <c r="K241" s="25" t="s">
        <v>736</v>
      </c>
      <c r="L241" s="91" t="str">
        <f t="shared" si="40"/>
        <v>N/A</v>
      </c>
    </row>
    <row r="242" spans="1:12" x14ac:dyDescent="0.25">
      <c r="A242" s="122" t="s">
        <v>1388</v>
      </c>
      <c r="B242" s="21" t="s">
        <v>213</v>
      </c>
      <c r="C242" s="1">
        <v>971</v>
      </c>
      <c r="D242" s="7" t="str">
        <f t="shared" si="37"/>
        <v>N/A</v>
      </c>
      <c r="E242" s="1">
        <v>1113</v>
      </c>
      <c r="F242" s="7" t="str">
        <f t="shared" si="38"/>
        <v>N/A</v>
      </c>
      <c r="G242" s="1" t="s">
        <v>1747</v>
      </c>
      <c r="H242" s="7" t="str">
        <f t="shared" si="39"/>
        <v>N/A</v>
      </c>
      <c r="I242" s="8">
        <v>14.62</v>
      </c>
      <c r="J242" s="8" t="s">
        <v>1747</v>
      </c>
      <c r="K242" s="25" t="s">
        <v>736</v>
      </c>
      <c r="L242" s="91" t="str">
        <f t="shared" si="40"/>
        <v>N/A</v>
      </c>
    </row>
    <row r="243" spans="1:12" ht="25" x14ac:dyDescent="0.25">
      <c r="A243" s="122" t="s">
        <v>1389</v>
      </c>
      <c r="B243" s="21" t="s">
        <v>213</v>
      </c>
      <c r="C243" s="10">
        <v>36069.122554000001</v>
      </c>
      <c r="D243" s="7" t="str">
        <f t="shared" si="37"/>
        <v>N/A</v>
      </c>
      <c r="E243" s="10">
        <v>33857.597483999998</v>
      </c>
      <c r="F243" s="7" t="str">
        <f t="shared" si="38"/>
        <v>N/A</v>
      </c>
      <c r="G243" s="10" t="s">
        <v>1747</v>
      </c>
      <c r="H243" s="7" t="str">
        <f t="shared" si="39"/>
        <v>N/A</v>
      </c>
      <c r="I243" s="8">
        <v>-6.13</v>
      </c>
      <c r="J243" s="8" t="s">
        <v>1747</v>
      </c>
      <c r="K243" s="25" t="s">
        <v>736</v>
      </c>
      <c r="L243" s="91" t="str">
        <f t="shared" si="40"/>
        <v>N/A</v>
      </c>
    </row>
    <row r="244" spans="1:12" ht="25" x14ac:dyDescent="0.25">
      <c r="A244" s="122" t="s">
        <v>1390</v>
      </c>
      <c r="B244" s="21" t="s">
        <v>213</v>
      </c>
      <c r="C244" s="10">
        <v>18935.454545000001</v>
      </c>
      <c r="D244" s="7" t="str">
        <f t="shared" si="37"/>
        <v>N/A</v>
      </c>
      <c r="E244" s="10">
        <v>17193</v>
      </c>
      <c r="F244" s="7" t="str">
        <f t="shared" si="38"/>
        <v>N/A</v>
      </c>
      <c r="G244" s="10" t="s">
        <v>1747</v>
      </c>
      <c r="H244" s="7" t="str">
        <f t="shared" si="39"/>
        <v>N/A</v>
      </c>
      <c r="I244" s="8">
        <v>-9.1999999999999993</v>
      </c>
      <c r="J244" s="8" t="s">
        <v>1747</v>
      </c>
      <c r="K244" s="25" t="s">
        <v>736</v>
      </c>
      <c r="L244" s="91" t="str">
        <f t="shared" si="40"/>
        <v>N/A</v>
      </c>
    </row>
    <row r="245" spans="1:12" ht="25" x14ac:dyDescent="0.25">
      <c r="A245" s="122" t="s">
        <v>1391</v>
      </c>
      <c r="B245" s="21" t="s">
        <v>213</v>
      </c>
      <c r="C245" s="10">
        <v>36298.162668999998</v>
      </c>
      <c r="D245" s="7" t="str">
        <f t="shared" si="37"/>
        <v>N/A</v>
      </c>
      <c r="E245" s="10">
        <v>33997.261105999998</v>
      </c>
      <c r="F245" s="7" t="str">
        <f t="shared" si="38"/>
        <v>N/A</v>
      </c>
      <c r="G245" s="10" t="s">
        <v>1747</v>
      </c>
      <c r="H245" s="7" t="str">
        <f t="shared" si="39"/>
        <v>N/A</v>
      </c>
      <c r="I245" s="8">
        <v>-6.34</v>
      </c>
      <c r="J245" s="8" t="s">
        <v>1747</v>
      </c>
      <c r="K245" s="25" t="s">
        <v>736</v>
      </c>
      <c r="L245" s="91" t="str">
        <f t="shared" si="40"/>
        <v>N/A</v>
      </c>
    </row>
    <row r="246" spans="1:12" ht="25" x14ac:dyDescent="0.25">
      <c r="A246" s="122" t="s">
        <v>1392</v>
      </c>
      <c r="B246" s="21" t="s">
        <v>213</v>
      </c>
      <c r="C246" s="10" t="s">
        <v>1747</v>
      </c>
      <c r="D246" s="7" t="str">
        <f t="shared" si="37"/>
        <v>N/A</v>
      </c>
      <c r="E246" s="10" t="s">
        <v>1747</v>
      </c>
      <c r="F246" s="7" t="str">
        <f t="shared" si="38"/>
        <v>N/A</v>
      </c>
      <c r="G246" s="10" t="s">
        <v>1747</v>
      </c>
      <c r="H246" s="7" t="str">
        <f t="shared" si="39"/>
        <v>N/A</v>
      </c>
      <c r="I246" s="8" t="s">
        <v>1747</v>
      </c>
      <c r="J246" s="8" t="s">
        <v>1747</v>
      </c>
      <c r="K246" s="25" t="s">
        <v>736</v>
      </c>
      <c r="L246" s="91" t="str">
        <f t="shared" si="40"/>
        <v>N/A</v>
      </c>
    </row>
    <row r="247" spans="1:12" ht="25" x14ac:dyDescent="0.25">
      <c r="A247" s="122" t="s">
        <v>1393</v>
      </c>
      <c r="B247" s="21" t="s">
        <v>213</v>
      </c>
      <c r="C247" s="10">
        <v>4890</v>
      </c>
      <c r="D247" s="7" t="str">
        <f t="shared" si="37"/>
        <v>N/A</v>
      </c>
      <c r="E247" s="10">
        <v>29790</v>
      </c>
      <c r="F247" s="7" t="str">
        <f t="shared" si="38"/>
        <v>N/A</v>
      </c>
      <c r="G247" s="10" t="s">
        <v>1747</v>
      </c>
      <c r="H247" s="7" t="str">
        <f t="shared" si="39"/>
        <v>N/A</v>
      </c>
      <c r="I247" s="8">
        <v>509.2</v>
      </c>
      <c r="J247" s="8" t="s">
        <v>1747</v>
      </c>
      <c r="K247" s="25" t="s">
        <v>736</v>
      </c>
      <c r="L247" s="91" t="str">
        <f t="shared" si="40"/>
        <v>N/A</v>
      </c>
    </row>
    <row r="248" spans="1:12" ht="25" x14ac:dyDescent="0.25">
      <c r="A248" s="122" t="s">
        <v>1394</v>
      </c>
      <c r="B248" s="21" t="s">
        <v>213</v>
      </c>
      <c r="C248" s="7">
        <v>0.51796059019999996</v>
      </c>
      <c r="D248" s="7" t="str">
        <f t="shared" si="37"/>
        <v>N/A</v>
      </c>
      <c r="E248" s="7">
        <v>0.5535881265</v>
      </c>
      <c r="F248" s="7" t="str">
        <f t="shared" si="38"/>
        <v>N/A</v>
      </c>
      <c r="G248" s="7">
        <v>0</v>
      </c>
      <c r="H248" s="7" t="str">
        <f t="shared" si="39"/>
        <v>N/A</v>
      </c>
      <c r="I248" s="8">
        <v>6.8780000000000001</v>
      </c>
      <c r="J248" s="8">
        <v>-100</v>
      </c>
      <c r="K248" s="25" t="s">
        <v>736</v>
      </c>
      <c r="L248" s="91" t="str">
        <f t="shared" si="40"/>
        <v>No</v>
      </c>
    </row>
    <row r="249" spans="1:12" ht="25" x14ac:dyDescent="0.25">
      <c r="A249" s="122" t="s">
        <v>1395</v>
      </c>
      <c r="B249" s="21" t="s">
        <v>213</v>
      </c>
      <c r="C249" s="7">
        <v>0.67901234570000002</v>
      </c>
      <c r="D249" s="7" t="str">
        <f t="shared" si="37"/>
        <v>N/A</v>
      </c>
      <c r="E249" s="7">
        <v>0.56109725690000001</v>
      </c>
      <c r="F249" s="7" t="str">
        <f t="shared" si="38"/>
        <v>N/A</v>
      </c>
      <c r="G249" s="7">
        <v>0</v>
      </c>
      <c r="H249" s="7" t="str">
        <f t="shared" si="39"/>
        <v>N/A</v>
      </c>
      <c r="I249" s="8">
        <v>-17.399999999999999</v>
      </c>
      <c r="J249" s="8">
        <v>-100</v>
      </c>
      <c r="K249" s="25" t="s">
        <v>736</v>
      </c>
      <c r="L249" s="91" t="str">
        <f t="shared" si="40"/>
        <v>No</v>
      </c>
    </row>
    <row r="250" spans="1:12" ht="25" x14ac:dyDescent="0.25">
      <c r="A250" s="122" t="s">
        <v>1396</v>
      </c>
      <c r="B250" s="21" t="s">
        <v>213</v>
      </c>
      <c r="C250" s="7">
        <v>1.0964511112999999</v>
      </c>
      <c r="D250" s="7" t="str">
        <f t="shared" si="37"/>
        <v>N/A</v>
      </c>
      <c r="E250" s="7">
        <v>1.2382962480999999</v>
      </c>
      <c r="F250" s="7" t="str">
        <f t="shared" si="38"/>
        <v>N/A</v>
      </c>
      <c r="G250" s="7">
        <v>0</v>
      </c>
      <c r="H250" s="7" t="str">
        <f t="shared" si="39"/>
        <v>N/A</v>
      </c>
      <c r="I250" s="8">
        <v>12.94</v>
      </c>
      <c r="J250" s="8">
        <v>-100</v>
      </c>
      <c r="K250" s="25" t="s">
        <v>736</v>
      </c>
      <c r="L250" s="91" t="str">
        <f t="shared" si="40"/>
        <v>No</v>
      </c>
    </row>
    <row r="251" spans="1:12" ht="25" x14ac:dyDescent="0.25">
      <c r="A251" s="122" t="s">
        <v>1397</v>
      </c>
      <c r="B251" s="21" t="s">
        <v>213</v>
      </c>
      <c r="C251" s="7">
        <v>0</v>
      </c>
      <c r="D251" s="7" t="str">
        <f t="shared" si="37"/>
        <v>N/A</v>
      </c>
      <c r="E251" s="7">
        <v>0</v>
      </c>
      <c r="F251" s="7" t="str">
        <f t="shared" si="38"/>
        <v>N/A</v>
      </c>
      <c r="G251" s="7">
        <v>0</v>
      </c>
      <c r="H251" s="7" t="str">
        <f t="shared" si="39"/>
        <v>N/A</v>
      </c>
      <c r="I251" s="8" t="s">
        <v>1747</v>
      </c>
      <c r="J251" s="8" t="s">
        <v>1747</v>
      </c>
      <c r="K251" s="25" t="s">
        <v>736</v>
      </c>
      <c r="L251" s="91" t="str">
        <f t="shared" si="40"/>
        <v>N/A</v>
      </c>
    </row>
    <row r="252" spans="1:12" ht="25" x14ac:dyDescent="0.25">
      <c r="A252" s="150" t="s">
        <v>1398</v>
      </c>
      <c r="B252" s="99" t="s">
        <v>213</v>
      </c>
      <c r="C252" s="130">
        <v>2.5290205E-3</v>
      </c>
      <c r="D252" s="130" t="str">
        <f t="shared" si="37"/>
        <v>N/A</v>
      </c>
      <c r="E252" s="130">
        <v>2.5006251999999999E-3</v>
      </c>
      <c r="F252" s="130" t="str">
        <f t="shared" si="38"/>
        <v>N/A</v>
      </c>
      <c r="G252" s="130">
        <v>0</v>
      </c>
      <c r="H252" s="130" t="str">
        <f t="shared" si="39"/>
        <v>N/A</v>
      </c>
      <c r="I252" s="131">
        <v>-1.1200000000000001</v>
      </c>
      <c r="J252" s="131">
        <v>-100</v>
      </c>
      <c r="K252" s="144" t="s">
        <v>736</v>
      </c>
      <c r="L252" s="102" t="str">
        <f t="shared" si="40"/>
        <v>No</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141590</v>
      </c>
      <c r="D6" s="7" t="str">
        <f t="shared" ref="D6:D37" si="0">IF($B6="N/A","N/A",IF(C6&gt;10,"No",IF(C6&lt;-10,"No","Yes")))</f>
        <v>N/A</v>
      </c>
      <c r="E6" s="22">
        <v>145522</v>
      </c>
      <c r="F6" s="7" t="str">
        <f t="shared" ref="F6:F37" si="1">IF($B6="N/A","N/A",IF(E6&gt;10,"No",IF(E6&lt;-10,"No","Yes")))</f>
        <v>N/A</v>
      </c>
      <c r="G6" s="22">
        <v>150882</v>
      </c>
      <c r="H6" s="7" t="str">
        <f t="shared" ref="H6:H37" si="2">IF($B6="N/A","N/A",IF(G6&gt;10,"No",IF(G6&lt;-10,"No","Yes")))</f>
        <v>N/A</v>
      </c>
      <c r="I6" s="8">
        <v>2.7770000000000001</v>
      </c>
      <c r="J6" s="8">
        <v>3.6829999999999998</v>
      </c>
      <c r="K6" s="25" t="s">
        <v>736</v>
      </c>
      <c r="L6" s="91" t="str">
        <f t="shared" ref="L6:L39" si="3">IF(J6="Div by 0", "N/A", IF(K6="N/A","N/A", IF(J6&gt;VALUE(MID(K6,1,2)), "No", IF(J6&lt;-1*VALUE(MID(K6,1,2)), "No", "Yes"))))</f>
        <v>Yes</v>
      </c>
    </row>
    <row r="7" spans="1:12" x14ac:dyDescent="0.25">
      <c r="A7" s="148" t="s">
        <v>6</v>
      </c>
      <c r="B7" s="21" t="s">
        <v>213</v>
      </c>
      <c r="C7" s="22">
        <v>131109</v>
      </c>
      <c r="D7" s="7" t="str">
        <f t="shared" si="0"/>
        <v>N/A</v>
      </c>
      <c r="E7" s="22">
        <v>134246</v>
      </c>
      <c r="F7" s="7" t="str">
        <f t="shared" si="1"/>
        <v>N/A</v>
      </c>
      <c r="G7" s="22">
        <v>137280</v>
      </c>
      <c r="H7" s="7" t="str">
        <f t="shared" si="2"/>
        <v>N/A</v>
      </c>
      <c r="I7" s="8">
        <v>2.3929999999999998</v>
      </c>
      <c r="J7" s="8">
        <v>2.2599999999999998</v>
      </c>
      <c r="K7" s="25" t="s">
        <v>736</v>
      </c>
      <c r="L7" s="91" t="str">
        <f t="shared" si="3"/>
        <v>Yes</v>
      </c>
    </row>
    <row r="8" spans="1:12" x14ac:dyDescent="0.25">
      <c r="A8" s="148" t="s">
        <v>360</v>
      </c>
      <c r="B8" s="21" t="s">
        <v>213</v>
      </c>
      <c r="C8" s="4">
        <v>92.597641076000002</v>
      </c>
      <c r="D8" s="7" t="str">
        <f t="shared" si="0"/>
        <v>N/A</v>
      </c>
      <c r="E8" s="4">
        <v>92.251343438999996</v>
      </c>
      <c r="F8" s="7" t="str">
        <f t="shared" si="1"/>
        <v>N/A</v>
      </c>
      <c r="G8" s="4">
        <v>90.985008152000006</v>
      </c>
      <c r="H8" s="7" t="str">
        <f t="shared" si="2"/>
        <v>N/A</v>
      </c>
      <c r="I8" s="8">
        <v>-0.374</v>
      </c>
      <c r="J8" s="8">
        <v>-1.37</v>
      </c>
      <c r="K8" s="25" t="s">
        <v>736</v>
      </c>
      <c r="L8" s="91" t="str">
        <f t="shared" si="3"/>
        <v>Yes</v>
      </c>
    </row>
    <row r="9" spans="1:12" x14ac:dyDescent="0.25">
      <c r="A9" s="122" t="s">
        <v>88</v>
      </c>
      <c r="B9" s="25" t="s">
        <v>213</v>
      </c>
      <c r="C9" s="1">
        <v>127885.47</v>
      </c>
      <c r="D9" s="7" t="str">
        <f t="shared" si="0"/>
        <v>N/A</v>
      </c>
      <c r="E9" s="1">
        <v>131561.85999999999</v>
      </c>
      <c r="F9" s="7" t="str">
        <f t="shared" si="1"/>
        <v>N/A</v>
      </c>
      <c r="G9" s="1">
        <v>136241.65</v>
      </c>
      <c r="H9" s="7" t="str">
        <f t="shared" si="2"/>
        <v>N/A</v>
      </c>
      <c r="I9" s="8">
        <v>2.875</v>
      </c>
      <c r="J9" s="8">
        <v>3.5569999999999999</v>
      </c>
      <c r="K9" s="25" t="s">
        <v>736</v>
      </c>
      <c r="L9" s="91" t="str">
        <f t="shared" si="3"/>
        <v>Yes</v>
      </c>
    </row>
    <row r="10" spans="1:12" x14ac:dyDescent="0.25">
      <c r="A10" s="122" t="s">
        <v>1399</v>
      </c>
      <c r="B10" s="21" t="s">
        <v>213</v>
      </c>
      <c r="C10" s="4">
        <v>0.60809379190000001</v>
      </c>
      <c r="D10" s="7" t="str">
        <f t="shared" si="0"/>
        <v>N/A</v>
      </c>
      <c r="E10" s="4">
        <v>0.54905787439999998</v>
      </c>
      <c r="F10" s="7" t="str">
        <f t="shared" si="1"/>
        <v>N/A</v>
      </c>
      <c r="G10" s="4">
        <v>0.51298365609999996</v>
      </c>
      <c r="H10" s="7" t="str">
        <f t="shared" si="2"/>
        <v>N/A</v>
      </c>
      <c r="I10" s="8">
        <v>-9.7100000000000009</v>
      </c>
      <c r="J10" s="8">
        <v>-6.57</v>
      </c>
      <c r="K10" s="25" t="s">
        <v>736</v>
      </c>
      <c r="L10" s="91" t="str">
        <f t="shared" si="3"/>
        <v>Yes</v>
      </c>
    </row>
    <row r="11" spans="1:12" x14ac:dyDescent="0.25">
      <c r="A11" s="122" t="s">
        <v>1400</v>
      </c>
      <c r="B11" s="21" t="s">
        <v>213</v>
      </c>
      <c r="C11" s="4">
        <v>1.5276502578</v>
      </c>
      <c r="D11" s="7" t="str">
        <f t="shared" si="0"/>
        <v>N/A</v>
      </c>
      <c r="E11" s="4">
        <v>1.3668036448000001</v>
      </c>
      <c r="F11" s="7" t="str">
        <f t="shared" si="1"/>
        <v>N/A</v>
      </c>
      <c r="G11" s="4">
        <v>1.4753250885</v>
      </c>
      <c r="H11" s="7" t="str">
        <f t="shared" si="2"/>
        <v>N/A</v>
      </c>
      <c r="I11" s="8">
        <v>-10.5</v>
      </c>
      <c r="J11" s="8">
        <v>7.94</v>
      </c>
      <c r="K11" s="25" t="s">
        <v>736</v>
      </c>
      <c r="L11" s="91" t="str">
        <f t="shared" si="3"/>
        <v>Yes</v>
      </c>
    </row>
    <row r="12" spans="1:12" x14ac:dyDescent="0.25">
      <c r="A12" s="122" t="s">
        <v>1401</v>
      </c>
      <c r="B12" s="21" t="s">
        <v>213</v>
      </c>
      <c r="C12" s="4">
        <v>54.727028744999998</v>
      </c>
      <c r="D12" s="7" t="str">
        <f t="shared" si="0"/>
        <v>N/A</v>
      </c>
      <c r="E12" s="4">
        <v>53.531424801999997</v>
      </c>
      <c r="F12" s="7" t="str">
        <f t="shared" si="1"/>
        <v>N/A</v>
      </c>
      <c r="G12" s="4">
        <v>53.548468339000003</v>
      </c>
      <c r="H12" s="7" t="str">
        <f t="shared" si="2"/>
        <v>N/A</v>
      </c>
      <c r="I12" s="8">
        <v>-2.1800000000000002</v>
      </c>
      <c r="J12" s="8">
        <v>3.1800000000000002E-2</v>
      </c>
      <c r="K12" s="25" t="s">
        <v>736</v>
      </c>
      <c r="L12" s="91" t="str">
        <f t="shared" si="3"/>
        <v>Yes</v>
      </c>
    </row>
    <row r="13" spans="1:12" x14ac:dyDescent="0.25">
      <c r="A13" s="122" t="s">
        <v>1402</v>
      </c>
      <c r="B13" s="21" t="s">
        <v>213</v>
      </c>
      <c r="C13" s="4">
        <v>0.75429055720000004</v>
      </c>
      <c r="D13" s="7" t="str">
        <f t="shared" si="0"/>
        <v>N/A</v>
      </c>
      <c r="E13" s="4">
        <v>0.65831970419999997</v>
      </c>
      <c r="F13" s="7" t="str">
        <f t="shared" si="1"/>
        <v>N/A</v>
      </c>
      <c r="G13" s="4">
        <v>0.64156095489999998</v>
      </c>
      <c r="H13" s="7" t="str">
        <f t="shared" si="2"/>
        <v>N/A</v>
      </c>
      <c r="I13" s="8">
        <v>-12.7</v>
      </c>
      <c r="J13" s="8">
        <v>-2.5499999999999998</v>
      </c>
      <c r="K13" s="25" t="s">
        <v>736</v>
      </c>
      <c r="L13" s="91" t="str">
        <f t="shared" si="3"/>
        <v>Yes</v>
      </c>
    </row>
    <row r="14" spans="1:12" x14ac:dyDescent="0.25">
      <c r="A14" s="122" t="s">
        <v>1403</v>
      </c>
      <c r="B14" s="21" t="s">
        <v>213</v>
      </c>
      <c r="C14" s="4">
        <v>8.4094921958000004</v>
      </c>
      <c r="D14" s="7" t="str">
        <f t="shared" si="0"/>
        <v>N/A</v>
      </c>
      <c r="E14" s="4">
        <v>8.6509256332</v>
      </c>
      <c r="F14" s="7" t="str">
        <f t="shared" si="1"/>
        <v>N/A</v>
      </c>
      <c r="G14" s="4">
        <v>8.7319892366000005</v>
      </c>
      <c r="H14" s="7" t="str">
        <f t="shared" si="2"/>
        <v>N/A</v>
      </c>
      <c r="I14" s="8">
        <v>2.871</v>
      </c>
      <c r="J14" s="8">
        <v>0.93710000000000004</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0.169503496</v>
      </c>
      <c r="D16" s="7" t="str">
        <f t="shared" si="0"/>
        <v>N/A</v>
      </c>
      <c r="E16" s="4">
        <v>0.13674908259999999</v>
      </c>
      <c r="F16" s="7" t="str">
        <f t="shared" si="1"/>
        <v>N/A</v>
      </c>
      <c r="G16" s="4">
        <v>0.13122837709999999</v>
      </c>
      <c r="H16" s="7" t="str">
        <f t="shared" si="2"/>
        <v>N/A</v>
      </c>
      <c r="I16" s="8">
        <v>-19.3</v>
      </c>
      <c r="J16" s="8">
        <v>-4.04</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33.750971114000002</v>
      </c>
      <c r="D18" s="7" t="str">
        <f t="shared" si="0"/>
        <v>N/A</v>
      </c>
      <c r="E18" s="4">
        <v>35.084042275000002</v>
      </c>
      <c r="F18" s="7" t="str">
        <f t="shared" si="1"/>
        <v>N/A</v>
      </c>
      <c r="G18" s="4">
        <v>34.958444346999997</v>
      </c>
      <c r="H18" s="7" t="str">
        <f t="shared" si="2"/>
        <v>N/A</v>
      </c>
      <c r="I18" s="8">
        <v>3.95</v>
      </c>
      <c r="J18" s="8">
        <v>-0.35799999999999998</v>
      </c>
      <c r="K18" s="25" t="s">
        <v>736</v>
      </c>
      <c r="L18" s="91" t="str">
        <f t="shared" si="3"/>
        <v>Yes</v>
      </c>
    </row>
    <row r="19" spans="1:12" x14ac:dyDescent="0.25">
      <c r="A19" s="122" t="s">
        <v>1408</v>
      </c>
      <c r="B19" s="21" t="s">
        <v>213</v>
      </c>
      <c r="C19" s="4">
        <v>5.2969842500000003E-2</v>
      </c>
      <c r="D19" s="7" t="str">
        <f t="shared" si="0"/>
        <v>N/A</v>
      </c>
      <c r="E19" s="4">
        <v>2.2676983500000001E-2</v>
      </c>
      <c r="F19" s="7" t="str">
        <f t="shared" si="1"/>
        <v>N/A</v>
      </c>
      <c r="G19" s="4">
        <v>0</v>
      </c>
      <c r="H19" s="7" t="str">
        <f t="shared" si="2"/>
        <v>N/A</v>
      </c>
      <c r="I19" s="8">
        <v>-57.2</v>
      </c>
      <c r="J19" s="8">
        <v>-100</v>
      </c>
      <c r="K19" s="25" t="s">
        <v>736</v>
      </c>
      <c r="L19" s="91" t="str">
        <f t="shared" si="3"/>
        <v>No</v>
      </c>
    </row>
    <row r="20" spans="1:12" x14ac:dyDescent="0.25">
      <c r="A20" s="114" t="s">
        <v>960</v>
      </c>
      <c r="B20" s="21" t="s">
        <v>213</v>
      </c>
      <c r="C20" s="4">
        <v>97.495585845999997</v>
      </c>
      <c r="D20" s="7" t="str">
        <f t="shared" si="0"/>
        <v>N/A</v>
      </c>
      <c r="E20" s="4">
        <v>97.815450584999994</v>
      </c>
      <c r="F20" s="7" t="str">
        <f t="shared" si="1"/>
        <v>N/A</v>
      </c>
      <c r="G20" s="4">
        <v>97.751885579000003</v>
      </c>
      <c r="H20" s="7" t="str">
        <f t="shared" si="2"/>
        <v>N/A</v>
      </c>
      <c r="I20" s="8">
        <v>0.3281</v>
      </c>
      <c r="J20" s="8">
        <v>-6.5000000000000002E-2</v>
      </c>
      <c r="K20" s="25" t="s">
        <v>736</v>
      </c>
      <c r="L20" s="91" t="str">
        <f t="shared" si="3"/>
        <v>Yes</v>
      </c>
    </row>
    <row r="21" spans="1:12" x14ac:dyDescent="0.25">
      <c r="A21" s="114" t="s">
        <v>961</v>
      </c>
      <c r="B21" s="21" t="s">
        <v>213</v>
      </c>
      <c r="C21" s="4">
        <v>2.4514443109999999</v>
      </c>
      <c r="D21" s="7" t="str">
        <f t="shared" si="0"/>
        <v>N/A</v>
      </c>
      <c r="E21" s="4">
        <v>2.1618724317</v>
      </c>
      <c r="F21" s="7" t="str">
        <f t="shared" si="1"/>
        <v>N/A</v>
      </c>
      <c r="G21" s="4">
        <v>2.2481144204999999</v>
      </c>
      <c r="H21" s="7" t="str">
        <f t="shared" si="2"/>
        <v>N/A</v>
      </c>
      <c r="I21" s="8">
        <v>-11.8</v>
      </c>
      <c r="J21" s="8">
        <v>3.9889999999999999</v>
      </c>
      <c r="K21" s="25" t="s">
        <v>736</v>
      </c>
      <c r="L21" s="91" t="str">
        <f t="shared" si="3"/>
        <v>Yes</v>
      </c>
    </row>
    <row r="22" spans="1:12" x14ac:dyDescent="0.25">
      <c r="A22" s="90" t="s">
        <v>1704</v>
      </c>
      <c r="B22" s="21" t="s">
        <v>213</v>
      </c>
      <c r="C22" s="22">
        <v>58211</v>
      </c>
      <c r="D22" s="7" t="str">
        <f t="shared" si="0"/>
        <v>N/A</v>
      </c>
      <c r="E22" s="22">
        <v>58794</v>
      </c>
      <c r="F22" s="7" t="str">
        <f t="shared" si="1"/>
        <v>N/A</v>
      </c>
      <c r="G22" s="22">
        <v>60499</v>
      </c>
      <c r="H22" s="7" t="str">
        <f t="shared" si="2"/>
        <v>N/A</v>
      </c>
      <c r="I22" s="8">
        <v>1.002</v>
      </c>
      <c r="J22" s="8">
        <v>2.9</v>
      </c>
      <c r="K22" s="25" t="s">
        <v>736</v>
      </c>
      <c r="L22" s="91" t="str">
        <f t="shared" si="3"/>
        <v>Yes</v>
      </c>
    </row>
    <row r="23" spans="1:12" x14ac:dyDescent="0.25">
      <c r="A23" s="90" t="s">
        <v>976</v>
      </c>
      <c r="B23" s="21" t="s">
        <v>213</v>
      </c>
      <c r="C23" s="22">
        <v>5904</v>
      </c>
      <c r="D23" s="7" t="str">
        <f t="shared" si="0"/>
        <v>N/A</v>
      </c>
      <c r="E23" s="22">
        <v>5636</v>
      </c>
      <c r="F23" s="7" t="str">
        <f t="shared" si="1"/>
        <v>N/A</v>
      </c>
      <c r="G23" s="22">
        <v>5418</v>
      </c>
      <c r="H23" s="7" t="str">
        <f t="shared" si="2"/>
        <v>N/A</v>
      </c>
      <c r="I23" s="8">
        <v>-4.54</v>
      </c>
      <c r="J23" s="8">
        <v>-3.87</v>
      </c>
      <c r="K23" s="25" t="s">
        <v>736</v>
      </c>
      <c r="L23" s="91" t="str">
        <f t="shared" si="3"/>
        <v>Yes</v>
      </c>
    </row>
    <row r="24" spans="1:12" x14ac:dyDescent="0.25">
      <c r="A24" s="90" t="s">
        <v>977</v>
      </c>
      <c r="B24" s="21" t="s">
        <v>213</v>
      </c>
      <c r="C24" s="22">
        <v>3654</v>
      </c>
      <c r="D24" s="7" t="str">
        <f t="shared" si="0"/>
        <v>N/A</v>
      </c>
      <c r="E24" s="22">
        <v>3628</v>
      </c>
      <c r="F24" s="7" t="str">
        <f t="shared" si="1"/>
        <v>N/A</v>
      </c>
      <c r="G24" s="22">
        <v>3525</v>
      </c>
      <c r="H24" s="7" t="str">
        <f t="shared" si="2"/>
        <v>N/A</v>
      </c>
      <c r="I24" s="8">
        <v>-0.71199999999999997</v>
      </c>
      <c r="J24" s="8">
        <v>-2.84</v>
      </c>
      <c r="K24" s="25" t="s">
        <v>736</v>
      </c>
      <c r="L24" s="91" t="str">
        <f t="shared" si="3"/>
        <v>Yes</v>
      </c>
    </row>
    <row r="25" spans="1:12" x14ac:dyDescent="0.25">
      <c r="A25" s="90" t="s">
        <v>978</v>
      </c>
      <c r="B25" s="21" t="s">
        <v>213</v>
      </c>
      <c r="C25" s="22">
        <v>20991</v>
      </c>
      <c r="D25" s="7" t="str">
        <f t="shared" si="0"/>
        <v>N/A</v>
      </c>
      <c r="E25" s="22">
        <v>23067</v>
      </c>
      <c r="F25" s="7" t="str">
        <f t="shared" si="1"/>
        <v>N/A</v>
      </c>
      <c r="G25" s="22">
        <v>24695</v>
      </c>
      <c r="H25" s="7" t="str">
        <f t="shared" si="2"/>
        <v>N/A</v>
      </c>
      <c r="I25" s="8">
        <v>9.89</v>
      </c>
      <c r="J25" s="8">
        <v>7.0579999999999998</v>
      </c>
      <c r="K25" s="25" t="s">
        <v>736</v>
      </c>
      <c r="L25" s="91" t="str">
        <f t="shared" si="3"/>
        <v>Yes</v>
      </c>
    </row>
    <row r="26" spans="1:12" x14ac:dyDescent="0.25">
      <c r="A26" s="90" t="s">
        <v>979</v>
      </c>
      <c r="B26" s="21" t="s">
        <v>213</v>
      </c>
      <c r="C26" s="22">
        <v>27500</v>
      </c>
      <c r="D26" s="7" t="str">
        <f t="shared" si="0"/>
        <v>N/A</v>
      </c>
      <c r="E26" s="22">
        <v>26318</v>
      </c>
      <c r="F26" s="7" t="str">
        <f t="shared" si="1"/>
        <v>N/A</v>
      </c>
      <c r="G26" s="22">
        <v>26703</v>
      </c>
      <c r="H26" s="7" t="str">
        <f t="shared" si="2"/>
        <v>N/A</v>
      </c>
      <c r="I26" s="8">
        <v>-4.3</v>
      </c>
      <c r="J26" s="8">
        <v>1.4630000000000001</v>
      </c>
      <c r="K26" s="25" t="s">
        <v>736</v>
      </c>
      <c r="L26" s="91" t="str">
        <f t="shared" si="3"/>
        <v>Yes</v>
      </c>
    </row>
    <row r="27" spans="1:12" x14ac:dyDescent="0.25">
      <c r="A27" s="90" t="s">
        <v>980</v>
      </c>
      <c r="B27" s="21" t="s">
        <v>213</v>
      </c>
      <c r="C27" s="22">
        <v>162</v>
      </c>
      <c r="D27" s="7" t="str">
        <f t="shared" si="0"/>
        <v>N/A</v>
      </c>
      <c r="E27" s="22">
        <v>145</v>
      </c>
      <c r="F27" s="7" t="str">
        <f t="shared" si="1"/>
        <v>N/A</v>
      </c>
      <c r="G27" s="22">
        <v>158</v>
      </c>
      <c r="H27" s="7" t="str">
        <f t="shared" si="2"/>
        <v>N/A</v>
      </c>
      <c r="I27" s="8">
        <v>-10.5</v>
      </c>
      <c r="J27" s="8">
        <v>8.9659999999999993</v>
      </c>
      <c r="K27" s="25" t="s">
        <v>736</v>
      </c>
      <c r="L27" s="91" t="str">
        <f t="shared" si="3"/>
        <v>Yes</v>
      </c>
    </row>
    <row r="28" spans="1:12" x14ac:dyDescent="0.25">
      <c r="A28" s="90" t="s">
        <v>103</v>
      </c>
      <c r="B28" s="21" t="s">
        <v>213</v>
      </c>
      <c r="C28" s="22">
        <v>77780</v>
      </c>
      <c r="D28" s="7" t="str">
        <f t="shared" si="0"/>
        <v>N/A</v>
      </c>
      <c r="E28" s="22">
        <v>80277</v>
      </c>
      <c r="F28" s="7" t="str">
        <f t="shared" si="1"/>
        <v>N/A</v>
      </c>
      <c r="G28" s="22">
        <v>83458</v>
      </c>
      <c r="H28" s="7" t="str">
        <f t="shared" si="2"/>
        <v>N/A</v>
      </c>
      <c r="I28" s="8">
        <v>3.21</v>
      </c>
      <c r="J28" s="8">
        <v>3.9630000000000001</v>
      </c>
      <c r="K28" s="25" t="s">
        <v>736</v>
      </c>
      <c r="L28" s="91" t="str">
        <f t="shared" si="3"/>
        <v>Yes</v>
      </c>
    </row>
    <row r="29" spans="1:12" x14ac:dyDescent="0.25">
      <c r="A29" s="90" t="s">
        <v>981</v>
      </c>
      <c r="B29" s="21" t="s">
        <v>213</v>
      </c>
      <c r="C29" s="22">
        <v>29661</v>
      </c>
      <c r="D29" s="7" t="str">
        <f t="shared" si="0"/>
        <v>N/A</v>
      </c>
      <c r="E29" s="22">
        <v>29880</v>
      </c>
      <c r="F29" s="7" t="str">
        <f t="shared" si="1"/>
        <v>N/A</v>
      </c>
      <c r="G29" s="22">
        <v>30230</v>
      </c>
      <c r="H29" s="7" t="str">
        <f t="shared" si="2"/>
        <v>N/A</v>
      </c>
      <c r="I29" s="8">
        <v>0.73829999999999996</v>
      </c>
      <c r="J29" s="8">
        <v>1.171</v>
      </c>
      <c r="K29" s="25" t="s">
        <v>736</v>
      </c>
      <c r="L29" s="91" t="str">
        <f t="shared" si="3"/>
        <v>Yes</v>
      </c>
    </row>
    <row r="30" spans="1:12" x14ac:dyDescent="0.25">
      <c r="A30" s="90" t="s">
        <v>982</v>
      </c>
      <c r="B30" s="21" t="s">
        <v>213</v>
      </c>
      <c r="C30" s="22">
        <v>885</v>
      </c>
      <c r="D30" s="7" t="str">
        <f t="shared" si="0"/>
        <v>N/A</v>
      </c>
      <c r="E30" s="22">
        <v>767</v>
      </c>
      <c r="F30" s="7" t="str">
        <f t="shared" si="1"/>
        <v>N/A</v>
      </c>
      <c r="G30" s="22">
        <v>690</v>
      </c>
      <c r="H30" s="7" t="str">
        <f t="shared" si="2"/>
        <v>N/A</v>
      </c>
      <c r="I30" s="8">
        <v>-13.3</v>
      </c>
      <c r="J30" s="8">
        <v>-10</v>
      </c>
      <c r="K30" s="25" t="s">
        <v>736</v>
      </c>
      <c r="L30" s="91" t="str">
        <f t="shared" si="3"/>
        <v>Yes</v>
      </c>
    </row>
    <row r="31" spans="1:12" x14ac:dyDescent="0.25">
      <c r="A31" s="90" t="s">
        <v>983</v>
      </c>
      <c r="B31" s="21" t="s">
        <v>213</v>
      </c>
      <c r="C31" s="22">
        <v>24437</v>
      </c>
      <c r="D31" s="7" t="str">
        <f t="shared" si="0"/>
        <v>N/A</v>
      </c>
      <c r="E31" s="22">
        <v>34202</v>
      </c>
      <c r="F31" s="7" t="str">
        <f t="shared" si="1"/>
        <v>N/A</v>
      </c>
      <c r="G31" s="22">
        <v>36626</v>
      </c>
      <c r="H31" s="7" t="str">
        <f t="shared" si="2"/>
        <v>N/A</v>
      </c>
      <c r="I31" s="8">
        <v>39.96</v>
      </c>
      <c r="J31" s="8">
        <v>7.0869999999999997</v>
      </c>
      <c r="K31" s="25" t="s">
        <v>736</v>
      </c>
      <c r="L31" s="91" t="str">
        <f t="shared" si="3"/>
        <v>Yes</v>
      </c>
    </row>
    <row r="32" spans="1:12" x14ac:dyDescent="0.25">
      <c r="A32" s="90" t="s">
        <v>984</v>
      </c>
      <c r="B32" s="21" t="s">
        <v>213</v>
      </c>
      <c r="C32" s="22">
        <v>22797</v>
      </c>
      <c r="D32" s="7" t="str">
        <f t="shared" si="0"/>
        <v>N/A</v>
      </c>
      <c r="E32" s="22">
        <v>15428</v>
      </c>
      <c r="F32" s="7" t="str">
        <f t="shared" si="1"/>
        <v>N/A</v>
      </c>
      <c r="G32" s="22">
        <v>15912</v>
      </c>
      <c r="H32" s="7" t="str">
        <f t="shared" si="2"/>
        <v>N/A</v>
      </c>
      <c r="I32" s="8">
        <v>-32.299999999999997</v>
      </c>
      <c r="J32" s="8">
        <v>3.137</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1212311512</v>
      </c>
      <c r="D34" s="7" t="str">
        <f t="shared" si="0"/>
        <v>N/A</v>
      </c>
      <c r="E34" s="26">
        <v>1197197694</v>
      </c>
      <c r="F34" s="7" t="str">
        <f t="shared" si="1"/>
        <v>N/A</v>
      </c>
      <c r="G34" s="26">
        <v>1021247701</v>
      </c>
      <c r="H34" s="7" t="str">
        <f t="shared" si="2"/>
        <v>N/A</v>
      </c>
      <c r="I34" s="8">
        <v>-1.25</v>
      </c>
      <c r="J34" s="8">
        <v>-14.7</v>
      </c>
      <c r="K34" s="25" t="s">
        <v>736</v>
      </c>
      <c r="L34" s="91" t="str">
        <f t="shared" si="3"/>
        <v>Yes</v>
      </c>
    </row>
    <row r="35" spans="1:12" x14ac:dyDescent="0.25">
      <c r="A35" s="148" t="s">
        <v>1409</v>
      </c>
      <c r="B35" s="21" t="s">
        <v>213</v>
      </c>
      <c r="C35" s="26">
        <v>8562.1266474000004</v>
      </c>
      <c r="D35" s="7" t="str">
        <f t="shared" si="0"/>
        <v>N/A</v>
      </c>
      <c r="E35" s="26">
        <v>8226.9189126000001</v>
      </c>
      <c r="F35" s="7" t="str">
        <f t="shared" si="1"/>
        <v>N/A</v>
      </c>
      <c r="G35" s="26">
        <v>6768.5191143000002</v>
      </c>
      <c r="H35" s="7" t="str">
        <f t="shared" si="2"/>
        <v>N/A</v>
      </c>
      <c r="I35" s="8">
        <v>-3.92</v>
      </c>
      <c r="J35" s="8">
        <v>-17.7</v>
      </c>
      <c r="K35" s="25" t="s">
        <v>736</v>
      </c>
      <c r="L35" s="91" t="str">
        <f t="shared" si="3"/>
        <v>Yes</v>
      </c>
    </row>
    <row r="36" spans="1:12" x14ac:dyDescent="0.25">
      <c r="A36" s="148" t="s">
        <v>1410</v>
      </c>
      <c r="B36" s="21" t="s">
        <v>213</v>
      </c>
      <c r="C36" s="26">
        <v>9246.5926213999992</v>
      </c>
      <c r="D36" s="7" t="str">
        <f t="shared" si="0"/>
        <v>N/A</v>
      </c>
      <c r="E36" s="26">
        <v>8917.9394097000004</v>
      </c>
      <c r="F36" s="7" t="str">
        <f t="shared" si="1"/>
        <v>N/A</v>
      </c>
      <c r="G36" s="26">
        <v>7439.1586611000002</v>
      </c>
      <c r="H36" s="7" t="str">
        <f t="shared" si="2"/>
        <v>N/A</v>
      </c>
      <c r="I36" s="8">
        <v>-3.55</v>
      </c>
      <c r="J36" s="8">
        <v>-16.600000000000001</v>
      </c>
      <c r="K36" s="25" t="s">
        <v>736</v>
      </c>
      <c r="L36" s="91" t="str">
        <f t="shared" si="3"/>
        <v>Yes</v>
      </c>
    </row>
    <row r="37" spans="1:12" x14ac:dyDescent="0.25">
      <c r="A37" s="122" t="s">
        <v>107</v>
      </c>
      <c r="B37" s="21" t="s">
        <v>213</v>
      </c>
      <c r="C37" s="26">
        <v>722159882</v>
      </c>
      <c r="D37" s="7" t="str">
        <f t="shared" si="0"/>
        <v>N/A</v>
      </c>
      <c r="E37" s="26">
        <v>1025278845</v>
      </c>
      <c r="F37" s="7" t="str">
        <f t="shared" si="1"/>
        <v>N/A</v>
      </c>
      <c r="G37" s="26">
        <v>1143277518</v>
      </c>
      <c r="H37" s="7" t="str">
        <f t="shared" si="2"/>
        <v>N/A</v>
      </c>
      <c r="I37" s="8">
        <v>41.97</v>
      </c>
      <c r="J37" s="8">
        <v>11.51</v>
      </c>
      <c r="K37" s="25" t="s">
        <v>736</v>
      </c>
      <c r="L37" s="91" t="str">
        <f t="shared" si="3"/>
        <v>Yes</v>
      </c>
    </row>
    <row r="38" spans="1:12" x14ac:dyDescent="0.25">
      <c r="A38" s="148" t="s">
        <v>158</v>
      </c>
      <c r="B38" s="25" t="s">
        <v>217</v>
      </c>
      <c r="C38" s="1">
        <v>32</v>
      </c>
      <c r="D38" s="7" t="str">
        <f>IF($B38="N/A","N/A",IF(C38&gt;0,"No",IF(C38&lt;0,"No","Yes")))</f>
        <v>No</v>
      </c>
      <c r="E38" s="1">
        <v>8581</v>
      </c>
      <c r="F38" s="7" t="str">
        <f>IF($B38="N/A","N/A",IF(E38&gt;0,"No",IF(E38&lt;0,"No","Yes")))</f>
        <v>No</v>
      </c>
      <c r="G38" s="1">
        <v>106612</v>
      </c>
      <c r="H38" s="7" t="str">
        <f>IF($B38="N/A","N/A",IF(G38&gt;0,"No",IF(G38&lt;0,"No","Yes")))</f>
        <v>No</v>
      </c>
      <c r="I38" s="8">
        <v>26716</v>
      </c>
      <c r="J38" s="8">
        <v>1142</v>
      </c>
      <c r="K38" s="25" t="s">
        <v>736</v>
      </c>
      <c r="L38" s="91" t="str">
        <f t="shared" si="3"/>
        <v>No</v>
      </c>
    </row>
    <row r="39" spans="1:12" x14ac:dyDescent="0.25">
      <c r="A39" s="148" t="s">
        <v>156</v>
      </c>
      <c r="B39" s="21" t="s">
        <v>213</v>
      </c>
      <c r="C39" s="26">
        <v>26923</v>
      </c>
      <c r="D39" s="7" t="str">
        <f t="shared" ref="D39:D40" si="4">IF($B39="N/A","N/A",IF(C39&gt;10,"No",IF(C39&lt;-10,"No","Yes")))</f>
        <v>N/A</v>
      </c>
      <c r="E39" s="26">
        <v>1597379</v>
      </c>
      <c r="F39" s="7" t="str">
        <f t="shared" ref="F39:F40" si="5">IF($B39="N/A","N/A",IF(E39&gt;10,"No",IF(E39&lt;-10,"No","Yes")))</f>
        <v>N/A</v>
      </c>
      <c r="G39" s="26">
        <v>186914397</v>
      </c>
      <c r="H39" s="7" t="str">
        <f t="shared" ref="H39:H40" si="6">IF($B39="N/A","N/A",IF(G39&gt;10,"No",IF(G39&lt;-10,"No","Yes")))</f>
        <v>N/A</v>
      </c>
      <c r="I39" s="8">
        <v>5833</v>
      </c>
      <c r="J39" s="8">
        <v>11601</v>
      </c>
      <c r="K39" s="25" t="s">
        <v>736</v>
      </c>
      <c r="L39" s="91" t="str">
        <f t="shared" si="3"/>
        <v>No</v>
      </c>
    </row>
    <row r="40" spans="1:12" x14ac:dyDescent="0.25">
      <c r="A40" s="148" t="s">
        <v>1289</v>
      </c>
      <c r="B40" s="21" t="s">
        <v>213</v>
      </c>
      <c r="C40" s="26">
        <v>841.34375</v>
      </c>
      <c r="D40" s="7" t="str">
        <f t="shared" si="4"/>
        <v>N/A</v>
      </c>
      <c r="E40" s="26">
        <v>186.15301246999999</v>
      </c>
      <c r="F40" s="7" t="str">
        <f t="shared" si="5"/>
        <v>N/A</v>
      </c>
      <c r="G40" s="26">
        <v>1753.2209975999999</v>
      </c>
      <c r="H40" s="7" t="str">
        <f t="shared" si="6"/>
        <v>N/A</v>
      </c>
      <c r="I40" s="8">
        <v>-77.900000000000006</v>
      </c>
      <c r="J40" s="8">
        <v>841.8</v>
      </c>
      <c r="K40" s="25" t="s">
        <v>736</v>
      </c>
      <c r="L40" s="91" t="str">
        <f>IF(J40="Div by 0", "N/A", IF(OR(J40="N/A",K40="N/A"),"N/A", IF(J40&gt;VALUE(MID(K40,1,2)), "No", IF(J40&lt;-1*VALUE(MID(K40,1,2)), "No", "Yes"))))</f>
        <v>No</v>
      </c>
    </row>
    <row r="41" spans="1:12" x14ac:dyDescent="0.25">
      <c r="A41" s="90" t="s">
        <v>1411</v>
      </c>
      <c r="B41" s="21" t="s">
        <v>213</v>
      </c>
      <c r="C41" s="26">
        <v>13655.732886</v>
      </c>
      <c r="D41" s="7" t="str">
        <f t="shared" ref="D41:D52" si="7">IF($B41="N/A","N/A",IF(C41&gt;10,"No",IF(C41&lt;-10,"No","Yes")))</f>
        <v>N/A</v>
      </c>
      <c r="E41" s="26">
        <v>13399.447034999999</v>
      </c>
      <c r="F41" s="7" t="str">
        <f t="shared" ref="F41:F52" si="8">IF($B41="N/A","N/A",IF(E41&gt;10,"No",IF(E41&lt;-10,"No","Yes")))</f>
        <v>N/A</v>
      </c>
      <c r="G41" s="26">
        <v>11601.285078999999</v>
      </c>
      <c r="H41" s="7" t="str">
        <f t="shared" ref="H41:H52" si="9">IF($B41="N/A","N/A",IF(G41&gt;10,"No",IF(G41&lt;-10,"No","Yes")))</f>
        <v>N/A</v>
      </c>
      <c r="I41" s="8">
        <v>-1.88</v>
      </c>
      <c r="J41" s="8">
        <v>-13.4</v>
      </c>
      <c r="K41" s="25" t="s">
        <v>736</v>
      </c>
      <c r="L41" s="91" t="str">
        <f t="shared" ref="L41:L52" si="10">IF(J41="Div by 0", "N/A", IF(K41="N/A","N/A", IF(J41&gt;VALUE(MID(K41,1,2)), "No", IF(J41&lt;-1*VALUE(MID(K41,1,2)), "No", "Yes"))))</f>
        <v>Yes</v>
      </c>
    </row>
    <row r="42" spans="1:12" x14ac:dyDescent="0.25">
      <c r="A42" s="90" t="s">
        <v>1412</v>
      </c>
      <c r="B42" s="21" t="s">
        <v>213</v>
      </c>
      <c r="C42" s="26">
        <v>2399.8782182</v>
      </c>
      <c r="D42" s="7" t="str">
        <f t="shared" si="7"/>
        <v>N/A</v>
      </c>
      <c r="E42" s="26">
        <v>2316.9112845999998</v>
      </c>
      <c r="F42" s="7" t="str">
        <f t="shared" si="8"/>
        <v>N/A</v>
      </c>
      <c r="G42" s="26">
        <v>2121.0129198999998</v>
      </c>
      <c r="H42" s="7" t="str">
        <f t="shared" si="9"/>
        <v>N/A</v>
      </c>
      <c r="I42" s="8">
        <v>-3.46</v>
      </c>
      <c r="J42" s="8">
        <v>-8.4600000000000009</v>
      </c>
      <c r="K42" s="25" t="s">
        <v>736</v>
      </c>
      <c r="L42" s="91" t="str">
        <f t="shared" si="10"/>
        <v>Yes</v>
      </c>
    </row>
    <row r="43" spans="1:12" x14ac:dyDescent="0.25">
      <c r="A43" s="90" t="s">
        <v>1413</v>
      </c>
      <c r="B43" s="21" t="s">
        <v>213</v>
      </c>
      <c r="C43" s="26">
        <v>20037.401204000002</v>
      </c>
      <c r="D43" s="7" t="str">
        <f t="shared" si="7"/>
        <v>N/A</v>
      </c>
      <c r="E43" s="26">
        <v>20349.717751</v>
      </c>
      <c r="F43" s="7" t="str">
        <f t="shared" si="8"/>
        <v>N/A</v>
      </c>
      <c r="G43" s="26">
        <v>19618.183830000002</v>
      </c>
      <c r="H43" s="7" t="str">
        <f t="shared" si="9"/>
        <v>N/A</v>
      </c>
      <c r="I43" s="8">
        <v>1.5589999999999999</v>
      </c>
      <c r="J43" s="8">
        <v>-3.59</v>
      </c>
      <c r="K43" s="25" t="s">
        <v>736</v>
      </c>
      <c r="L43" s="91" t="str">
        <f t="shared" si="10"/>
        <v>Yes</v>
      </c>
    </row>
    <row r="44" spans="1:12" x14ac:dyDescent="0.25">
      <c r="A44" s="90" t="s">
        <v>1414</v>
      </c>
      <c r="B44" s="21" t="s">
        <v>213</v>
      </c>
      <c r="C44" s="26">
        <v>10336.435520000001</v>
      </c>
      <c r="D44" s="7" t="str">
        <f t="shared" si="7"/>
        <v>N/A</v>
      </c>
      <c r="E44" s="26">
        <v>9488.2546929</v>
      </c>
      <c r="F44" s="7" t="str">
        <f t="shared" si="8"/>
        <v>N/A</v>
      </c>
      <c r="G44" s="26">
        <v>8234.1876897999991</v>
      </c>
      <c r="H44" s="7" t="str">
        <f t="shared" si="9"/>
        <v>N/A</v>
      </c>
      <c r="I44" s="8">
        <v>-8.2100000000000009</v>
      </c>
      <c r="J44" s="8">
        <v>-13.2</v>
      </c>
      <c r="K44" s="25" t="s">
        <v>736</v>
      </c>
      <c r="L44" s="91" t="str">
        <f t="shared" si="10"/>
        <v>Yes</v>
      </c>
    </row>
    <row r="45" spans="1:12" x14ac:dyDescent="0.25">
      <c r="A45" s="90" t="s">
        <v>1415</v>
      </c>
      <c r="B45" s="21" t="s">
        <v>213</v>
      </c>
      <c r="C45" s="26">
        <v>17798.936872999999</v>
      </c>
      <c r="D45" s="7" t="str">
        <f t="shared" si="7"/>
        <v>N/A</v>
      </c>
      <c r="E45" s="26">
        <v>18268.707995000001</v>
      </c>
      <c r="F45" s="7" t="str">
        <f t="shared" si="8"/>
        <v>N/A</v>
      </c>
      <c r="G45" s="26">
        <v>15613.356589000001</v>
      </c>
      <c r="H45" s="7" t="str">
        <f t="shared" si="9"/>
        <v>N/A</v>
      </c>
      <c r="I45" s="8">
        <v>2.6389999999999998</v>
      </c>
      <c r="J45" s="8">
        <v>-14.5</v>
      </c>
      <c r="K45" s="25" t="s">
        <v>736</v>
      </c>
      <c r="L45" s="91" t="str">
        <f t="shared" si="10"/>
        <v>Yes</v>
      </c>
    </row>
    <row r="46" spans="1:12" x14ac:dyDescent="0.25">
      <c r="A46" s="90" t="s">
        <v>1416</v>
      </c>
      <c r="B46" s="21" t="s">
        <v>213</v>
      </c>
      <c r="C46" s="26">
        <v>6700.2469136</v>
      </c>
      <c r="D46" s="7" t="str">
        <f t="shared" si="7"/>
        <v>N/A</v>
      </c>
      <c r="E46" s="26">
        <v>8681.1931034000008</v>
      </c>
      <c r="F46" s="7" t="str">
        <f t="shared" si="8"/>
        <v>N/A</v>
      </c>
      <c r="G46" s="26">
        <v>6035.9113924000003</v>
      </c>
      <c r="H46" s="7" t="str">
        <f t="shared" si="9"/>
        <v>N/A</v>
      </c>
      <c r="I46" s="8">
        <v>29.57</v>
      </c>
      <c r="J46" s="8">
        <v>-30.5</v>
      </c>
      <c r="K46" s="25" t="s">
        <v>736</v>
      </c>
      <c r="L46" s="91" t="str">
        <f t="shared" si="10"/>
        <v>No</v>
      </c>
    </row>
    <row r="47" spans="1:12" x14ac:dyDescent="0.25">
      <c r="A47" s="90" t="s">
        <v>1417</v>
      </c>
      <c r="B47" s="21" t="s">
        <v>213</v>
      </c>
      <c r="C47" s="26">
        <v>5217.7721136999999</v>
      </c>
      <c r="D47" s="7" t="str">
        <f t="shared" si="7"/>
        <v>N/A</v>
      </c>
      <c r="E47" s="26">
        <v>4931.9333433000002</v>
      </c>
      <c r="F47" s="7" t="str">
        <f t="shared" si="8"/>
        <v>N/A</v>
      </c>
      <c r="G47" s="26">
        <v>3647.9435285</v>
      </c>
      <c r="H47" s="7" t="str">
        <f t="shared" si="9"/>
        <v>N/A</v>
      </c>
      <c r="I47" s="8">
        <v>-5.48</v>
      </c>
      <c r="J47" s="8">
        <v>-26</v>
      </c>
      <c r="K47" s="25" t="s">
        <v>736</v>
      </c>
      <c r="L47" s="91" t="str">
        <f t="shared" si="10"/>
        <v>Yes</v>
      </c>
    </row>
    <row r="48" spans="1:12" x14ac:dyDescent="0.25">
      <c r="A48" s="90" t="s">
        <v>1418</v>
      </c>
      <c r="B48" s="25" t="s">
        <v>213</v>
      </c>
      <c r="C48" s="10">
        <v>3723.5914501000002</v>
      </c>
      <c r="D48" s="7" t="str">
        <f t="shared" si="7"/>
        <v>N/A</v>
      </c>
      <c r="E48" s="10">
        <v>3454.4121150999999</v>
      </c>
      <c r="F48" s="7" t="str">
        <f t="shared" si="8"/>
        <v>N/A</v>
      </c>
      <c r="G48" s="10">
        <v>2228.6659279</v>
      </c>
      <c r="H48" s="7" t="str">
        <f t="shared" si="9"/>
        <v>N/A</v>
      </c>
      <c r="I48" s="8">
        <v>-7.23</v>
      </c>
      <c r="J48" s="8">
        <v>-35.5</v>
      </c>
      <c r="K48" s="25" t="s">
        <v>736</v>
      </c>
      <c r="L48" s="91" t="str">
        <f t="shared" si="10"/>
        <v>No</v>
      </c>
    </row>
    <row r="49" spans="1:12" x14ac:dyDescent="0.25">
      <c r="A49" s="90" t="s">
        <v>1419</v>
      </c>
      <c r="B49" s="25" t="s">
        <v>213</v>
      </c>
      <c r="C49" s="10">
        <v>9849.1909605000001</v>
      </c>
      <c r="D49" s="7" t="str">
        <f t="shared" si="7"/>
        <v>N/A</v>
      </c>
      <c r="E49" s="10">
        <v>11317.589309000001</v>
      </c>
      <c r="F49" s="7" t="str">
        <f t="shared" si="8"/>
        <v>N/A</v>
      </c>
      <c r="G49" s="10">
        <v>10088.44058</v>
      </c>
      <c r="H49" s="7" t="str">
        <f t="shared" si="9"/>
        <v>N/A</v>
      </c>
      <c r="I49" s="8">
        <v>14.91</v>
      </c>
      <c r="J49" s="8">
        <v>-10.9</v>
      </c>
      <c r="K49" s="25" t="s">
        <v>736</v>
      </c>
      <c r="L49" s="91" t="str">
        <f t="shared" si="10"/>
        <v>Yes</v>
      </c>
    </row>
    <row r="50" spans="1:12" x14ac:dyDescent="0.25">
      <c r="A50" s="90" t="s">
        <v>1420</v>
      </c>
      <c r="B50" s="25" t="s">
        <v>213</v>
      </c>
      <c r="C50" s="10">
        <v>5997.0581494999997</v>
      </c>
      <c r="D50" s="7" t="str">
        <f t="shared" si="7"/>
        <v>N/A</v>
      </c>
      <c r="E50" s="10">
        <v>4867.2887842999999</v>
      </c>
      <c r="F50" s="7" t="str">
        <f t="shared" si="8"/>
        <v>N/A</v>
      </c>
      <c r="G50" s="10">
        <v>3856.4524382</v>
      </c>
      <c r="H50" s="7" t="str">
        <f t="shared" si="9"/>
        <v>N/A</v>
      </c>
      <c r="I50" s="8">
        <v>-18.8</v>
      </c>
      <c r="J50" s="8">
        <v>-20.8</v>
      </c>
      <c r="K50" s="25" t="s">
        <v>736</v>
      </c>
      <c r="L50" s="91" t="str">
        <f t="shared" si="10"/>
        <v>Yes</v>
      </c>
    </row>
    <row r="51" spans="1:12" x14ac:dyDescent="0.25">
      <c r="A51" s="90" t="s">
        <v>1421</v>
      </c>
      <c r="B51" s="25" t="s">
        <v>213</v>
      </c>
      <c r="C51" s="10">
        <v>6146.6958371999999</v>
      </c>
      <c r="D51" s="7" t="str">
        <f t="shared" si="7"/>
        <v>N/A</v>
      </c>
      <c r="E51" s="10">
        <v>7619.3529296999995</v>
      </c>
      <c r="F51" s="7" t="str">
        <f t="shared" si="8"/>
        <v>N/A</v>
      </c>
      <c r="G51" s="10">
        <v>5585.0960910000003</v>
      </c>
      <c r="H51" s="7" t="str">
        <f t="shared" si="9"/>
        <v>N/A</v>
      </c>
      <c r="I51" s="8">
        <v>23.96</v>
      </c>
      <c r="J51" s="8">
        <v>-26.7</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39489222</v>
      </c>
      <c r="D53" s="7" t="str">
        <f t="shared" ref="D53:D122" si="11">IF($B53="N/A","N/A",IF(C53&gt;10,"No",IF(C53&lt;-10,"No","Yes")))</f>
        <v>N/A</v>
      </c>
      <c r="E53" s="26">
        <v>21566126</v>
      </c>
      <c r="F53" s="7" t="str">
        <f t="shared" ref="F53:F122" si="12">IF($B53="N/A","N/A",IF(E53&gt;10,"No",IF(E53&lt;-10,"No","Yes")))</f>
        <v>N/A</v>
      </c>
      <c r="G53" s="26">
        <v>24443510</v>
      </c>
      <c r="H53" s="7" t="str">
        <f t="shared" ref="H53:H122" si="13">IF($B53="N/A","N/A",IF(G53&gt;10,"No",IF(G53&lt;-10,"No","Yes")))</f>
        <v>N/A</v>
      </c>
      <c r="I53" s="8">
        <v>-45.4</v>
      </c>
      <c r="J53" s="8">
        <v>13.34</v>
      </c>
      <c r="K53" s="25" t="s">
        <v>736</v>
      </c>
      <c r="L53" s="91" t="str">
        <f t="shared" ref="L53:L113" si="14">IF(J53="Div by 0", "N/A", IF(K53="N/A","N/A", IF(J53&gt;VALUE(MID(K53,1,2)), "No", IF(J53&lt;-1*VALUE(MID(K53,1,2)), "No", "Yes"))))</f>
        <v>Yes</v>
      </c>
    </row>
    <row r="54" spans="1:12" x14ac:dyDescent="0.25">
      <c r="A54" s="148" t="s">
        <v>596</v>
      </c>
      <c r="B54" s="21" t="s">
        <v>213</v>
      </c>
      <c r="C54" s="22">
        <v>17736</v>
      </c>
      <c r="D54" s="7" t="str">
        <f t="shared" si="11"/>
        <v>N/A</v>
      </c>
      <c r="E54" s="22">
        <v>5936</v>
      </c>
      <c r="F54" s="7" t="str">
        <f t="shared" si="12"/>
        <v>N/A</v>
      </c>
      <c r="G54" s="22">
        <v>7705</v>
      </c>
      <c r="H54" s="7" t="str">
        <f t="shared" si="13"/>
        <v>N/A</v>
      </c>
      <c r="I54" s="8">
        <v>-66.5</v>
      </c>
      <c r="J54" s="8">
        <v>29.8</v>
      </c>
      <c r="K54" s="25" t="s">
        <v>736</v>
      </c>
      <c r="L54" s="91" t="str">
        <f t="shared" si="14"/>
        <v>Yes</v>
      </c>
    </row>
    <row r="55" spans="1:12" x14ac:dyDescent="0.25">
      <c r="A55" s="148" t="s">
        <v>1423</v>
      </c>
      <c r="B55" s="21" t="s">
        <v>213</v>
      </c>
      <c r="C55" s="26">
        <v>2226.5010149</v>
      </c>
      <c r="D55" s="7" t="str">
        <f t="shared" si="11"/>
        <v>N/A</v>
      </c>
      <c r="E55" s="26">
        <v>3633.1074798</v>
      </c>
      <c r="F55" s="7" t="str">
        <f t="shared" si="12"/>
        <v>N/A</v>
      </c>
      <c r="G55" s="26">
        <v>3172.4218040000001</v>
      </c>
      <c r="H55" s="7" t="str">
        <f t="shared" si="13"/>
        <v>N/A</v>
      </c>
      <c r="I55" s="8">
        <v>63.18</v>
      </c>
      <c r="J55" s="8">
        <v>-12.7</v>
      </c>
      <c r="K55" s="25" t="s">
        <v>736</v>
      </c>
      <c r="L55" s="91" t="str">
        <f t="shared" si="14"/>
        <v>Yes</v>
      </c>
    </row>
    <row r="56" spans="1:12" x14ac:dyDescent="0.25">
      <c r="A56" s="148" t="s">
        <v>1424</v>
      </c>
      <c r="B56" s="21" t="s">
        <v>213</v>
      </c>
      <c r="C56" s="22">
        <v>0.43211547140000001</v>
      </c>
      <c r="D56" s="7" t="str">
        <f t="shared" si="11"/>
        <v>N/A</v>
      </c>
      <c r="E56" s="22">
        <v>1.1645889488000001</v>
      </c>
      <c r="F56" s="7" t="str">
        <f t="shared" si="12"/>
        <v>N/A</v>
      </c>
      <c r="G56" s="22">
        <v>0.93731343280000001</v>
      </c>
      <c r="H56" s="7" t="str">
        <f t="shared" si="13"/>
        <v>N/A</v>
      </c>
      <c r="I56" s="8">
        <v>169.5</v>
      </c>
      <c r="J56" s="8">
        <v>-19.5</v>
      </c>
      <c r="K56" s="25" t="s">
        <v>736</v>
      </c>
      <c r="L56" s="91" t="str">
        <f t="shared" si="14"/>
        <v>Yes</v>
      </c>
    </row>
    <row r="57" spans="1:12" x14ac:dyDescent="0.25">
      <c r="A57" s="148" t="s">
        <v>597</v>
      </c>
      <c r="B57" s="21" t="s">
        <v>213</v>
      </c>
      <c r="C57" s="26">
        <v>2402796</v>
      </c>
      <c r="D57" s="7" t="str">
        <f t="shared" si="11"/>
        <v>N/A</v>
      </c>
      <c r="E57" s="26">
        <v>1829513</v>
      </c>
      <c r="F57" s="7" t="str">
        <f t="shared" si="12"/>
        <v>N/A</v>
      </c>
      <c r="G57" s="26">
        <v>1640763</v>
      </c>
      <c r="H57" s="7" t="str">
        <f t="shared" si="13"/>
        <v>N/A</v>
      </c>
      <c r="I57" s="8">
        <v>-23.9</v>
      </c>
      <c r="J57" s="8">
        <v>-10.3</v>
      </c>
      <c r="K57" s="25" t="s">
        <v>736</v>
      </c>
      <c r="L57" s="91" t="str">
        <f t="shared" si="14"/>
        <v>Yes</v>
      </c>
    </row>
    <row r="58" spans="1:12" x14ac:dyDescent="0.25">
      <c r="A58" s="148" t="s">
        <v>598</v>
      </c>
      <c r="B58" s="21" t="s">
        <v>213</v>
      </c>
      <c r="C58" s="22">
        <v>234</v>
      </c>
      <c r="D58" s="7" t="str">
        <f t="shared" si="11"/>
        <v>N/A</v>
      </c>
      <c r="E58" s="22">
        <v>184</v>
      </c>
      <c r="F58" s="7" t="str">
        <f t="shared" si="12"/>
        <v>N/A</v>
      </c>
      <c r="G58" s="22">
        <v>76</v>
      </c>
      <c r="H58" s="7" t="str">
        <f t="shared" si="13"/>
        <v>N/A</v>
      </c>
      <c r="I58" s="8">
        <v>-21.4</v>
      </c>
      <c r="J58" s="8">
        <v>-58.7</v>
      </c>
      <c r="K58" s="25" t="s">
        <v>736</v>
      </c>
      <c r="L58" s="91" t="str">
        <f t="shared" si="14"/>
        <v>No</v>
      </c>
    </row>
    <row r="59" spans="1:12" x14ac:dyDescent="0.25">
      <c r="A59" s="148" t="s">
        <v>1425</v>
      </c>
      <c r="B59" s="21" t="s">
        <v>213</v>
      </c>
      <c r="C59" s="26">
        <v>10268.358974000001</v>
      </c>
      <c r="D59" s="7" t="str">
        <f t="shared" si="11"/>
        <v>N/A</v>
      </c>
      <c r="E59" s="26">
        <v>9943.0054347999994</v>
      </c>
      <c r="F59" s="7" t="str">
        <f t="shared" si="12"/>
        <v>N/A</v>
      </c>
      <c r="G59" s="26">
        <v>21588.986841999998</v>
      </c>
      <c r="H59" s="7" t="str">
        <f t="shared" si="13"/>
        <v>N/A</v>
      </c>
      <c r="I59" s="8">
        <v>-3.17</v>
      </c>
      <c r="J59" s="8">
        <v>117.1</v>
      </c>
      <c r="K59" s="25" t="s">
        <v>736</v>
      </c>
      <c r="L59" s="91" t="str">
        <f t="shared" si="14"/>
        <v>No</v>
      </c>
    </row>
    <row r="60" spans="1:12" ht="25" x14ac:dyDescent="0.25">
      <c r="A60" s="148" t="s">
        <v>599</v>
      </c>
      <c r="B60" s="21" t="s">
        <v>213</v>
      </c>
      <c r="C60" s="26">
        <v>90107</v>
      </c>
      <c r="D60" s="7" t="str">
        <f t="shared" si="11"/>
        <v>N/A</v>
      </c>
      <c r="E60" s="26">
        <v>67611</v>
      </c>
      <c r="F60" s="7" t="str">
        <f t="shared" si="12"/>
        <v>N/A</v>
      </c>
      <c r="G60" s="26">
        <v>14147</v>
      </c>
      <c r="H60" s="7" t="str">
        <f t="shared" si="13"/>
        <v>N/A</v>
      </c>
      <c r="I60" s="8">
        <v>-25</v>
      </c>
      <c r="J60" s="8">
        <v>-79.099999999999994</v>
      </c>
      <c r="K60" s="25" t="s">
        <v>736</v>
      </c>
      <c r="L60" s="91" t="str">
        <f t="shared" si="14"/>
        <v>No</v>
      </c>
    </row>
    <row r="61" spans="1:12" x14ac:dyDescent="0.25">
      <c r="A61" s="122" t="s">
        <v>600</v>
      </c>
      <c r="B61" s="25" t="s">
        <v>213</v>
      </c>
      <c r="C61" s="1">
        <v>11</v>
      </c>
      <c r="D61" s="7" t="str">
        <f t="shared" si="11"/>
        <v>N/A</v>
      </c>
      <c r="E61" s="1">
        <v>11</v>
      </c>
      <c r="F61" s="7" t="str">
        <f t="shared" si="12"/>
        <v>N/A</v>
      </c>
      <c r="G61" s="1">
        <v>11</v>
      </c>
      <c r="H61" s="7" t="str">
        <f t="shared" si="13"/>
        <v>N/A</v>
      </c>
      <c r="I61" s="8">
        <v>-50</v>
      </c>
      <c r="J61" s="8">
        <v>-25</v>
      </c>
      <c r="K61" s="25" t="s">
        <v>736</v>
      </c>
      <c r="L61" s="91" t="str">
        <f t="shared" si="14"/>
        <v>Yes</v>
      </c>
    </row>
    <row r="62" spans="1:12" ht="25" x14ac:dyDescent="0.25">
      <c r="A62" s="122" t="s">
        <v>1426</v>
      </c>
      <c r="B62" s="25" t="s">
        <v>213</v>
      </c>
      <c r="C62" s="10">
        <v>11263.375</v>
      </c>
      <c r="D62" s="7" t="str">
        <f t="shared" si="11"/>
        <v>N/A</v>
      </c>
      <c r="E62" s="10">
        <v>16902.75</v>
      </c>
      <c r="F62" s="7" t="str">
        <f t="shared" si="12"/>
        <v>N/A</v>
      </c>
      <c r="G62" s="10">
        <v>4715.6666667</v>
      </c>
      <c r="H62" s="7" t="str">
        <f t="shared" si="13"/>
        <v>N/A</v>
      </c>
      <c r="I62" s="8">
        <v>50.07</v>
      </c>
      <c r="J62" s="8">
        <v>-72.099999999999994</v>
      </c>
      <c r="K62" s="25" t="s">
        <v>736</v>
      </c>
      <c r="L62" s="91" t="str">
        <f t="shared" si="14"/>
        <v>No</v>
      </c>
    </row>
    <row r="63" spans="1:12" x14ac:dyDescent="0.25">
      <c r="A63" s="122" t="s">
        <v>601</v>
      </c>
      <c r="B63" s="25" t="s">
        <v>213</v>
      </c>
      <c r="C63" s="10">
        <v>107139071</v>
      </c>
      <c r="D63" s="7" t="str">
        <f t="shared" si="11"/>
        <v>N/A</v>
      </c>
      <c r="E63" s="10">
        <v>113763739</v>
      </c>
      <c r="F63" s="7" t="str">
        <f t="shared" si="12"/>
        <v>N/A</v>
      </c>
      <c r="G63" s="10">
        <v>109417060</v>
      </c>
      <c r="H63" s="7" t="str">
        <f t="shared" si="13"/>
        <v>N/A</v>
      </c>
      <c r="I63" s="8">
        <v>6.1829999999999998</v>
      </c>
      <c r="J63" s="8">
        <v>-3.82</v>
      </c>
      <c r="K63" s="25" t="s">
        <v>736</v>
      </c>
      <c r="L63" s="91" t="str">
        <f t="shared" si="14"/>
        <v>Yes</v>
      </c>
    </row>
    <row r="64" spans="1:12" x14ac:dyDescent="0.25">
      <c r="A64" s="122" t="s">
        <v>602</v>
      </c>
      <c r="B64" s="25" t="s">
        <v>213</v>
      </c>
      <c r="C64" s="1">
        <v>633</v>
      </c>
      <c r="D64" s="7" t="str">
        <f t="shared" si="11"/>
        <v>N/A</v>
      </c>
      <c r="E64" s="1">
        <v>595</v>
      </c>
      <c r="F64" s="7" t="str">
        <f t="shared" si="12"/>
        <v>N/A</v>
      </c>
      <c r="G64" s="1">
        <v>528</v>
      </c>
      <c r="H64" s="7" t="str">
        <f t="shared" si="13"/>
        <v>N/A</v>
      </c>
      <c r="I64" s="8">
        <v>-6</v>
      </c>
      <c r="J64" s="8">
        <v>-11.3</v>
      </c>
      <c r="K64" s="25" t="s">
        <v>736</v>
      </c>
      <c r="L64" s="91" t="str">
        <f t="shared" si="14"/>
        <v>Yes</v>
      </c>
    </row>
    <row r="65" spans="1:12" x14ac:dyDescent="0.25">
      <c r="A65" s="122" t="s">
        <v>1427</v>
      </c>
      <c r="B65" s="25" t="s">
        <v>213</v>
      </c>
      <c r="C65" s="10">
        <v>169256.03633</v>
      </c>
      <c r="D65" s="7" t="str">
        <f t="shared" si="11"/>
        <v>N/A</v>
      </c>
      <c r="E65" s="10">
        <v>191199.56133999999</v>
      </c>
      <c r="F65" s="7" t="str">
        <f t="shared" si="12"/>
        <v>N/A</v>
      </c>
      <c r="G65" s="10">
        <v>207229.28030000001</v>
      </c>
      <c r="H65" s="7" t="str">
        <f t="shared" si="13"/>
        <v>N/A</v>
      </c>
      <c r="I65" s="8">
        <v>12.96</v>
      </c>
      <c r="J65" s="8">
        <v>8.3840000000000003</v>
      </c>
      <c r="K65" s="25" t="s">
        <v>736</v>
      </c>
      <c r="L65" s="91" t="str">
        <f t="shared" si="14"/>
        <v>Yes</v>
      </c>
    </row>
    <row r="66" spans="1:12" x14ac:dyDescent="0.25">
      <c r="A66" s="122" t="s">
        <v>603</v>
      </c>
      <c r="B66" s="25" t="s">
        <v>213</v>
      </c>
      <c r="C66" s="10">
        <v>722491780</v>
      </c>
      <c r="D66" s="7" t="str">
        <f t="shared" si="11"/>
        <v>N/A</v>
      </c>
      <c r="E66" s="10">
        <v>714748821</v>
      </c>
      <c r="F66" s="7" t="str">
        <f t="shared" si="12"/>
        <v>N/A</v>
      </c>
      <c r="G66" s="10">
        <v>648191148</v>
      </c>
      <c r="H66" s="7" t="str">
        <f t="shared" si="13"/>
        <v>N/A</v>
      </c>
      <c r="I66" s="8">
        <v>-1.07</v>
      </c>
      <c r="J66" s="8">
        <v>-9.31</v>
      </c>
      <c r="K66" s="25" t="s">
        <v>736</v>
      </c>
      <c r="L66" s="91" t="str">
        <f t="shared" si="14"/>
        <v>Yes</v>
      </c>
    </row>
    <row r="67" spans="1:12" x14ac:dyDescent="0.25">
      <c r="A67" s="122" t="s">
        <v>604</v>
      </c>
      <c r="B67" s="25" t="s">
        <v>213</v>
      </c>
      <c r="C67" s="1">
        <v>24671</v>
      </c>
      <c r="D67" s="7" t="str">
        <f t="shared" si="11"/>
        <v>N/A</v>
      </c>
      <c r="E67" s="1">
        <v>23800</v>
      </c>
      <c r="F67" s="7" t="str">
        <f t="shared" si="12"/>
        <v>N/A</v>
      </c>
      <c r="G67" s="1">
        <v>22311</v>
      </c>
      <c r="H67" s="7" t="str">
        <f t="shared" si="13"/>
        <v>N/A</v>
      </c>
      <c r="I67" s="8">
        <v>-3.53</v>
      </c>
      <c r="J67" s="8">
        <v>-6.26</v>
      </c>
      <c r="K67" s="25" t="s">
        <v>736</v>
      </c>
      <c r="L67" s="91" t="str">
        <f t="shared" si="14"/>
        <v>Yes</v>
      </c>
    </row>
    <row r="68" spans="1:12" x14ac:dyDescent="0.25">
      <c r="A68" s="122" t="s">
        <v>1428</v>
      </c>
      <c r="B68" s="25" t="s">
        <v>213</v>
      </c>
      <c r="C68" s="10">
        <v>29285.062623999998</v>
      </c>
      <c r="D68" s="7" t="str">
        <f t="shared" si="11"/>
        <v>N/A</v>
      </c>
      <c r="E68" s="10">
        <v>30031.463067000001</v>
      </c>
      <c r="F68" s="7" t="str">
        <f t="shared" si="12"/>
        <v>N/A</v>
      </c>
      <c r="G68" s="10">
        <v>29052.536776000001</v>
      </c>
      <c r="H68" s="7" t="str">
        <f t="shared" si="13"/>
        <v>N/A</v>
      </c>
      <c r="I68" s="8">
        <v>2.5489999999999999</v>
      </c>
      <c r="J68" s="8">
        <v>-3.26</v>
      </c>
      <c r="K68" s="25" t="s">
        <v>736</v>
      </c>
      <c r="L68" s="91" t="str">
        <f t="shared" si="14"/>
        <v>Yes</v>
      </c>
    </row>
    <row r="69" spans="1:12" x14ac:dyDescent="0.25">
      <c r="A69" s="122" t="s">
        <v>605</v>
      </c>
      <c r="B69" s="25" t="s">
        <v>213</v>
      </c>
      <c r="C69" s="10">
        <v>18312384</v>
      </c>
      <c r="D69" s="7" t="str">
        <f t="shared" si="11"/>
        <v>N/A</v>
      </c>
      <c r="E69" s="10">
        <v>19442748</v>
      </c>
      <c r="F69" s="7" t="str">
        <f t="shared" si="12"/>
        <v>N/A</v>
      </c>
      <c r="G69" s="10">
        <v>22724399</v>
      </c>
      <c r="H69" s="7" t="str">
        <f t="shared" si="13"/>
        <v>N/A</v>
      </c>
      <c r="I69" s="8">
        <v>6.173</v>
      </c>
      <c r="J69" s="8">
        <v>16.88</v>
      </c>
      <c r="K69" s="25" t="s">
        <v>736</v>
      </c>
      <c r="L69" s="91" t="str">
        <f t="shared" si="14"/>
        <v>Yes</v>
      </c>
    </row>
    <row r="70" spans="1:12" x14ac:dyDescent="0.25">
      <c r="A70" s="122" t="s">
        <v>606</v>
      </c>
      <c r="B70" s="25" t="s">
        <v>213</v>
      </c>
      <c r="C70" s="1">
        <v>50114</v>
      </c>
      <c r="D70" s="7" t="str">
        <f t="shared" si="11"/>
        <v>N/A</v>
      </c>
      <c r="E70" s="1">
        <v>50278</v>
      </c>
      <c r="F70" s="7" t="str">
        <f t="shared" si="12"/>
        <v>N/A</v>
      </c>
      <c r="G70" s="1">
        <v>56013</v>
      </c>
      <c r="H70" s="7" t="str">
        <f t="shared" si="13"/>
        <v>N/A</v>
      </c>
      <c r="I70" s="8">
        <v>0.32729999999999998</v>
      </c>
      <c r="J70" s="8">
        <v>11.41</v>
      </c>
      <c r="K70" s="25" t="s">
        <v>736</v>
      </c>
      <c r="L70" s="91" t="str">
        <f t="shared" si="14"/>
        <v>Yes</v>
      </c>
    </row>
    <row r="71" spans="1:12" x14ac:dyDescent="0.25">
      <c r="A71" s="122" t="s">
        <v>1429</v>
      </c>
      <c r="B71" s="25" t="s">
        <v>213</v>
      </c>
      <c r="C71" s="10">
        <v>365.41453486</v>
      </c>
      <c r="D71" s="7" t="str">
        <f t="shared" si="11"/>
        <v>N/A</v>
      </c>
      <c r="E71" s="10">
        <v>386.70488086</v>
      </c>
      <c r="F71" s="7" t="str">
        <f t="shared" si="12"/>
        <v>N/A</v>
      </c>
      <c r="G71" s="10">
        <v>405.69865923999998</v>
      </c>
      <c r="H71" s="7" t="str">
        <f t="shared" si="13"/>
        <v>N/A</v>
      </c>
      <c r="I71" s="8">
        <v>5.8259999999999996</v>
      </c>
      <c r="J71" s="8">
        <v>4.9119999999999999</v>
      </c>
      <c r="K71" s="25" t="s">
        <v>736</v>
      </c>
      <c r="L71" s="91" t="str">
        <f t="shared" si="14"/>
        <v>Yes</v>
      </c>
    </row>
    <row r="72" spans="1:12" x14ac:dyDescent="0.25">
      <c r="A72" s="122" t="s">
        <v>607</v>
      </c>
      <c r="B72" s="25" t="s">
        <v>213</v>
      </c>
      <c r="C72" s="10">
        <v>10580454</v>
      </c>
      <c r="D72" s="7" t="str">
        <f t="shared" si="11"/>
        <v>N/A</v>
      </c>
      <c r="E72" s="10">
        <v>10935155</v>
      </c>
      <c r="F72" s="7" t="str">
        <f t="shared" si="12"/>
        <v>N/A</v>
      </c>
      <c r="G72" s="10">
        <v>10824611</v>
      </c>
      <c r="H72" s="7" t="str">
        <f t="shared" si="13"/>
        <v>N/A</v>
      </c>
      <c r="I72" s="8">
        <v>3.3519999999999999</v>
      </c>
      <c r="J72" s="8">
        <v>-1.01</v>
      </c>
      <c r="K72" s="25" t="s">
        <v>736</v>
      </c>
      <c r="L72" s="91" t="str">
        <f t="shared" si="14"/>
        <v>Yes</v>
      </c>
    </row>
    <row r="73" spans="1:12" x14ac:dyDescent="0.25">
      <c r="A73" s="122" t="s">
        <v>608</v>
      </c>
      <c r="B73" s="25" t="s">
        <v>213</v>
      </c>
      <c r="C73" s="1">
        <v>42074</v>
      </c>
      <c r="D73" s="7" t="str">
        <f t="shared" si="11"/>
        <v>N/A</v>
      </c>
      <c r="E73" s="1">
        <v>43005</v>
      </c>
      <c r="F73" s="7" t="str">
        <f t="shared" si="12"/>
        <v>N/A</v>
      </c>
      <c r="G73" s="1">
        <v>43555</v>
      </c>
      <c r="H73" s="7" t="str">
        <f t="shared" si="13"/>
        <v>N/A</v>
      </c>
      <c r="I73" s="8">
        <v>2.2130000000000001</v>
      </c>
      <c r="J73" s="8">
        <v>1.2789999999999999</v>
      </c>
      <c r="K73" s="25" t="s">
        <v>736</v>
      </c>
      <c r="L73" s="91" t="str">
        <f t="shared" si="14"/>
        <v>Yes</v>
      </c>
    </row>
    <row r="74" spans="1:12" x14ac:dyDescent="0.25">
      <c r="A74" s="122" t="s">
        <v>1430</v>
      </c>
      <c r="B74" s="25" t="s">
        <v>213</v>
      </c>
      <c r="C74" s="10">
        <v>251.47250083</v>
      </c>
      <c r="D74" s="7" t="str">
        <f t="shared" si="11"/>
        <v>N/A</v>
      </c>
      <c r="E74" s="10">
        <v>254.27636321</v>
      </c>
      <c r="F74" s="7" t="str">
        <f t="shared" si="12"/>
        <v>N/A</v>
      </c>
      <c r="G74" s="10">
        <v>248.52740213999999</v>
      </c>
      <c r="H74" s="7" t="str">
        <f t="shared" si="13"/>
        <v>N/A</v>
      </c>
      <c r="I74" s="8">
        <v>1.115</v>
      </c>
      <c r="J74" s="8">
        <v>-2.2599999999999998</v>
      </c>
      <c r="K74" s="25" t="s">
        <v>736</v>
      </c>
      <c r="L74" s="91" t="str">
        <f t="shared" si="14"/>
        <v>Yes</v>
      </c>
    </row>
    <row r="75" spans="1:12" ht="25" x14ac:dyDescent="0.25">
      <c r="A75" s="122" t="s">
        <v>609</v>
      </c>
      <c r="B75" s="25" t="s">
        <v>213</v>
      </c>
      <c r="C75" s="10">
        <v>2606877</v>
      </c>
      <c r="D75" s="7" t="str">
        <f t="shared" si="11"/>
        <v>N/A</v>
      </c>
      <c r="E75" s="10">
        <v>2813860</v>
      </c>
      <c r="F75" s="7" t="str">
        <f t="shared" si="12"/>
        <v>N/A</v>
      </c>
      <c r="G75" s="10">
        <v>2853018</v>
      </c>
      <c r="H75" s="7" t="str">
        <f t="shared" si="13"/>
        <v>N/A</v>
      </c>
      <c r="I75" s="8">
        <v>7.94</v>
      </c>
      <c r="J75" s="8">
        <v>1.3919999999999999</v>
      </c>
      <c r="K75" s="25" t="s">
        <v>736</v>
      </c>
      <c r="L75" s="91" t="str">
        <f t="shared" si="14"/>
        <v>Yes</v>
      </c>
    </row>
    <row r="76" spans="1:12" x14ac:dyDescent="0.25">
      <c r="A76" s="148" t="s">
        <v>610</v>
      </c>
      <c r="B76" s="21" t="s">
        <v>213</v>
      </c>
      <c r="C76" s="22">
        <v>36544</v>
      </c>
      <c r="D76" s="7" t="str">
        <f t="shared" si="11"/>
        <v>N/A</v>
      </c>
      <c r="E76" s="22">
        <v>37601</v>
      </c>
      <c r="F76" s="7" t="str">
        <f t="shared" si="12"/>
        <v>N/A</v>
      </c>
      <c r="G76" s="22">
        <v>37873</v>
      </c>
      <c r="H76" s="7" t="str">
        <f t="shared" si="13"/>
        <v>N/A</v>
      </c>
      <c r="I76" s="8">
        <v>2.8919999999999999</v>
      </c>
      <c r="J76" s="8">
        <v>0.72340000000000004</v>
      </c>
      <c r="K76" s="25" t="s">
        <v>736</v>
      </c>
      <c r="L76" s="91" t="str">
        <f t="shared" si="14"/>
        <v>Yes</v>
      </c>
    </row>
    <row r="77" spans="1:12" ht="25" x14ac:dyDescent="0.25">
      <c r="A77" s="148" t="s">
        <v>1431</v>
      </c>
      <c r="B77" s="21" t="s">
        <v>213</v>
      </c>
      <c r="C77" s="26">
        <v>71.335294439999998</v>
      </c>
      <c r="D77" s="7" t="str">
        <f t="shared" si="11"/>
        <v>N/A</v>
      </c>
      <c r="E77" s="26">
        <v>74.834711842999994</v>
      </c>
      <c r="F77" s="7" t="str">
        <f t="shared" si="12"/>
        <v>N/A</v>
      </c>
      <c r="G77" s="26">
        <v>75.331185805000004</v>
      </c>
      <c r="H77" s="7" t="str">
        <f t="shared" si="13"/>
        <v>N/A</v>
      </c>
      <c r="I77" s="8">
        <v>4.9059999999999997</v>
      </c>
      <c r="J77" s="8">
        <v>0.66339999999999999</v>
      </c>
      <c r="K77" s="25" t="s">
        <v>736</v>
      </c>
      <c r="L77" s="91" t="str">
        <f t="shared" si="14"/>
        <v>Yes</v>
      </c>
    </row>
    <row r="78" spans="1:12" ht="25" x14ac:dyDescent="0.25">
      <c r="A78" s="148" t="s">
        <v>611</v>
      </c>
      <c r="B78" s="21" t="s">
        <v>213</v>
      </c>
      <c r="C78" s="26">
        <v>13877788</v>
      </c>
      <c r="D78" s="7" t="str">
        <f t="shared" si="11"/>
        <v>N/A</v>
      </c>
      <c r="E78" s="26">
        <v>14629708</v>
      </c>
      <c r="F78" s="7" t="str">
        <f t="shared" si="12"/>
        <v>N/A</v>
      </c>
      <c r="G78" s="26">
        <v>15985366</v>
      </c>
      <c r="H78" s="7" t="str">
        <f t="shared" si="13"/>
        <v>N/A</v>
      </c>
      <c r="I78" s="8">
        <v>5.4180000000000001</v>
      </c>
      <c r="J78" s="8">
        <v>9.266</v>
      </c>
      <c r="K78" s="25" t="s">
        <v>736</v>
      </c>
      <c r="L78" s="91" t="str">
        <f t="shared" si="14"/>
        <v>Yes</v>
      </c>
    </row>
    <row r="79" spans="1:12" x14ac:dyDescent="0.25">
      <c r="A79" s="148" t="s">
        <v>612</v>
      </c>
      <c r="B79" s="21" t="s">
        <v>213</v>
      </c>
      <c r="C79" s="22">
        <v>51997</v>
      </c>
      <c r="D79" s="7" t="str">
        <f t="shared" si="11"/>
        <v>N/A</v>
      </c>
      <c r="E79" s="22">
        <v>55025</v>
      </c>
      <c r="F79" s="7" t="str">
        <f t="shared" si="12"/>
        <v>N/A</v>
      </c>
      <c r="G79" s="22">
        <v>58117</v>
      </c>
      <c r="H79" s="7" t="str">
        <f t="shared" si="13"/>
        <v>N/A</v>
      </c>
      <c r="I79" s="8">
        <v>5.8230000000000004</v>
      </c>
      <c r="J79" s="8">
        <v>5.6189999999999998</v>
      </c>
      <c r="K79" s="25" t="s">
        <v>736</v>
      </c>
      <c r="L79" s="91" t="str">
        <f t="shared" si="14"/>
        <v>Yes</v>
      </c>
    </row>
    <row r="80" spans="1:12" x14ac:dyDescent="0.25">
      <c r="A80" s="148" t="s">
        <v>1432</v>
      </c>
      <c r="B80" s="21" t="s">
        <v>213</v>
      </c>
      <c r="C80" s="26">
        <v>266.89593630000002</v>
      </c>
      <c r="D80" s="7" t="str">
        <f t="shared" si="11"/>
        <v>N/A</v>
      </c>
      <c r="E80" s="26">
        <v>265.87383915999999</v>
      </c>
      <c r="F80" s="7" t="str">
        <f t="shared" si="12"/>
        <v>N/A</v>
      </c>
      <c r="G80" s="26">
        <v>275.05490648</v>
      </c>
      <c r="H80" s="7" t="str">
        <f t="shared" si="13"/>
        <v>N/A</v>
      </c>
      <c r="I80" s="8">
        <v>-0.38300000000000001</v>
      </c>
      <c r="J80" s="8">
        <v>3.4529999999999998</v>
      </c>
      <c r="K80" s="25" t="s">
        <v>736</v>
      </c>
      <c r="L80" s="91" t="str">
        <f t="shared" si="14"/>
        <v>Yes</v>
      </c>
    </row>
    <row r="81" spans="1:12" x14ac:dyDescent="0.25">
      <c r="A81" s="148" t="s">
        <v>613</v>
      </c>
      <c r="B81" s="21" t="s">
        <v>213</v>
      </c>
      <c r="C81" s="26">
        <v>20626181</v>
      </c>
      <c r="D81" s="7" t="str">
        <f t="shared" si="11"/>
        <v>N/A</v>
      </c>
      <c r="E81" s="26">
        <v>19601630</v>
      </c>
      <c r="F81" s="7" t="str">
        <f t="shared" si="12"/>
        <v>N/A</v>
      </c>
      <c r="G81" s="26">
        <v>31104734</v>
      </c>
      <c r="H81" s="7" t="str">
        <f t="shared" si="13"/>
        <v>N/A</v>
      </c>
      <c r="I81" s="8">
        <v>-4.97</v>
      </c>
      <c r="J81" s="8">
        <v>58.68</v>
      </c>
      <c r="K81" s="25" t="s">
        <v>736</v>
      </c>
      <c r="L81" s="91" t="str">
        <f t="shared" si="14"/>
        <v>No</v>
      </c>
    </row>
    <row r="82" spans="1:12" x14ac:dyDescent="0.25">
      <c r="A82" s="148" t="s">
        <v>614</v>
      </c>
      <c r="B82" s="21" t="s">
        <v>213</v>
      </c>
      <c r="C82" s="22">
        <v>90082</v>
      </c>
      <c r="D82" s="7" t="str">
        <f t="shared" si="11"/>
        <v>N/A</v>
      </c>
      <c r="E82" s="22">
        <v>89296</v>
      </c>
      <c r="F82" s="7" t="str">
        <f t="shared" si="12"/>
        <v>N/A</v>
      </c>
      <c r="G82" s="22">
        <v>102861</v>
      </c>
      <c r="H82" s="7" t="str">
        <f t="shared" si="13"/>
        <v>N/A</v>
      </c>
      <c r="I82" s="8">
        <v>-0.873</v>
      </c>
      <c r="J82" s="8">
        <v>15.19</v>
      </c>
      <c r="K82" s="25" t="s">
        <v>736</v>
      </c>
      <c r="L82" s="91" t="str">
        <f t="shared" si="14"/>
        <v>Yes</v>
      </c>
    </row>
    <row r="83" spans="1:12" x14ac:dyDescent="0.25">
      <c r="A83" s="148" t="s">
        <v>1433</v>
      </c>
      <c r="B83" s="21" t="s">
        <v>213</v>
      </c>
      <c r="C83" s="26">
        <v>228.97117071</v>
      </c>
      <c r="D83" s="7" t="str">
        <f t="shared" si="11"/>
        <v>N/A</v>
      </c>
      <c r="E83" s="26">
        <v>219.51296811</v>
      </c>
      <c r="F83" s="7" t="str">
        <f t="shared" si="12"/>
        <v>N/A</v>
      </c>
      <c r="G83" s="26">
        <v>302.39579627000001</v>
      </c>
      <c r="H83" s="7" t="str">
        <f t="shared" si="13"/>
        <v>N/A</v>
      </c>
      <c r="I83" s="8">
        <v>-4.13</v>
      </c>
      <c r="J83" s="8">
        <v>37.76</v>
      </c>
      <c r="K83" s="25" t="s">
        <v>736</v>
      </c>
      <c r="L83" s="91" t="str">
        <f t="shared" si="14"/>
        <v>No</v>
      </c>
    </row>
    <row r="84" spans="1:12" ht="25" x14ac:dyDescent="0.25">
      <c r="A84" s="148" t="s">
        <v>615</v>
      </c>
      <c r="B84" s="21" t="s">
        <v>213</v>
      </c>
      <c r="C84" s="26">
        <v>11857</v>
      </c>
      <c r="D84" s="7" t="str">
        <f t="shared" si="11"/>
        <v>N/A</v>
      </c>
      <c r="E84" s="26">
        <v>320</v>
      </c>
      <c r="F84" s="7" t="str">
        <f t="shared" si="12"/>
        <v>N/A</v>
      </c>
      <c r="G84" s="26">
        <v>637601</v>
      </c>
      <c r="H84" s="7" t="str">
        <f t="shared" si="13"/>
        <v>N/A</v>
      </c>
      <c r="I84" s="8">
        <v>-97.3</v>
      </c>
      <c r="J84" s="8">
        <v>199000</v>
      </c>
      <c r="K84" s="25" t="s">
        <v>736</v>
      </c>
      <c r="L84" s="91" t="str">
        <f t="shared" si="14"/>
        <v>No</v>
      </c>
    </row>
    <row r="85" spans="1:12" x14ac:dyDescent="0.25">
      <c r="A85" s="148" t="s">
        <v>616</v>
      </c>
      <c r="B85" s="21" t="s">
        <v>213</v>
      </c>
      <c r="C85" s="22">
        <v>54</v>
      </c>
      <c r="D85" s="7" t="str">
        <f t="shared" si="11"/>
        <v>N/A</v>
      </c>
      <c r="E85" s="22">
        <v>13</v>
      </c>
      <c r="F85" s="7" t="str">
        <f t="shared" si="12"/>
        <v>N/A</v>
      </c>
      <c r="G85" s="22">
        <v>769</v>
      </c>
      <c r="H85" s="7" t="str">
        <f t="shared" si="13"/>
        <v>N/A</v>
      </c>
      <c r="I85" s="8">
        <v>-75.900000000000006</v>
      </c>
      <c r="J85" s="8">
        <v>5815</v>
      </c>
      <c r="K85" s="25" t="s">
        <v>736</v>
      </c>
      <c r="L85" s="91" t="str">
        <f t="shared" si="14"/>
        <v>No</v>
      </c>
    </row>
    <row r="86" spans="1:12" x14ac:dyDescent="0.25">
      <c r="A86" s="148" t="s">
        <v>1434</v>
      </c>
      <c r="B86" s="21" t="s">
        <v>213</v>
      </c>
      <c r="C86" s="26">
        <v>219.57407406999999</v>
      </c>
      <c r="D86" s="7" t="str">
        <f t="shared" si="11"/>
        <v>N/A</v>
      </c>
      <c r="E86" s="26">
        <v>24.615384615</v>
      </c>
      <c r="F86" s="7" t="str">
        <f t="shared" si="12"/>
        <v>N/A</v>
      </c>
      <c r="G86" s="26">
        <v>829.13003901000002</v>
      </c>
      <c r="H86" s="7" t="str">
        <f t="shared" si="13"/>
        <v>N/A</v>
      </c>
      <c r="I86" s="8">
        <v>-88.8</v>
      </c>
      <c r="J86" s="8">
        <v>3268</v>
      </c>
      <c r="K86" s="25" t="s">
        <v>736</v>
      </c>
      <c r="L86" s="91" t="str">
        <f t="shared" si="14"/>
        <v>No</v>
      </c>
    </row>
    <row r="87" spans="1:12" x14ac:dyDescent="0.25">
      <c r="A87" s="148" t="s">
        <v>617</v>
      </c>
      <c r="B87" s="21" t="s">
        <v>213</v>
      </c>
      <c r="C87" s="26">
        <v>11307008</v>
      </c>
      <c r="D87" s="7" t="str">
        <f t="shared" si="11"/>
        <v>N/A</v>
      </c>
      <c r="E87" s="26">
        <v>12167373</v>
      </c>
      <c r="F87" s="7" t="str">
        <f t="shared" si="12"/>
        <v>N/A</v>
      </c>
      <c r="G87" s="26">
        <v>15192599</v>
      </c>
      <c r="H87" s="7" t="str">
        <f t="shared" si="13"/>
        <v>N/A</v>
      </c>
      <c r="I87" s="8">
        <v>7.609</v>
      </c>
      <c r="J87" s="8">
        <v>24.86</v>
      </c>
      <c r="K87" s="25" t="s">
        <v>736</v>
      </c>
      <c r="L87" s="91" t="str">
        <f t="shared" si="14"/>
        <v>Yes</v>
      </c>
    </row>
    <row r="88" spans="1:12" x14ac:dyDescent="0.25">
      <c r="A88" s="148" t="s">
        <v>618</v>
      </c>
      <c r="B88" s="21" t="s">
        <v>213</v>
      </c>
      <c r="C88" s="22">
        <v>78010</v>
      </c>
      <c r="D88" s="7" t="str">
        <f t="shared" si="11"/>
        <v>N/A</v>
      </c>
      <c r="E88" s="22">
        <v>79385</v>
      </c>
      <c r="F88" s="7" t="str">
        <f t="shared" si="12"/>
        <v>N/A</v>
      </c>
      <c r="G88" s="22">
        <v>83168</v>
      </c>
      <c r="H88" s="7" t="str">
        <f t="shared" si="13"/>
        <v>N/A</v>
      </c>
      <c r="I88" s="8">
        <v>1.7629999999999999</v>
      </c>
      <c r="J88" s="8">
        <v>4.7649999999999997</v>
      </c>
      <c r="K88" s="25" t="s">
        <v>736</v>
      </c>
      <c r="L88" s="91" t="str">
        <f t="shared" si="14"/>
        <v>Yes</v>
      </c>
    </row>
    <row r="89" spans="1:12" x14ac:dyDescent="0.25">
      <c r="A89" s="148" t="s">
        <v>1435</v>
      </c>
      <c r="B89" s="21" t="s">
        <v>213</v>
      </c>
      <c r="C89" s="26">
        <v>144.94305858000001</v>
      </c>
      <c r="D89" s="7" t="str">
        <f t="shared" si="11"/>
        <v>N/A</v>
      </c>
      <c r="E89" s="26">
        <v>153.27042892</v>
      </c>
      <c r="F89" s="7" t="str">
        <f t="shared" si="12"/>
        <v>N/A</v>
      </c>
      <c r="G89" s="26">
        <v>182.67361245000001</v>
      </c>
      <c r="H89" s="7" t="str">
        <f t="shared" si="13"/>
        <v>N/A</v>
      </c>
      <c r="I89" s="8">
        <v>5.7450000000000001</v>
      </c>
      <c r="J89" s="8">
        <v>19.18</v>
      </c>
      <c r="K89" s="25" t="s">
        <v>736</v>
      </c>
      <c r="L89" s="91" t="str">
        <f t="shared" si="14"/>
        <v>Yes</v>
      </c>
    </row>
    <row r="90" spans="1:12" x14ac:dyDescent="0.25">
      <c r="A90" s="148" t="s">
        <v>619</v>
      </c>
      <c r="B90" s="21" t="s">
        <v>213</v>
      </c>
      <c r="C90" s="26">
        <v>21439921</v>
      </c>
      <c r="D90" s="7" t="str">
        <f t="shared" si="11"/>
        <v>N/A</v>
      </c>
      <c r="E90" s="26">
        <v>20545197</v>
      </c>
      <c r="F90" s="7" t="str">
        <f t="shared" si="12"/>
        <v>N/A</v>
      </c>
      <c r="G90" s="26">
        <v>18263238</v>
      </c>
      <c r="H90" s="7" t="str">
        <f t="shared" si="13"/>
        <v>N/A</v>
      </c>
      <c r="I90" s="8">
        <v>-4.17</v>
      </c>
      <c r="J90" s="8">
        <v>-11.1</v>
      </c>
      <c r="K90" s="25" t="s">
        <v>736</v>
      </c>
      <c r="L90" s="91" t="str">
        <f t="shared" si="14"/>
        <v>Yes</v>
      </c>
    </row>
    <row r="91" spans="1:12" x14ac:dyDescent="0.25">
      <c r="A91" s="148" t="s">
        <v>620</v>
      </c>
      <c r="B91" s="21" t="s">
        <v>213</v>
      </c>
      <c r="C91" s="22">
        <v>75003</v>
      </c>
      <c r="D91" s="7" t="str">
        <f t="shared" si="11"/>
        <v>N/A</v>
      </c>
      <c r="E91" s="22">
        <v>77441</v>
      </c>
      <c r="F91" s="7" t="str">
        <f t="shared" si="12"/>
        <v>N/A</v>
      </c>
      <c r="G91" s="22">
        <v>58078</v>
      </c>
      <c r="H91" s="7" t="str">
        <f t="shared" si="13"/>
        <v>N/A</v>
      </c>
      <c r="I91" s="8">
        <v>3.2509999999999999</v>
      </c>
      <c r="J91" s="8">
        <v>-25</v>
      </c>
      <c r="K91" s="25" t="s">
        <v>736</v>
      </c>
      <c r="L91" s="91" t="str">
        <f t="shared" si="14"/>
        <v>Yes</v>
      </c>
    </row>
    <row r="92" spans="1:12" x14ac:dyDescent="0.25">
      <c r="A92" s="148" t="s">
        <v>1436</v>
      </c>
      <c r="B92" s="21" t="s">
        <v>213</v>
      </c>
      <c r="C92" s="26">
        <v>285.85417917000001</v>
      </c>
      <c r="D92" s="7" t="str">
        <f t="shared" si="11"/>
        <v>N/A</v>
      </c>
      <c r="E92" s="26">
        <v>265.30128743</v>
      </c>
      <c r="F92" s="7" t="str">
        <f t="shared" si="12"/>
        <v>N/A</v>
      </c>
      <c r="G92" s="26">
        <v>314.46051861000001</v>
      </c>
      <c r="H92" s="7" t="str">
        <f t="shared" si="13"/>
        <v>N/A</v>
      </c>
      <c r="I92" s="8">
        <v>-7.19</v>
      </c>
      <c r="J92" s="8">
        <v>18.53</v>
      </c>
      <c r="K92" s="25" t="s">
        <v>736</v>
      </c>
      <c r="L92" s="91" t="str">
        <f t="shared" si="14"/>
        <v>Yes</v>
      </c>
    </row>
    <row r="93" spans="1:12" ht="25" x14ac:dyDescent="0.25">
      <c r="A93" s="148" t="s">
        <v>621</v>
      </c>
      <c r="B93" s="21" t="s">
        <v>213</v>
      </c>
      <c r="C93" s="26">
        <v>105117125</v>
      </c>
      <c r="D93" s="7" t="str">
        <f t="shared" si="11"/>
        <v>N/A</v>
      </c>
      <c r="E93" s="26">
        <v>104137130</v>
      </c>
      <c r="F93" s="7" t="str">
        <f t="shared" si="12"/>
        <v>N/A</v>
      </c>
      <c r="G93" s="26">
        <v>12554652</v>
      </c>
      <c r="H93" s="7" t="str">
        <f t="shared" si="13"/>
        <v>N/A</v>
      </c>
      <c r="I93" s="8">
        <v>-0.93200000000000005</v>
      </c>
      <c r="J93" s="8">
        <v>-87.9</v>
      </c>
      <c r="K93" s="25" t="s">
        <v>736</v>
      </c>
      <c r="L93" s="91" t="str">
        <f t="shared" si="14"/>
        <v>No</v>
      </c>
    </row>
    <row r="94" spans="1:12" x14ac:dyDescent="0.25">
      <c r="A94" s="151" t="s">
        <v>622</v>
      </c>
      <c r="B94" s="22" t="s">
        <v>213</v>
      </c>
      <c r="C94" s="22">
        <v>36817</v>
      </c>
      <c r="D94" s="7" t="str">
        <f t="shared" si="11"/>
        <v>N/A</v>
      </c>
      <c r="E94" s="22">
        <v>37701</v>
      </c>
      <c r="F94" s="7" t="str">
        <f t="shared" si="12"/>
        <v>N/A</v>
      </c>
      <c r="G94" s="22">
        <v>32505</v>
      </c>
      <c r="H94" s="7" t="str">
        <f t="shared" si="13"/>
        <v>N/A</v>
      </c>
      <c r="I94" s="8">
        <v>2.4009999999999998</v>
      </c>
      <c r="J94" s="8">
        <v>-13.8</v>
      </c>
      <c r="K94" s="1" t="s">
        <v>736</v>
      </c>
      <c r="L94" s="91" t="str">
        <f t="shared" si="14"/>
        <v>Yes</v>
      </c>
    </row>
    <row r="95" spans="1:12" x14ac:dyDescent="0.25">
      <c r="A95" s="148" t="s">
        <v>1437</v>
      </c>
      <c r="B95" s="21" t="s">
        <v>213</v>
      </c>
      <c r="C95" s="26">
        <v>2855.1246707</v>
      </c>
      <c r="D95" s="7" t="str">
        <f t="shared" si="11"/>
        <v>N/A</v>
      </c>
      <c r="E95" s="26">
        <v>2762.1848227</v>
      </c>
      <c r="F95" s="7" t="str">
        <f t="shared" si="12"/>
        <v>N/A</v>
      </c>
      <c r="G95" s="26">
        <v>386.23756344999998</v>
      </c>
      <c r="H95" s="7" t="str">
        <f t="shared" si="13"/>
        <v>N/A</v>
      </c>
      <c r="I95" s="8">
        <v>-3.26</v>
      </c>
      <c r="J95" s="8">
        <v>-86</v>
      </c>
      <c r="K95" s="25" t="s">
        <v>736</v>
      </c>
      <c r="L95" s="91" t="str">
        <f t="shared" si="14"/>
        <v>No</v>
      </c>
    </row>
    <row r="96" spans="1:12" ht="25" x14ac:dyDescent="0.25">
      <c r="A96" s="148" t="s">
        <v>623</v>
      </c>
      <c r="B96" s="21" t="s">
        <v>213</v>
      </c>
      <c r="C96" s="26">
        <v>5124946</v>
      </c>
      <c r="D96" s="7" t="str">
        <f t="shared" si="11"/>
        <v>N/A</v>
      </c>
      <c r="E96" s="26">
        <v>3235722</v>
      </c>
      <c r="F96" s="7" t="str">
        <f t="shared" si="12"/>
        <v>N/A</v>
      </c>
      <c r="G96" s="26">
        <v>4099124</v>
      </c>
      <c r="H96" s="7" t="str">
        <f t="shared" si="13"/>
        <v>N/A</v>
      </c>
      <c r="I96" s="8">
        <v>-36.9</v>
      </c>
      <c r="J96" s="8">
        <v>26.68</v>
      </c>
      <c r="K96" s="25" t="s">
        <v>736</v>
      </c>
      <c r="L96" s="91" t="str">
        <f t="shared" si="14"/>
        <v>Yes</v>
      </c>
    </row>
    <row r="97" spans="1:12" x14ac:dyDescent="0.25">
      <c r="A97" s="148" t="s">
        <v>624</v>
      </c>
      <c r="B97" s="21" t="s">
        <v>213</v>
      </c>
      <c r="C97" s="22">
        <v>18829</v>
      </c>
      <c r="D97" s="7" t="str">
        <f t="shared" si="11"/>
        <v>N/A</v>
      </c>
      <c r="E97" s="22">
        <v>13046</v>
      </c>
      <c r="F97" s="7" t="str">
        <f t="shared" si="12"/>
        <v>N/A</v>
      </c>
      <c r="G97" s="22">
        <v>17348</v>
      </c>
      <c r="H97" s="7" t="str">
        <f t="shared" si="13"/>
        <v>N/A</v>
      </c>
      <c r="I97" s="8">
        <v>-30.7</v>
      </c>
      <c r="J97" s="8">
        <v>32.979999999999997</v>
      </c>
      <c r="K97" s="25" t="s">
        <v>736</v>
      </c>
      <c r="L97" s="91" t="str">
        <f t="shared" si="14"/>
        <v>No</v>
      </c>
    </row>
    <row r="98" spans="1:12" x14ac:dyDescent="0.25">
      <c r="A98" s="148" t="s">
        <v>1438</v>
      </c>
      <c r="B98" s="21" t="s">
        <v>213</v>
      </c>
      <c r="C98" s="26">
        <v>272.18365288000001</v>
      </c>
      <c r="D98" s="7" t="str">
        <f t="shared" si="11"/>
        <v>N/A</v>
      </c>
      <c r="E98" s="26">
        <v>248.02406868</v>
      </c>
      <c r="F98" s="7" t="str">
        <f t="shared" si="12"/>
        <v>N/A</v>
      </c>
      <c r="G98" s="26">
        <v>236.28798709</v>
      </c>
      <c r="H98" s="7" t="str">
        <f t="shared" si="13"/>
        <v>N/A</v>
      </c>
      <c r="I98" s="8">
        <v>-8.8800000000000008</v>
      </c>
      <c r="J98" s="8">
        <v>-4.7300000000000004</v>
      </c>
      <c r="K98" s="25" t="s">
        <v>736</v>
      </c>
      <c r="L98" s="91" t="str">
        <f t="shared" si="14"/>
        <v>Yes</v>
      </c>
    </row>
    <row r="99" spans="1:12" ht="25" x14ac:dyDescent="0.25">
      <c r="A99" s="148" t="s">
        <v>625</v>
      </c>
      <c r="B99" s="21" t="s">
        <v>213</v>
      </c>
      <c r="C99" s="26">
        <v>1273162</v>
      </c>
      <c r="D99" s="7" t="str">
        <f t="shared" si="11"/>
        <v>N/A</v>
      </c>
      <c r="E99" s="26">
        <v>0</v>
      </c>
      <c r="F99" s="7" t="str">
        <f t="shared" si="12"/>
        <v>N/A</v>
      </c>
      <c r="G99" s="26">
        <v>10212116</v>
      </c>
      <c r="H99" s="7" t="str">
        <f t="shared" si="13"/>
        <v>N/A</v>
      </c>
      <c r="I99" s="8">
        <v>-100</v>
      </c>
      <c r="J99" s="8" t="s">
        <v>1747</v>
      </c>
      <c r="K99" s="25" t="s">
        <v>736</v>
      </c>
      <c r="L99" s="91" t="str">
        <f t="shared" si="14"/>
        <v>N/A</v>
      </c>
    </row>
    <row r="100" spans="1:12" x14ac:dyDescent="0.25">
      <c r="A100" s="148" t="s">
        <v>626</v>
      </c>
      <c r="B100" s="21" t="s">
        <v>213</v>
      </c>
      <c r="C100" s="22">
        <v>284</v>
      </c>
      <c r="D100" s="7" t="str">
        <f t="shared" si="11"/>
        <v>N/A</v>
      </c>
      <c r="E100" s="22">
        <v>0</v>
      </c>
      <c r="F100" s="7" t="str">
        <f t="shared" si="12"/>
        <v>N/A</v>
      </c>
      <c r="G100" s="22">
        <v>5595</v>
      </c>
      <c r="H100" s="7" t="str">
        <f t="shared" si="13"/>
        <v>N/A</v>
      </c>
      <c r="I100" s="8">
        <v>-100</v>
      </c>
      <c r="J100" s="8" t="s">
        <v>1747</v>
      </c>
      <c r="K100" s="25" t="s">
        <v>736</v>
      </c>
      <c r="L100" s="91" t="str">
        <f t="shared" si="14"/>
        <v>N/A</v>
      </c>
    </row>
    <row r="101" spans="1:12" ht="25" x14ac:dyDescent="0.25">
      <c r="A101" s="148" t="s">
        <v>1439</v>
      </c>
      <c r="B101" s="21" t="s">
        <v>213</v>
      </c>
      <c r="C101" s="26">
        <v>4482.9647887000001</v>
      </c>
      <c r="D101" s="7" t="str">
        <f t="shared" si="11"/>
        <v>N/A</v>
      </c>
      <c r="E101" s="26" t="s">
        <v>1747</v>
      </c>
      <c r="F101" s="7" t="str">
        <f t="shared" si="12"/>
        <v>N/A</v>
      </c>
      <c r="G101" s="26">
        <v>1825.2218052000001</v>
      </c>
      <c r="H101" s="7" t="str">
        <f t="shared" si="13"/>
        <v>N/A</v>
      </c>
      <c r="I101" s="8" t="s">
        <v>1747</v>
      </c>
      <c r="J101" s="8" t="s">
        <v>1747</v>
      </c>
      <c r="K101" s="25" t="s">
        <v>736</v>
      </c>
      <c r="L101" s="91" t="str">
        <f t="shared" si="14"/>
        <v>N/A</v>
      </c>
    </row>
    <row r="102" spans="1:12" ht="25" x14ac:dyDescent="0.25">
      <c r="A102" s="148" t="s">
        <v>627</v>
      </c>
      <c r="B102" s="21" t="s">
        <v>213</v>
      </c>
      <c r="C102" s="26">
        <v>1819887</v>
      </c>
      <c r="D102" s="7" t="str">
        <f t="shared" si="11"/>
        <v>N/A</v>
      </c>
      <c r="E102" s="26">
        <v>1788208</v>
      </c>
      <c r="F102" s="7" t="str">
        <f t="shared" si="12"/>
        <v>N/A</v>
      </c>
      <c r="G102" s="26">
        <v>1496733</v>
      </c>
      <c r="H102" s="7" t="str">
        <f t="shared" si="13"/>
        <v>N/A</v>
      </c>
      <c r="I102" s="8">
        <v>-1.74</v>
      </c>
      <c r="J102" s="8">
        <v>-16.3</v>
      </c>
      <c r="K102" s="25" t="s">
        <v>736</v>
      </c>
      <c r="L102" s="91" t="str">
        <f t="shared" si="14"/>
        <v>Yes</v>
      </c>
    </row>
    <row r="103" spans="1:12" x14ac:dyDescent="0.25">
      <c r="A103" s="148" t="s">
        <v>628</v>
      </c>
      <c r="B103" s="21" t="s">
        <v>213</v>
      </c>
      <c r="C103" s="22">
        <v>3662</v>
      </c>
      <c r="D103" s="7" t="str">
        <f t="shared" si="11"/>
        <v>N/A</v>
      </c>
      <c r="E103" s="22">
        <v>3477</v>
      </c>
      <c r="F103" s="7" t="str">
        <f t="shared" si="12"/>
        <v>N/A</v>
      </c>
      <c r="G103" s="22">
        <v>3520</v>
      </c>
      <c r="H103" s="7" t="str">
        <f t="shared" si="13"/>
        <v>N/A</v>
      </c>
      <c r="I103" s="8">
        <v>-5.05</v>
      </c>
      <c r="J103" s="8">
        <v>1.2370000000000001</v>
      </c>
      <c r="K103" s="25" t="s">
        <v>736</v>
      </c>
      <c r="L103" s="91" t="str">
        <f t="shared" si="14"/>
        <v>Yes</v>
      </c>
    </row>
    <row r="104" spans="1:12" ht="25" x14ac:dyDescent="0.25">
      <c r="A104" s="148" t="s">
        <v>1440</v>
      </c>
      <c r="B104" s="21" t="s">
        <v>213</v>
      </c>
      <c r="C104" s="26">
        <v>496.96531950000002</v>
      </c>
      <c r="D104" s="7" t="str">
        <f t="shared" si="11"/>
        <v>N/A</v>
      </c>
      <c r="E104" s="26">
        <v>514.29623237999999</v>
      </c>
      <c r="F104" s="7" t="str">
        <f t="shared" si="12"/>
        <v>N/A</v>
      </c>
      <c r="G104" s="26">
        <v>425.20823863999999</v>
      </c>
      <c r="H104" s="7" t="str">
        <f t="shared" si="13"/>
        <v>N/A</v>
      </c>
      <c r="I104" s="8">
        <v>3.4870000000000001</v>
      </c>
      <c r="J104" s="8">
        <v>-17.3</v>
      </c>
      <c r="K104" s="25" t="s">
        <v>736</v>
      </c>
      <c r="L104" s="91" t="str">
        <f t="shared" si="14"/>
        <v>Yes</v>
      </c>
    </row>
    <row r="105" spans="1:12" ht="25" x14ac:dyDescent="0.25">
      <c r="A105" s="148" t="s">
        <v>629</v>
      </c>
      <c r="B105" s="21" t="s">
        <v>213</v>
      </c>
      <c r="C105" s="26">
        <v>281403</v>
      </c>
      <c r="D105" s="7" t="str">
        <f t="shared" si="11"/>
        <v>N/A</v>
      </c>
      <c r="E105" s="26">
        <v>321355</v>
      </c>
      <c r="F105" s="7" t="str">
        <f t="shared" si="12"/>
        <v>N/A</v>
      </c>
      <c r="G105" s="26">
        <v>1109979</v>
      </c>
      <c r="H105" s="7" t="str">
        <f t="shared" si="13"/>
        <v>N/A</v>
      </c>
      <c r="I105" s="8">
        <v>14.2</v>
      </c>
      <c r="J105" s="8">
        <v>245.4</v>
      </c>
      <c r="K105" s="25" t="s">
        <v>736</v>
      </c>
      <c r="L105" s="91" t="str">
        <f t="shared" si="14"/>
        <v>No</v>
      </c>
    </row>
    <row r="106" spans="1:12" x14ac:dyDescent="0.25">
      <c r="A106" s="148" t="s">
        <v>630</v>
      </c>
      <c r="B106" s="21" t="s">
        <v>213</v>
      </c>
      <c r="C106" s="22">
        <v>1159</v>
      </c>
      <c r="D106" s="7" t="str">
        <f t="shared" si="11"/>
        <v>N/A</v>
      </c>
      <c r="E106" s="22">
        <v>1174</v>
      </c>
      <c r="F106" s="7" t="str">
        <f t="shared" si="12"/>
        <v>N/A</v>
      </c>
      <c r="G106" s="22">
        <v>9872</v>
      </c>
      <c r="H106" s="7" t="str">
        <f t="shared" si="13"/>
        <v>N/A</v>
      </c>
      <c r="I106" s="8">
        <v>1.294</v>
      </c>
      <c r="J106" s="8">
        <v>740.9</v>
      </c>
      <c r="K106" s="25" t="s">
        <v>736</v>
      </c>
      <c r="L106" s="91" t="str">
        <f t="shared" si="14"/>
        <v>No</v>
      </c>
    </row>
    <row r="107" spans="1:12" ht="25" x14ac:dyDescent="0.25">
      <c r="A107" s="148" t="s">
        <v>1441</v>
      </c>
      <c r="B107" s="21" t="s">
        <v>213</v>
      </c>
      <c r="C107" s="26">
        <v>242.79810180999999</v>
      </c>
      <c r="D107" s="7" t="str">
        <f t="shared" si="11"/>
        <v>N/A</v>
      </c>
      <c r="E107" s="26">
        <v>273.72657580999999</v>
      </c>
      <c r="F107" s="7" t="str">
        <f t="shared" si="12"/>
        <v>N/A</v>
      </c>
      <c r="G107" s="26">
        <v>112.43709481</v>
      </c>
      <c r="H107" s="7" t="str">
        <f t="shared" si="13"/>
        <v>N/A</v>
      </c>
      <c r="I107" s="8">
        <v>12.74</v>
      </c>
      <c r="J107" s="8">
        <v>-58.9</v>
      </c>
      <c r="K107" s="25" t="s">
        <v>736</v>
      </c>
      <c r="L107" s="91" t="str">
        <f t="shared" si="14"/>
        <v>No</v>
      </c>
    </row>
    <row r="108" spans="1:12" ht="25" x14ac:dyDescent="0.25">
      <c r="A108" s="148" t="s">
        <v>631</v>
      </c>
      <c r="B108" s="21" t="s">
        <v>213</v>
      </c>
      <c r="C108" s="26">
        <v>704399</v>
      </c>
      <c r="D108" s="7" t="str">
        <f t="shared" si="11"/>
        <v>N/A</v>
      </c>
      <c r="E108" s="26">
        <v>658617</v>
      </c>
      <c r="F108" s="7" t="str">
        <f t="shared" si="12"/>
        <v>N/A</v>
      </c>
      <c r="G108" s="26">
        <v>810299</v>
      </c>
      <c r="H108" s="7" t="str">
        <f t="shared" si="13"/>
        <v>N/A</v>
      </c>
      <c r="I108" s="8">
        <v>-6.5</v>
      </c>
      <c r="J108" s="8">
        <v>23.03</v>
      </c>
      <c r="K108" s="25" t="s">
        <v>736</v>
      </c>
      <c r="L108" s="91" t="str">
        <f t="shared" si="14"/>
        <v>Yes</v>
      </c>
    </row>
    <row r="109" spans="1:12" x14ac:dyDescent="0.25">
      <c r="A109" s="148" t="s">
        <v>632</v>
      </c>
      <c r="B109" s="21" t="s">
        <v>213</v>
      </c>
      <c r="C109" s="22">
        <v>6305</v>
      </c>
      <c r="D109" s="7" t="str">
        <f t="shared" si="11"/>
        <v>N/A</v>
      </c>
      <c r="E109" s="22">
        <v>6236</v>
      </c>
      <c r="F109" s="7" t="str">
        <f t="shared" si="12"/>
        <v>N/A</v>
      </c>
      <c r="G109" s="22">
        <v>6785</v>
      </c>
      <c r="H109" s="7" t="str">
        <f t="shared" si="13"/>
        <v>N/A</v>
      </c>
      <c r="I109" s="8">
        <v>-1.0900000000000001</v>
      </c>
      <c r="J109" s="8">
        <v>8.8040000000000003</v>
      </c>
      <c r="K109" s="25" t="s">
        <v>736</v>
      </c>
      <c r="L109" s="91" t="str">
        <f t="shared" si="14"/>
        <v>Yes</v>
      </c>
    </row>
    <row r="110" spans="1:12" ht="25" x14ac:dyDescent="0.25">
      <c r="A110" s="148" t="s">
        <v>1442</v>
      </c>
      <c r="B110" s="21" t="s">
        <v>213</v>
      </c>
      <c r="C110" s="26">
        <v>111.72069786</v>
      </c>
      <c r="D110" s="7" t="str">
        <f t="shared" si="11"/>
        <v>N/A</v>
      </c>
      <c r="E110" s="26">
        <v>105.61529827</v>
      </c>
      <c r="F110" s="7" t="str">
        <f t="shared" si="12"/>
        <v>N/A</v>
      </c>
      <c r="G110" s="26">
        <v>119.42505527</v>
      </c>
      <c r="H110" s="7" t="str">
        <f t="shared" si="13"/>
        <v>N/A</v>
      </c>
      <c r="I110" s="8">
        <v>-5.46</v>
      </c>
      <c r="J110" s="8">
        <v>13.08</v>
      </c>
      <c r="K110" s="25" t="s">
        <v>736</v>
      </c>
      <c r="L110" s="91" t="str">
        <f t="shared" si="14"/>
        <v>Yes</v>
      </c>
    </row>
    <row r="111" spans="1:12" x14ac:dyDescent="0.25">
      <c r="A111" s="148" t="s">
        <v>633</v>
      </c>
      <c r="B111" s="21" t="s">
        <v>213</v>
      </c>
      <c r="C111" s="26">
        <v>31152548</v>
      </c>
      <c r="D111" s="7" t="str">
        <f t="shared" si="11"/>
        <v>N/A</v>
      </c>
      <c r="E111" s="26">
        <v>32121815</v>
      </c>
      <c r="F111" s="7" t="str">
        <f t="shared" si="12"/>
        <v>N/A</v>
      </c>
      <c r="G111" s="26">
        <v>33374063</v>
      </c>
      <c r="H111" s="7" t="str">
        <f t="shared" si="13"/>
        <v>N/A</v>
      </c>
      <c r="I111" s="8">
        <v>3.1110000000000002</v>
      </c>
      <c r="J111" s="8">
        <v>3.8980000000000001</v>
      </c>
      <c r="K111" s="25" t="s">
        <v>736</v>
      </c>
      <c r="L111" s="91" t="str">
        <f t="shared" si="14"/>
        <v>Yes</v>
      </c>
    </row>
    <row r="112" spans="1:12" x14ac:dyDescent="0.25">
      <c r="A112" s="148" t="s">
        <v>634</v>
      </c>
      <c r="B112" s="21" t="s">
        <v>213</v>
      </c>
      <c r="C112" s="22">
        <v>2901</v>
      </c>
      <c r="D112" s="7" t="str">
        <f t="shared" si="11"/>
        <v>N/A</v>
      </c>
      <c r="E112" s="22">
        <v>2914</v>
      </c>
      <c r="F112" s="7" t="str">
        <f t="shared" si="12"/>
        <v>N/A</v>
      </c>
      <c r="G112" s="22">
        <v>2722</v>
      </c>
      <c r="H112" s="7" t="str">
        <f t="shared" si="13"/>
        <v>N/A</v>
      </c>
      <c r="I112" s="8">
        <v>0.4481</v>
      </c>
      <c r="J112" s="8">
        <v>-6.59</v>
      </c>
      <c r="K112" s="25" t="s">
        <v>736</v>
      </c>
      <c r="L112" s="91" t="str">
        <f t="shared" si="14"/>
        <v>Yes</v>
      </c>
    </row>
    <row r="113" spans="1:12" x14ac:dyDescent="0.25">
      <c r="A113" s="148" t="s">
        <v>1443</v>
      </c>
      <c r="B113" s="21" t="s">
        <v>213</v>
      </c>
      <c r="C113" s="26">
        <v>10738.554980999999</v>
      </c>
      <c r="D113" s="7" t="str">
        <f t="shared" si="11"/>
        <v>N/A</v>
      </c>
      <c r="E113" s="26">
        <v>11023.272134999999</v>
      </c>
      <c r="F113" s="7" t="str">
        <f t="shared" si="12"/>
        <v>N/A</v>
      </c>
      <c r="G113" s="26">
        <v>12260.860763999999</v>
      </c>
      <c r="H113" s="7" t="str">
        <f t="shared" si="13"/>
        <v>N/A</v>
      </c>
      <c r="I113" s="8">
        <v>2.6509999999999998</v>
      </c>
      <c r="J113" s="8">
        <v>11.23</v>
      </c>
      <c r="K113" s="25" t="s">
        <v>736</v>
      </c>
      <c r="L113" s="91" t="str">
        <f t="shared" si="14"/>
        <v>Yes</v>
      </c>
    </row>
    <row r="114" spans="1:12" ht="25" x14ac:dyDescent="0.25">
      <c r="A114" s="148" t="s">
        <v>635</v>
      </c>
      <c r="B114" s="21" t="s">
        <v>213</v>
      </c>
      <c r="C114" s="26">
        <v>99981</v>
      </c>
      <c r="D114" s="7" t="str">
        <f t="shared" si="11"/>
        <v>N/A</v>
      </c>
      <c r="E114" s="26">
        <v>106320</v>
      </c>
      <c r="F114" s="7" t="str">
        <f t="shared" si="12"/>
        <v>N/A</v>
      </c>
      <c r="G114" s="26">
        <v>157610</v>
      </c>
      <c r="H114" s="7" t="str">
        <f t="shared" si="13"/>
        <v>N/A</v>
      </c>
      <c r="I114" s="8">
        <v>6.34</v>
      </c>
      <c r="J114" s="8">
        <v>48.24</v>
      </c>
      <c r="K114" s="25" t="s">
        <v>736</v>
      </c>
      <c r="L114" s="91" t="str">
        <f>IF(J114="Div by 0", "N/A", IF(OR(J114="N/A",K114="N/A"),"N/A", IF(J114&gt;VALUE(MID(K114,1,2)), "No", IF(J114&lt;-1*VALUE(MID(K114,1,2)), "No", "Yes"))))</f>
        <v>No</v>
      </c>
    </row>
    <row r="115" spans="1:12" x14ac:dyDescent="0.25">
      <c r="A115" s="148" t="s">
        <v>636</v>
      </c>
      <c r="B115" s="21" t="s">
        <v>213</v>
      </c>
      <c r="C115" s="22">
        <v>1410</v>
      </c>
      <c r="D115" s="7" t="str">
        <f t="shared" si="11"/>
        <v>N/A</v>
      </c>
      <c r="E115" s="22">
        <v>1629</v>
      </c>
      <c r="F115" s="7" t="str">
        <f t="shared" si="12"/>
        <v>N/A</v>
      </c>
      <c r="G115" s="22">
        <v>2202</v>
      </c>
      <c r="H115" s="7" t="str">
        <f t="shared" si="13"/>
        <v>N/A</v>
      </c>
      <c r="I115" s="8">
        <v>15.53</v>
      </c>
      <c r="J115" s="8">
        <v>35.17</v>
      </c>
      <c r="K115" s="25" t="s">
        <v>736</v>
      </c>
      <c r="L115" s="91" t="str">
        <f t="shared" ref="L115:L119" si="15">IF(J115="Div by 0", "N/A", IF(OR(J115="N/A",K115="N/A"),"N/A", IF(J115&gt;VALUE(MID(K115,1,2)), "No", IF(J115&lt;-1*VALUE(MID(K115,1,2)), "No", "Yes"))))</f>
        <v>No</v>
      </c>
    </row>
    <row r="116" spans="1:12" ht="25" x14ac:dyDescent="0.25">
      <c r="A116" s="148" t="s">
        <v>1444</v>
      </c>
      <c r="B116" s="21" t="s">
        <v>213</v>
      </c>
      <c r="C116" s="26">
        <v>70.908510637999996</v>
      </c>
      <c r="D116" s="7" t="str">
        <f t="shared" si="11"/>
        <v>N/A</v>
      </c>
      <c r="E116" s="26">
        <v>65.267034991000003</v>
      </c>
      <c r="F116" s="7" t="str">
        <f t="shared" si="12"/>
        <v>N/A</v>
      </c>
      <c r="G116" s="26">
        <v>71.575840145000001</v>
      </c>
      <c r="H116" s="7" t="str">
        <f t="shared" si="13"/>
        <v>N/A</v>
      </c>
      <c r="I116" s="8">
        <v>-7.96</v>
      </c>
      <c r="J116" s="8">
        <v>9.6660000000000004</v>
      </c>
      <c r="K116" s="25" t="s">
        <v>736</v>
      </c>
      <c r="L116" s="91" t="str">
        <f t="shared" si="15"/>
        <v>Yes</v>
      </c>
    </row>
    <row r="117" spans="1:12" ht="25" x14ac:dyDescent="0.25">
      <c r="A117" s="148" t="s">
        <v>637</v>
      </c>
      <c r="B117" s="21" t="s">
        <v>213</v>
      </c>
      <c r="C117" s="26">
        <v>151652</v>
      </c>
      <c r="D117" s="7" t="str">
        <f t="shared" si="11"/>
        <v>N/A</v>
      </c>
      <c r="E117" s="26">
        <v>37410</v>
      </c>
      <c r="F117" s="7" t="str">
        <f t="shared" si="12"/>
        <v>N/A</v>
      </c>
      <c r="G117" s="26">
        <v>310266</v>
      </c>
      <c r="H117" s="7" t="str">
        <f t="shared" si="13"/>
        <v>N/A</v>
      </c>
      <c r="I117" s="8">
        <v>-75.3</v>
      </c>
      <c r="J117" s="8">
        <v>729.4</v>
      </c>
      <c r="K117" s="25" t="s">
        <v>736</v>
      </c>
      <c r="L117" s="91" t="str">
        <f t="shared" si="15"/>
        <v>No</v>
      </c>
    </row>
    <row r="118" spans="1:12" x14ac:dyDescent="0.25">
      <c r="A118" s="148" t="s">
        <v>638</v>
      </c>
      <c r="B118" s="21" t="s">
        <v>213</v>
      </c>
      <c r="C118" s="22">
        <v>11</v>
      </c>
      <c r="D118" s="7" t="str">
        <f t="shared" si="11"/>
        <v>N/A</v>
      </c>
      <c r="E118" s="22">
        <v>11</v>
      </c>
      <c r="F118" s="7" t="str">
        <f t="shared" si="12"/>
        <v>N/A</v>
      </c>
      <c r="G118" s="22">
        <v>20</v>
      </c>
      <c r="H118" s="7" t="str">
        <f t="shared" si="13"/>
        <v>N/A</v>
      </c>
      <c r="I118" s="8">
        <v>-88.9</v>
      </c>
      <c r="J118" s="8">
        <v>1900</v>
      </c>
      <c r="K118" s="25" t="s">
        <v>736</v>
      </c>
      <c r="L118" s="91" t="str">
        <f t="shared" si="15"/>
        <v>No</v>
      </c>
    </row>
    <row r="119" spans="1:12" ht="25" x14ac:dyDescent="0.25">
      <c r="A119" s="148" t="s">
        <v>1445</v>
      </c>
      <c r="B119" s="21" t="s">
        <v>213</v>
      </c>
      <c r="C119" s="26">
        <v>16850.222222</v>
      </c>
      <c r="D119" s="7" t="str">
        <f t="shared" si="11"/>
        <v>N/A</v>
      </c>
      <c r="E119" s="26">
        <v>37410</v>
      </c>
      <c r="F119" s="7" t="str">
        <f t="shared" si="12"/>
        <v>N/A</v>
      </c>
      <c r="G119" s="26">
        <v>15513.3</v>
      </c>
      <c r="H119" s="7" t="str">
        <f t="shared" si="13"/>
        <v>N/A</v>
      </c>
      <c r="I119" s="8">
        <v>122</v>
      </c>
      <c r="J119" s="8">
        <v>-58.5</v>
      </c>
      <c r="K119" s="25" t="s">
        <v>736</v>
      </c>
      <c r="L119" s="91" t="str">
        <f t="shared" si="15"/>
        <v>No</v>
      </c>
    </row>
    <row r="120" spans="1:12" ht="25" x14ac:dyDescent="0.25">
      <c r="A120" s="148" t="s">
        <v>639</v>
      </c>
      <c r="B120" s="21" t="s">
        <v>213</v>
      </c>
      <c r="C120" s="26">
        <v>21369716</v>
      </c>
      <c r="D120" s="7" t="str">
        <f t="shared" si="11"/>
        <v>N/A</v>
      </c>
      <c r="E120" s="26">
        <v>21687726</v>
      </c>
      <c r="F120" s="7" t="str">
        <f t="shared" si="12"/>
        <v>N/A</v>
      </c>
      <c r="G120" s="26">
        <v>18823626</v>
      </c>
      <c r="H120" s="7" t="str">
        <f t="shared" si="13"/>
        <v>N/A</v>
      </c>
      <c r="I120" s="8">
        <v>1.488</v>
      </c>
      <c r="J120" s="8">
        <v>-13.2</v>
      </c>
      <c r="K120" s="25" t="s">
        <v>736</v>
      </c>
      <c r="L120" s="91" t="str">
        <f t="shared" ref="L120:L131" si="16">IF(J120="Div by 0", "N/A", IF(K120="N/A","N/A", IF(J120&gt;VALUE(MID(K120,1,2)), "No", IF(J120&lt;-1*VALUE(MID(K120,1,2)), "No", "Yes"))))</f>
        <v>Yes</v>
      </c>
    </row>
    <row r="121" spans="1:12" x14ac:dyDescent="0.25">
      <c r="A121" s="148" t="s">
        <v>640</v>
      </c>
      <c r="B121" s="21" t="s">
        <v>213</v>
      </c>
      <c r="C121" s="22">
        <v>56225</v>
      </c>
      <c r="D121" s="7" t="str">
        <f t="shared" si="11"/>
        <v>N/A</v>
      </c>
      <c r="E121" s="22">
        <v>58127</v>
      </c>
      <c r="F121" s="7" t="str">
        <f t="shared" si="12"/>
        <v>N/A</v>
      </c>
      <c r="G121" s="22">
        <v>57943</v>
      </c>
      <c r="H121" s="7" t="str">
        <f t="shared" si="13"/>
        <v>N/A</v>
      </c>
      <c r="I121" s="8">
        <v>3.383</v>
      </c>
      <c r="J121" s="8">
        <v>-0.317</v>
      </c>
      <c r="K121" s="25" t="s">
        <v>736</v>
      </c>
      <c r="L121" s="91" t="str">
        <f t="shared" si="16"/>
        <v>Yes</v>
      </c>
    </row>
    <row r="122" spans="1:12" ht="25" x14ac:dyDescent="0.25">
      <c r="A122" s="148" t="s">
        <v>1446</v>
      </c>
      <c r="B122" s="21" t="s">
        <v>213</v>
      </c>
      <c r="C122" s="26">
        <v>380.07498443999998</v>
      </c>
      <c r="D122" s="7" t="str">
        <f t="shared" si="11"/>
        <v>N/A</v>
      </c>
      <c r="E122" s="26">
        <v>373.10932957</v>
      </c>
      <c r="F122" s="7" t="str">
        <f t="shared" si="12"/>
        <v>N/A</v>
      </c>
      <c r="G122" s="26">
        <v>324.86453928999998</v>
      </c>
      <c r="H122" s="7" t="str">
        <f t="shared" si="13"/>
        <v>N/A</v>
      </c>
      <c r="I122" s="8">
        <v>-1.83</v>
      </c>
      <c r="J122" s="8">
        <v>-12.9</v>
      </c>
      <c r="K122" s="25" t="s">
        <v>736</v>
      </c>
      <c r="L122" s="91" t="str">
        <f t="shared" si="16"/>
        <v>Yes</v>
      </c>
    </row>
    <row r="123" spans="1:12" ht="25" x14ac:dyDescent="0.25">
      <c r="A123" s="148" t="s">
        <v>641</v>
      </c>
      <c r="B123" s="21" t="s">
        <v>213</v>
      </c>
      <c r="C123" s="26">
        <v>35618634</v>
      </c>
      <c r="D123" s="7" t="str">
        <f t="shared" ref="D123:D131" si="17">IF($B123="N/A","N/A",IF(C123&gt;10,"No",IF(C123&lt;-10,"No","Yes")))</f>
        <v>N/A</v>
      </c>
      <c r="E123" s="26">
        <v>40965005</v>
      </c>
      <c r="F123" s="7" t="str">
        <f t="shared" ref="F123:F131" si="18">IF($B123="N/A","N/A",IF(E123&gt;10,"No",IF(E123&lt;-10,"No","Yes")))</f>
        <v>N/A</v>
      </c>
      <c r="G123" s="26">
        <v>1760582</v>
      </c>
      <c r="H123" s="7" t="str">
        <f t="shared" ref="H123:H131" si="19">IF($B123="N/A","N/A",IF(G123&gt;10,"No",IF(G123&lt;-10,"No","Yes")))</f>
        <v>N/A</v>
      </c>
      <c r="I123" s="8">
        <v>15.01</v>
      </c>
      <c r="J123" s="8">
        <v>-95.7</v>
      </c>
      <c r="K123" s="25" t="s">
        <v>736</v>
      </c>
      <c r="L123" s="91" t="str">
        <f t="shared" si="16"/>
        <v>No</v>
      </c>
    </row>
    <row r="124" spans="1:12" x14ac:dyDescent="0.25">
      <c r="A124" s="148" t="s">
        <v>642</v>
      </c>
      <c r="B124" s="21" t="s">
        <v>213</v>
      </c>
      <c r="C124" s="22">
        <v>3124</v>
      </c>
      <c r="D124" s="7" t="str">
        <f t="shared" si="17"/>
        <v>N/A</v>
      </c>
      <c r="E124" s="22">
        <v>3498</v>
      </c>
      <c r="F124" s="7" t="str">
        <f t="shared" si="18"/>
        <v>N/A</v>
      </c>
      <c r="G124" s="22">
        <v>1902</v>
      </c>
      <c r="H124" s="7" t="str">
        <f t="shared" si="19"/>
        <v>N/A</v>
      </c>
      <c r="I124" s="8">
        <v>11.97</v>
      </c>
      <c r="J124" s="8">
        <v>-45.6</v>
      </c>
      <c r="K124" s="25" t="s">
        <v>736</v>
      </c>
      <c r="L124" s="91" t="str">
        <f t="shared" si="16"/>
        <v>No</v>
      </c>
    </row>
    <row r="125" spans="1:12" ht="25" x14ac:dyDescent="0.25">
      <c r="A125" s="148" t="s">
        <v>1447</v>
      </c>
      <c r="B125" s="21" t="s">
        <v>213</v>
      </c>
      <c r="C125" s="26">
        <v>11401.611396</v>
      </c>
      <c r="D125" s="7" t="str">
        <f t="shared" si="17"/>
        <v>N/A</v>
      </c>
      <c r="E125" s="26">
        <v>11710.979131</v>
      </c>
      <c r="F125" s="7" t="str">
        <f t="shared" si="18"/>
        <v>N/A</v>
      </c>
      <c r="G125" s="26">
        <v>925.64773921999995</v>
      </c>
      <c r="H125" s="7" t="str">
        <f t="shared" si="19"/>
        <v>N/A</v>
      </c>
      <c r="I125" s="8">
        <v>2.7130000000000001</v>
      </c>
      <c r="J125" s="8">
        <v>-92.1</v>
      </c>
      <c r="K125" s="25" t="s">
        <v>736</v>
      </c>
      <c r="L125" s="91" t="str">
        <f t="shared" si="16"/>
        <v>No</v>
      </c>
    </row>
    <row r="126" spans="1:12" ht="25" x14ac:dyDescent="0.25">
      <c r="A126" s="148" t="s">
        <v>643</v>
      </c>
      <c r="B126" s="21" t="s">
        <v>213</v>
      </c>
      <c r="C126" s="26">
        <v>34448007</v>
      </c>
      <c r="D126" s="7" t="str">
        <f t="shared" si="17"/>
        <v>N/A</v>
      </c>
      <c r="E126" s="26">
        <v>35376329</v>
      </c>
      <c r="F126" s="7" t="str">
        <f t="shared" si="18"/>
        <v>N/A</v>
      </c>
      <c r="G126" s="26">
        <v>32985418</v>
      </c>
      <c r="H126" s="7" t="str">
        <f t="shared" si="19"/>
        <v>N/A</v>
      </c>
      <c r="I126" s="8">
        <v>2.6949999999999998</v>
      </c>
      <c r="J126" s="8">
        <v>-6.76</v>
      </c>
      <c r="K126" s="25" t="s">
        <v>736</v>
      </c>
      <c r="L126" s="91" t="str">
        <f t="shared" si="16"/>
        <v>Yes</v>
      </c>
    </row>
    <row r="127" spans="1:12" x14ac:dyDescent="0.25">
      <c r="A127" s="148" t="s">
        <v>644</v>
      </c>
      <c r="B127" s="21" t="s">
        <v>213</v>
      </c>
      <c r="C127" s="22">
        <v>27354</v>
      </c>
      <c r="D127" s="7" t="str">
        <f t="shared" si="17"/>
        <v>N/A</v>
      </c>
      <c r="E127" s="22">
        <v>26740</v>
      </c>
      <c r="F127" s="7" t="str">
        <f t="shared" si="18"/>
        <v>N/A</v>
      </c>
      <c r="G127" s="22">
        <v>21810</v>
      </c>
      <c r="H127" s="7" t="str">
        <f t="shared" si="19"/>
        <v>N/A</v>
      </c>
      <c r="I127" s="8">
        <v>-2.2400000000000002</v>
      </c>
      <c r="J127" s="8">
        <v>-18.399999999999999</v>
      </c>
      <c r="K127" s="25" t="s">
        <v>736</v>
      </c>
      <c r="L127" s="91" t="str">
        <f t="shared" si="16"/>
        <v>Yes</v>
      </c>
    </row>
    <row r="128" spans="1:12" ht="25" x14ac:dyDescent="0.25">
      <c r="A128" s="148" t="s">
        <v>1448</v>
      </c>
      <c r="B128" s="21" t="s">
        <v>213</v>
      </c>
      <c r="C128" s="26">
        <v>1259.3407546000001</v>
      </c>
      <c r="D128" s="7" t="str">
        <f t="shared" si="17"/>
        <v>N/A</v>
      </c>
      <c r="E128" s="26">
        <v>1322.9741586</v>
      </c>
      <c r="F128" s="7" t="str">
        <f t="shared" si="18"/>
        <v>N/A</v>
      </c>
      <c r="G128" s="26">
        <v>1512.3988079000001</v>
      </c>
      <c r="H128" s="7" t="str">
        <f t="shared" si="19"/>
        <v>N/A</v>
      </c>
      <c r="I128" s="8">
        <v>5.0529999999999999</v>
      </c>
      <c r="J128" s="8">
        <v>14.32</v>
      </c>
      <c r="K128" s="25" t="s">
        <v>736</v>
      </c>
      <c r="L128" s="91" t="str">
        <f t="shared" si="16"/>
        <v>Yes</v>
      </c>
    </row>
    <row r="129" spans="1:12" ht="25" x14ac:dyDescent="0.25">
      <c r="A129" s="148" t="s">
        <v>645</v>
      </c>
      <c r="B129" s="21" t="s">
        <v>213</v>
      </c>
      <c r="C129" s="26">
        <v>4729721</v>
      </c>
      <c r="D129" s="7" t="str">
        <f t="shared" si="17"/>
        <v>N/A</v>
      </c>
      <c r="E129" s="26">
        <v>4593478</v>
      </c>
      <c r="F129" s="7" t="str">
        <f t="shared" si="18"/>
        <v>N/A</v>
      </c>
      <c r="G129" s="26">
        <v>0</v>
      </c>
      <c r="H129" s="7" t="str">
        <f t="shared" si="19"/>
        <v>N/A</v>
      </c>
      <c r="I129" s="8">
        <v>-2.88</v>
      </c>
      <c r="J129" s="8">
        <v>-100</v>
      </c>
      <c r="K129" s="25" t="s">
        <v>736</v>
      </c>
      <c r="L129" s="91" t="str">
        <f t="shared" si="16"/>
        <v>No</v>
      </c>
    </row>
    <row r="130" spans="1:12" x14ac:dyDescent="0.25">
      <c r="A130" s="148" t="s">
        <v>646</v>
      </c>
      <c r="B130" s="21" t="s">
        <v>213</v>
      </c>
      <c r="C130" s="22">
        <v>528</v>
      </c>
      <c r="D130" s="7" t="str">
        <f t="shared" si="17"/>
        <v>N/A</v>
      </c>
      <c r="E130" s="22">
        <v>534</v>
      </c>
      <c r="F130" s="7" t="str">
        <f t="shared" si="18"/>
        <v>N/A</v>
      </c>
      <c r="G130" s="22">
        <v>0</v>
      </c>
      <c r="H130" s="7" t="str">
        <f t="shared" si="19"/>
        <v>N/A</v>
      </c>
      <c r="I130" s="8">
        <v>1.1359999999999999</v>
      </c>
      <c r="J130" s="8">
        <v>-100</v>
      </c>
      <c r="K130" s="25" t="s">
        <v>736</v>
      </c>
      <c r="L130" s="91" t="str">
        <f t="shared" si="16"/>
        <v>No</v>
      </c>
    </row>
    <row r="131" spans="1:12" ht="25" x14ac:dyDescent="0.25">
      <c r="A131" s="148" t="s">
        <v>1449</v>
      </c>
      <c r="B131" s="21" t="s">
        <v>213</v>
      </c>
      <c r="C131" s="26">
        <v>8957.8049241999997</v>
      </c>
      <c r="D131" s="7" t="str">
        <f t="shared" si="17"/>
        <v>N/A</v>
      </c>
      <c r="E131" s="26">
        <v>8602.0187265999994</v>
      </c>
      <c r="F131" s="7" t="str">
        <f t="shared" si="18"/>
        <v>N/A</v>
      </c>
      <c r="G131" s="26" t="s">
        <v>1747</v>
      </c>
      <c r="H131" s="7" t="str">
        <f t="shared" si="19"/>
        <v>N/A</v>
      </c>
      <c r="I131" s="8">
        <v>-3.97</v>
      </c>
      <c r="J131" s="8" t="s">
        <v>1747</v>
      </c>
      <c r="K131" s="25" t="s">
        <v>736</v>
      </c>
      <c r="L131" s="91" t="str">
        <f t="shared" si="16"/>
        <v>N/A</v>
      </c>
    </row>
    <row r="132" spans="1:12" x14ac:dyDescent="0.25">
      <c r="A132" s="148" t="s">
        <v>1450</v>
      </c>
      <c r="B132" s="21" t="s">
        <v>213</v>
      </c>
      <c r="C132" s="26">
        <v>278.89838264999997</v>
      </c>
      <c r="D132" s="7" t="str">
        <f t="shared" ref="D132:D143" si="20">IF($B132="N/A","N/A",IF(C132&gt;10,"No",IF(C132&lt;-10,"No","Yes")))</f>
        <v>N/A</v>
      </c>
      <c r="E132" s="26">
        <v>148.19838924999999</v>
      </c>
      <c r="F132" s="7" t="str">
        <f t="shared" ref="F132:F143" si="21">IF($B132="N/A","N/A",IF(E132&gt;10,"No",IF(E132&lt;-10,"No","Yes")))</f>
        <v>N/A</v>
      </c>
      <c r="G132" s="26">
        <v>162.00414893999999</v>
      </c>
      <c r="H132" s="7" t="str">
        <f t="shared" ref="H132:H143" si="22">IF($B132="N/A","N/A",IF(G132&gt;10,"No",IF(G132&lt;-10,"No","Yes")))</f>
        <v>N/A</v>
      </c>
      <c r="I132" s="8">
        <v>-46.9</v>
      </c>
      <c r="J132" s="8">
        <v>9.3160000000000007</v>
      </c>
      <c r="K132" s="25" t="s">
        <v>736</v>
      </c>
      <c r="L132" s="91" t="str">
        <f t="shared" ref="L132:L143" si="23">IF(J132="Div by 0", "N/A", IF(K132="N/A","N/A", IF(J132&gt;VALUE(MID(K132,1,2)), "No", IF(J132&lt;-1*VALUE(MID(K132,1,2)), "No", "Yes"))))</f>
        <v>Yes</v>
      </c>
    </row>
    <row r="133" spans="1:12" x14ac:dyDescent="0.25">
      <c r="A133" s="148" t="s">
        <v>1451</v>
      </c>
      <c r="B133" s="21" t="s">
        <v>213</v>
      </c>
      <c r="C133" s="26">
        <v>225.69849341</v>
      </c>
      <c r="D133" s="7" t="str">
        <f t="shared" si="20"/>
        <v>N/A</v>
      </c>
      <c r="E133" s="26">
        <v>85.545123652000001</v>
      </c>
      <c r="F133" s="7" t="str">
        <f t="shared" si="21"/>
        <v>N/A</v>
      </c>
      <c r="G133" s="26">
        <v>99.801385147000005</v>
      </c>
      <c r="H133" s="7" t="str">
        <f t="shared" si="22"/>
        <v>N/A</v>
      </c>
      <c r="I133" s="8">
        <v>-62.1</v>
      </c>
      <c r="J133" s="8">
        <v>16.670000000000002</v>
      </c>
      <c r="K133" s="25" t="s">
        <v>736</v>
      </c>
      <c r="L133" s="91" t="str">
        <f t="shared" si="23"/>
        <v>Yes</v>
      </c>
    </row>
    <row r="134" spans="1:12" x14ac:dyDescent="0.25">
      <c r="A134" s="148" t="s">
        <v>1452</v>
      </c>
      <c r="B134" s="21" t="s">
        <v>213</v>
      </c>
      <c r="C134" s="26">
        <v>322.16007970999999</v>
      </c>
      <c r="D134" s="7" t="str">
        <f t="shared" si="20"/>
        <v>N/A</v>
      </c>
      <c r="E134" s="26">
        <v>193.43615231999999</v>
      </c>
      <c r="F134" s="7" t="str">
        <f t="shared" si="21"/>
        <v>N/A</v>
      </c>
      <c r="G134" s="26">
        <v>206.90663567000001</v>
      </c>
      <c r="H134" s="7" t="str">
        <f t="shared" si="22"/>
        <v>N/A</v>
      </c>
      <c r="I134" s="8">
        <v>-40</v>
      </c>
      <c r="J134" s="8">
        <v>6.9640000000000004</v>
      </c>
      <c r="K134" s="25" t="s">
        <v>736</v>
      </c>
      <c r="L134" s="91" t="str">
        <f t="shared" si="23"/>
        <v>Yes</v>
      </c>
    </row>
    <row r="135" spans="1:12" x14ac:dyDescent="0.25">
      <c r="A135" s="148" t="s">
        <v>1453</v>
      </c>
      <c r="B135" s="21" t="s">
        <v>213</v>
      </c>
      <c r="C135" s="26">
        <v>5876.9952257000004</v>
      </c>
      <c r="D135" s="7" t="str">
        <f t="shared" si="20"/>
        <v>N/A</v>
      </c>
      <c r="E135" s="26">
        <v>5706.4202250999997</v>
      </c>
      <c r="F135" s="7" t="str">
        <f t="shared" si="21"/>
        <v>N/A</v>
      </c>
      <c r="G135" s="26">
        <v>5032.1649899000004</v>
      </c>
      <c r="H135" s="7" t="str">
        <f t="shared" si="22"/>
        <v>N/A</v>
      </c>
      <c r="I135" s="8">
        <v>-2.9</v>
      </c>
      <c r="J135" s="8">
        <v>-11.8</v>
      </c>
      <c r="K135" s="25" t="s">
        <v>736</v>
      </c>
      <c r="L135" s="91" t="str">
        <f t="shared" si="23"/>
        <v>Yes</v>
      </c>
    </row>
    <row r="136" spans="1:12" x14ac:dyDescent="0.25">
      <c r="A136" s="148" t="s">
        <v>1454</v>
      </c>
      <c r="B136" s="21" t="s">
        <v>213</v>
      </c>
      <c r="C136" s="26">
        <v>11637.025167</v>
      </c>
      <c r="D136" s="7" t="str">
        <f t="shared" si="20"/>
        <v>N/A</v>
      </c>
      <c r="E136" s="26">
        <v>11442.920978</v>
      </c>
      <c r="F136" s="7" t="str">
        <f t="shared" si="21"/>
        <v>N/A</v>
      </c>
      <c r="G136" s="26">
        <v>10099.275129</v>
      </c>
      <c r="H136" s="7" t="str">
        <f t="shared" si="22"/>
        <v>N/A</v>
      </c>
      <c r="I136" s="8">
        <v>-1.67</v>
      </c>
      <c r="J136" s="8">
        <v>-11.7</v>
      </c>
      <c r="K136" s="25" t="s">
        <v>736</v>
      </c>
      <c r="L136" s="91" t="str">
        <f t="shared" si="23"/>
        <v>Yes</v>
      </c>
    </row>
    <row r="137" spans="1:12" x14ac:dyDescent="0.25">
      <c r="A137" s="148" t="s">
        <v>1455</v>
      </c>
      <c r="B137" s="21" t="s">
        <v>213</v>
      </c>
      <c r="C137" s="26">
        <v>1985.9018771000001</v>
      </c>
      <c r="D137" s="7" t="str">
        <f t="shared" si="20"/>
        <v>N/A</v>
      </c>
      <c r="E137" s="26">
        <v>1961.5260037</v>
      </c>
      <c r="F137" s="7" t="str">
        <f t="shared" si="21"/>
        <v>N/A</v>
      </c>
      <c r="G137" s="26">
        <v>1775.2596036</v>
      </c>
      <c r="H137" s="7" t="str">
        <f t="shared" si="22"/>
        <v>N/A</v>
      </c>
      <c r="I137" s="8">
        <v>-1.23</v>
      </c>
      <c r="J137" s="8">
        <v>-9.5</v>
      </c>
      <c r="K137" s="25" t="s">
        <v>736</v>
      </c>
      <c r="L137" s="91" t="str">
        <f t="shared" si="23"/>
        <v>Yes</v>
      </c>
    </row>
    <row r="138" spans="1:12" x14ac:dyDescent="0.25">
      <c r="A138" s="148" t="s">
        <v>1456</v>
      </c>
      <c r="B138" s="21" t="s">
        <v>213</v>
      </c>
      <c r="C138" s="26">
        <v>151.42256515</v>
      </c>
      <c r="D138" s="7" t="str">
        <f t="shared" si="20"/>
        <v>N/A</v>
      </c>
      <c r="E138" s="26">
        <v>141.18275586999999</v>
      </c>
      <c r="F138" s="7" t="str">
        <f t="shared" si="21"/>
        <v>N/A</v>
      </c>
      <c r="G138" s="26">
        <v>121.04318607</v>
      </c>
      <c r="H138" s="7" t="str">
        <f t="shared" si="22"/>
        <v>N/A</v>
      </c>
      <c r="I138" s="8">
        <v>-6.76</v>
      </c>
      <c r="J138" s="8">
        <v>-14.3</v>
      </c>
      <c r="K138" s="25" t="s">
        <v>736</v>
      </c>
      <c r="L138" s="91" t="str">
        <f t="shared" si="23"/>
        <v>Yes</v>
      </c>
    </row>
    <row r="139" spans="1:12" x14ac:dyDescent="0.25">
      <c r="A139" s="148" t="s">
        <v>1457</v>
      </c>
      <c r="B139" s="21" t="s">
        <v>213</v>
      </c>
      <c r="C139" s="26">
        <v>95.958272491000002</v>
      </c>
      <c r="D139" s="7" t="str">
        <f t="shared" si="20"/>
        <v>N/A</v>
      </c>
      <c r="E139" s="26">
        <v>75.077712011000003</v>
      </c>
      <c r="F139" s="7" t="str">
        <f t="shared" si="21"/>
        <v>N/A</v>
      </c>
      <c r="G139" s="26">
        <v>58.592406486000002</v>
      </c>
      <c r="H139" s="7" t="str">
        <f t="shared" si="22"/>
        <v>N/A</v>
      </c>
      <c r="I139" s="8">
        <v>-21.8</v>
      </c>
      <c r="J139" s="8">
        <v>-22</v>
      </c>
      <c r="K139" s="25" t="s">
        <v>736</v>
      </c>
      <c r="L139" s="91" t="str">
        <f t="shared" si="23"/>
        <v>Yes</v>
      </c>
    </row>
    <row r="140" spans="1:12" x14ac:dyDescent="0.25">
      <c r="A140" s="148" t="s">
        <v>1458</v>
      </c>
      <c r="B140" s="21" t="s">
        <v>213</v>
      </c>
      <c r="C140" s="26">
        <v>191.39543584</v>
      </c>
      <c r="D140" s="7" t="str">
        <f t="shared" si="20"/>
        <v>N/A</v>
      </c>
      <c r="E140" s="26">
        <v>186.80558565999999</v>
      </c>
      <c r="F140" s="7" t="str">
        <f t="shared" si="21"/>
        <v>N/A</v>
      </c>
      <c r="G140" s="26">
        <v>164.12321168</v>
      </c>
      <c r="H140" s="7" t="str">
        <f t="shared" si="22"/>
        <v>N/A</v>
      </c>
      <c r="I140" s="8">
        <v>-2.4</v>
      </c>
      <c r="J140" s="8">
        <v>-12.1</v>
      </c>
      <c r="K140" s="25" t="s">
        <v>736</v>
      </c>
      <c r="L140" s="91" t="str">
        <f t="shared" si="23"/>
        <v>Yes</v>
      </c>
    </row>
    <row r="141" spans="1:12" x14ac:dyDescent="0.25">
      <c r="A141" s="148" t="s">
        <v>1459</v>
      </c>
      <c r="B141" s="21" t="s">
        <v>213</v>
      </c>
      <c r="C141" s="26">
        <v>2254.8104739</v>
      </c>
      <c r="D141" s="7" t="str">
        <f t="shared" si="20"/>
        <v>N/A</v>
      </c>
      <c r="E141" s="26">
        <v>2231.1175423999998</v>
      </c>
      <c r="F141" s="7" t="str">
        <f t="shared" si="21"/>
        <v>N/A</v>
      </c>
      <c r="G141" s="26">
        <v>1453.3067894000001</v>
      </c>
      <c r="H141" s="7" t="str">
        <f t="shared" si="22"/>
        <v>N/A</v>
      </c>
      <c r="I141" s="8">
        <v>-1.05</v>
      </c>
      <c r="J141" s="8">
        <v>-34.9</v>
      </c>
      <c r="K141" s="25" t="s">
        <v>736</v>
      </c>
      <c r="L141" s="91" t="str">
        <f t="shared" si="23"/>
        <v>No</v>
      </c>
    </row>
    <row r="142" spans="1:12" x14ac:dyDescent="0.25">
      <c r="A142" s="148" t="s">
        <v>1460</v>
      </c>
      <c r="B142" s="21" t="s">
        <v>213</v>
      </c>
      <c r="C142" s="26">
        <v>1697.0509526000001</v>
      </c>
      <c r="D142" s="7" t="str">
        <f t="shared" si="20"/>
        <v>N/A</v>
      </c>
      <c r="E142" s="26">
        <v>1795.9032213999999</v>
      </c>
      <c r="F142" s="7" t="str">
        <f t="shared" si="21"/>
        <v>N/A</v>
      </c>
      <c r="G142" s="26">
        <v>1343.6161589000001</v>
      </c>
      <c r="H142" s="7" t="str">
        <f t="shared" si="22"/>
        <v>N/A</v>
      </c>
      <c r="I142" s="8">
        <v>5.8250000000000002</v>
      </c>
      <c r="J142" s="8">
        <v>-25.2</v>
      </c>
      <c r="K142" s="25" t="s">
        <v>736</v>
      </c>
      <c r="L142" s="91" t="str">
        <f t="shared" si="23"/>
        <v>Yes</v>
      </c>
    </row>
    <row r="143" spans="1:12" x14ac:dyDescent="0.25">
      <c r="A143" s="148" t="s">
        <v>1461</v>
      </c>
      <c r="B143" s="21" t="s">
        <v>213</v>
      </c>
      <c r="C143" s="26">
        <v>2718.3147210000002</v>
      </c>
      <c r="D143" s="7" t="str">
        <f t="shared" si="20"/>
        <v>N/A</v>
      </c>
      <c r="E143" s="26">
        <v>2590.1656016000002</v>
      </c>
      <c r="F143" s="7" t="str">
        <f t="shared" si="21"/>
        <v>N/A</v>
      </c>
      <c r="G143" s="26">
        <v>1501.6540775000001</v>
      </c>
      <c r="H143" s="7" t="str">
        <f t="shared" si="22"/>
        <v>N/A</v>
      </c>
      <c r="I143" s="8">
        <v>-4.71</v>
      </c>
      <c r="J143" s="8">
        <v>-42</v>
      </c>
      <c r="K143" s="25" t="s">
        <v>736</v>
      </c>
      <c r="L143" s="91" t="str">
        <f t="shared" si="23"/>
        <v>No</v>
      </c>
    </row>
    <row r="144" spans="1:12" x14ac:dyDescent="0.25">
      <c r="A144" s="148" t="s">
        <v>89</v>
      </c>
      <c r="B144" s="21" t="s">
        <v>213</v>
      </c>
      <c r="C144" s="4">
        <v>12.526308354999999</v>
      </c>
      <c r="D144" s="7" t="str">
        <f t="shared" ref="D144:D161" si="24">IF($B144="N/A","N/A",IF(C144&gt;10,"No",IF(C144&lt;-10,"No","Yes")))</f>
        <v>N/A</v>
      </c>
      <c r="E144" s="4">
        <v>4.0791083134999999</v>
      </c>
      <c r="F144" s="7" t="str">
        <f t="shared" ref="F144:F161" si="25">IF($B144="N/A","N/A",IF(E144&gt;10,"No",IF(E144&lt;-10,"No","Yes")))</f>
        <v>N/A</v>
      </c>
      <c r="G144" s="4">
        <v>5.1066396256999997</v>
      </c>
      <c r="H144" s="7" t="str">
        <f t="shared" ref="H144:H161" si="26">IF($B144="N/A","N/A",IF(G144&gt;10,"No",IF(G144&lt;-10,"No","Yes")))</f>
        <v>N/A</v>
      </c>
      <c r="I144" s="8">
        <v>-67.400000000000006</v>
      </c>
      <c r="J144" s="8">
        <v>25.19</v>
      </c>
      <c r="K144" s="25" t="s">
        <v>736</v>
      </c>
      <c r="L144" s="91" t="str">
        <f t="shared" ref="L144:L161" si="27">IF(J144="Div by 0", "N/A", IF(K144="N/A","N/A", IF(J144&gt;VALUE(MID(K144,1,2)), "No", IF(J144&lt;-1*VALUE(MID(K144,1,2)), "No", "Yes"))))</f>
        <v>Yes</v>
      </c>
    </row>
    <row r="145" spans="1:12" x14ac:dyDescent="0.25">
      <c r="A145" s="148" t="s">
        <v>475</v>
      </c>
      <c r="B145" s="21" t="s">
        <v>213</v>
      </c>
      <c r="C145" s="4">
        <v>13.871948601</v>
      </c>
      <c r="D145" s="7" t="str">
        <f t="shared" si="24"/>
        <v>N/A</v>
      </c>
      <c r="E145" s="4">
        <v>4.8202197502999997</v>
      </c>
      <c r="F145" s="7" t="str">
        <f t="shared" si="25"/>
        <v>N/A</v>
      </c>
      <c r="G145" s="4">
        <v>5.8331542670000003</v>
      </c>
      <c r="H145" s="7" t="str">
        <f t="shared" si="26"/>
        <v>N/A</v>
      </c>
      <c r="I145" s="8">
        <v>-65.3</v>
      </c>
      <c r="J145" s="8">
        <v>21.01</v>
      </c>
      <c r="K145" s="25" t="s">
        <v>736</v>
      </c>
      <c r="L145" s="91" t="str">
        <f t="shared" si="27"/>
        <v>Yes</v>
      </c>
    </row>
    <row r="146" spans="1:12" x14ac:dyDescent="0.25">
      <c r="A146" s="148" t="s">
        <v>476</v>
      </c>
      <c r="B146" s="21" t="s">
        <v>213</v>
      </c>
      <c r="C146" s="4">
        <v>11.718950887</v>
      </c>
      <c r="D146" s="7" t="str">
        <f t="shared" si="24"/>
        <v>N/A</v>
      </c>
      <c r="E146" s="4">
        <v>3.6224572417999998</v>
      </c>
      <c r="F146" s="7" t="str">
        <f t="shared" si="25"/>
        <v>N/A</v>
      </c>
      <c r="G146" s="4">
        <v>4.7245321000000002</v>
      </c>
      <c r="H146" s="7" t="str">
        <f t="shared" si="26"/>
        <v>N/A</v>
      </c>
      <c r="I146" s="8">
        <v>-69.099999999999994</v>
      </c>
      <c r="J146" s="8">
        <v>30.42</v>
      </c>
      <c r="K146" s="25" t="s">
        <v>736</v>
      </c>
      <c r="L146" s="91" t="str">
        <f t="shared" si="27"/>
        <v>No</v>
      </c>
    </row>
    <row r="147" spans="1:12" x14ac:dyDescent="0.25">
      <c r="A147" s="148" t="s">
        <v>1462</v>
      </c>
      <c r="B147" s="21" t="s">
        <v>213</v>
      </c>
      <c r="C147" s="4">
        <v>18.025284271</v>
      </c>
      <c r="D147" s="7" t="str">
        <f t="shared" si="24"/>
        <v>N/A</v>
      </c>
      <c r="E147" s="4">
        <v>16.882670660999999</v>
      </c>
      <c r="F147" s="7" t="str">
        <f t="shared" si="25"/>
        <v>N/A</v>
      </c>
      <c r="G147" s="4">
        <v>15.178748956</v>
      </c>
      <c r="H147" s="7" t="str">
        <f t="shared" si="26"/>
        <v>N/A</v>
      </c>
      <c r="I147" s="8">
        <v>-6.34</v>
      </c>
      <c r="J147" s="8">
        <v>-10.1</v>
      </c>
      <c r="K147" s="25" t="s">
        <v>736</v>
      </c>
      <c r="L147" s="91" t="str">
        <f t="shared" si="27"/>
        <v>Yes</v>
      </c>
    </row>
    <row r="148" spans="1:12" x14ac:dyDescent="0.25">
      <c r="A148" s="148" t="s">
        <v>1463</v>
      </c>
      <c r="B148" s="21" t="s">
        <v>213</v>
      </c>
      <c r="C148" s="4">
        <v>38.168043840999999</v>
      </c>
      <c r="D148" s="7" t="str">
        <f t="shared" si="24"/>
        <v>N/A</v>
      </c>
      <c r="E148" s="4">
        <v>36.447596693999998</v>
      </c>
      <c r="F148" s="7" t="str">
        <f t="shared" si="25"/>
        <v>N/A</v>
      </c>
      <c r="G148" s="4">
        <v>33.107985255999999</v>
      </c>
      <c r="H148" s="7" t="str">
        <f t="shared" si="26"/>
        <v>N/A</v>
      </c>
      <c r="I148" s="8">
        <v>-4.51</v>
      </c>
      <c r="J148" s="8">
        <v>-9.16</v>
      </c>
      <c r="K148" s="25" t="s">
        <v>736</v>
      </c>
      <c r="L148" s="91" t="str">
        <f t="shared" si="27"/>
        <v>Yes</v>
      </c>
    </row>
    <row r="149" spans="1:12" x14ac:dyDescent="0.25">
      <c r="A149" s="148" t="s">
        <v>1464</v>
      </c>
      <c r="B149" s="21" t="s">
        <v>213</v>
      </c>
      <c r="C149" s="4">
        <v>4.2041655953000001</v>
      </c>
      <c r="D149" s="7" t="str">
        <f t="shared" si="24"/>
        <v>N/A</v>
      </c>
      <c r="E149" s="4">
        <v>3.8715946037000002</v>
      </c>
      <c r="F149" s="7" t="str">
        <f t="shared" si="25"/>
        <v>N/A</v>
      </c>
      <c r="G149" s="4">
        <v>3.4053056627</v>
      </c>
      <c r="H149" s="7" t="str">
        <f t="shared" si="26"/>
        <v>N/A</v>
      </c>
      <c r="I149" s="8">
        <v>-7.91</v>
      </c>
      <c r="J149" s="8">
        <v>-12</v>
      </c>
      <c r="K149" s="25" t="s">
        <v>736</v>
      </c>
      <c r="L149" s="91" t="str">
        <f t="shared" si="27"/>
        <v>Yes</v>
      </c>
    </row>
    <row r="150" spans="1:12" x14ac:dyDescent="0.25">
      <c r="A150" s="148" t="s">
        <v>90</v>
      </c>
      <c r="B150" s="21" t="s">
        <v>213</v>
      </c>
      <c r="C150" s="4">
        <v>52.971961297</v>
      </c>
      <c r="D150" s="7" t="str">
        <f t="shared" si="24"/>
        <v>N/A</v>
      </c>
      <c r="E150" s="4">
        <v>53.216008576</v>
      </c>
      <c r="F150" s="7" t="str">
        <f t="shared" si="25"/>
        <v>N/A</v>
      </c>
      <c r="G150" s="4">
        <v>38.492331755999999</v>
      </c>
      <c r="H150" s="7" t="str">
        <f t="shared" si="26"/>
        <v>N/A</v>
      </c>
      <c r="I150" s="8">
        <v>0.4607</v>
      </c>
      <c r="J150" s="8">
        <v>-27.7</v>
      </c>
      <c r="K150" s="25" t="s">
        <v>736</v>
      </c>
      <c r="L150" s="91" t="str">
        <f t="shared" si="27"/>
        <v>Yes</v>
      </c>
    </row>
    <row r="151" spans="1:12" x14ac:dyDescent="0.25">
      <c r="A151" s="148" t="s">
        <v>477</v>
      </c>
      <c r="B151" s="21" t="s">
        <v>213</v>
      </c>
      <c r="C151" s="4">
        <v>53.397124255000001</v>
      </c>
      <c r="D151" s="7" t="str">
        <f t="shared" si="24"/>
        <v>N/A</v>
      </c>
      <c r="E151" s="4">
        <v>53.23842569</v>
      </c>
      <c r="F151" s="7" t="str">
        <f t="shared" si="25"/>
        <v>N/A</v>
      </c>
      <c r="G151" s="4">
        <v>38.496504074000001</v>
      </c>
      <c r="H151" s="7" t="str">
        <f t="shared" si="26"/>
        <v>N/A</v>
      </c>
      <c r="I151" s="8">
        <v>-0.29699999999999999</v>
      </c>
      <c r="J151" s="8">
        <v>-27.7</v>
      </c>
      <c r="K151" s="25" t="s">
        <v>736</v>
      </c>
      <c r="L151" s="91" t="str">
        <f t="shared" si="27"/>
        <v>Yes</v>
      </c>
    </row>
    <row r="152" spans="1:12" x14ac:dyDescent="0.25">
      <c r="A152" s="148" t="s">
        <v>478</v>
      </c>
      <c r="B152" s="21" t="s">
        <v>213</v>
      </c>
      <c r="C152" s="4">
        <v>53.047055798000002</v>
      </c>
      <c r="D152" s="7" t="str">
        <f t="shared" si="24"/>
        <v>N/A</v>
      </c>
      <c r="E152" s="4">
        <v>53.528407887999997</v>
      </c>
      <c r="F152" s="7" t="str">
        <f t="shared" si="25"/>
        <v>N/A</v>
      </c>
      <c r="G152" s="4">
        <v>39.125068896999998</v>
      </c>
      <c r="H152" s="7" t="str">
        <f t="shared" si="26"/>
        <v>N/A</v>
      </c>
      <c r="I152" s="8">
        <v>0.90739999999999998</v>
      </c>
      <c r="J152" s="8">
        <v>-26.9</v>
      </c>
      <c r="K152" s="25" t="s">
        <v>736</v>
      </c>
      <c r="L152" s="91" t="str">
        <f t="shared" si="27"/>
        <v>Yes</v>
      </c>
    </row>
    <row r="153" spans="1:12" x14ac:dyDescent="0.25">
      <c r="A153" s="148" t="s">
        <v>117</v>
      </c>
      <c r="B153" s="21" t="s">
        <v>213</v>
      </c>
      <c r="C153" s="4">
        <v>87.710290275000006</v>
      </c>
      <c r="D153" s="7" t="str">
        <f t="shared" si="24"/>
        <v>N/A</v>
      </c>
      <c r="E153" s="4">
        <v>87.021206415999998</v>
      </c>
      <c r="F153" s="7" t="str">
        <f t="shared" si="25"/>
        <v>N/A</v>
      </c>
      <c r="G153" s="4">
        <v>86.684959106999997</v>
      </c>
      <c r="H153" s="7" t="str">
        <f t="shared" si="26"/>
        <v>N/A</v>
      </c>
      <c r="I153" s="8">
        <v>-0.78600000000000003</v>
      </c>
      <c r="J153" s="8">
        <v>-0.38600000000000001</v>
      </c>
      <c r="K153" s="25" t="s">
        <v>736</v>
      </c>
      <c r="L153" s="91" t="str">
        <f t="shared" si="27"/>
        <v>Yes</v>
      </c>
    </row>
    <row r="154" spans="1:12" x14ac:dyDescent="0.25">
      <c r="A154" s="148" t="s">
        <v>479</v>
      </c>
      <c r="B154" s="21" t="s">
        <v>213</v>
      </c>
      <c r="C154" s="4">
        <v>86.509422618000002</v>
      </c>
      <c r="D154" s="7" t="str">
        <f t="shared" si="24"/>
        <v>N/A</v>
      </c>
      <c r="E154" s="4">
        <v>85.413477565999997</v>
      </c>
      <c r="F154" s="7" t="str">
        <f t="shared" si="25"/>
        <v>N/A</v>
      </c>
      <c r="G154" s="4">
        <v>84.973305343999996</v>
      </c>
      <c r="H154" s="7" t="str">
        <f t="shared" si="26"/>
        <v>N/A</v>
      </c>
      <c r="I154" s="8">
        <v>-1.27</v>
      </c>
      <c r="J154" s="8">
        <v>-0.51500000000000001</v>
      </c>
      <c r="K154" s="25" t="s">
        <v>736</v>
      </c>
      <c r="L154" s="91" t="str">
        <f t="shared" si="27"/>
        <v>Yes</v>
      </c>
    </row>
    <row r="155" spans="1:12" x14ac:dyDescent="0.25">
      <c r="A155" s="148" t="s">
        <v>480</v>
      </c>
      <c r="B155" s="21" t="s">
        <v>213</v>
      </c>
      <c r="C155" s="4">
        <v>88.552327075999997</v>
      </c>
      <c r="D155" s="7" t="str">
        <f t="shared" si="24"/>
        <v>N/A</v>
      </c>
      <c r="E155" s="4">
        <v>88.089988414999993</v>
      </c>
      <c r="F155" s="7" t="str">
        <f t="shared" si="25"/>
        <v>N/A</v>
      </c>
      <c r="G155" s="4">
        <v>87.732751802999999</v>
      </c>
      <c r="H155" s="7" t="str">
        <f t="shared" si="26"/>
        <v>N/A</v>
      </c>
      <c r="I155" s="8">
        <v>-0.52200000000000002</v>
      </c>
      <c r="J155" s="8">
        <v>-0.40600000000000003</v>
      </c>
      <c r="K155" s="25" t="s">
        <v>736</v>
      </c>
      <c r="L155" s="91" t="str">
        <f t="shared" si="27"/>
        <v>Yes</v>
      </c>
    </row>
    <row r="156" spans="1:12" x14ac:dyDescent="0.25">
      <c r="A156" s="148" t="s">
        <v>1465</v>
      </c>
      <c r="B156" s="21" t="s">
        <v>213</v>
      </c>
      <c r="C156" s="22">
        <v>0.43211547140000001</v>
      </c>
      <c r="D156" s="7" t="str">
        <f t="shared" si="24"/>
        <v>N/A</v>
      </c>
      <c r="E156" s="22">
        <v>1.1645889488000001</v>
      </c>
      <c r="F156" s="7" t="str">
        <f t="shared" si="25"/>
        <v>N/A</v>
      </c>
      <c r="G156" s="22">
        <v>0.93731343280000001</v>
      </c>
      <c r="H156" s="7" t="str">
        <f t="shared" si="26"/>
        <v>N/A</v>
      </c>
      <c r="I156" s="8">
        <v>169.5</v>
      </c>
      <c r="J156" s="8">
        <v>-19.5</v>
      </c>
      <c r="K156" s="25" t="s">
        <v>736</v>
      </c>
      <c r="L156" s="91" t="str">
        <f t="shared" si="27"/>
        <v>Yes</v>
      </c>
    </row>
    <row r="157" spans="1:12" x14ac:dyDescent="0.25">
      <c r="A157" s="148" t="s">
        <v>1466</v>
      </c>
      <c r="B157" s="21" t="s">
        <v>213</v>
      </c>
      <c r="C157" s="22">
        <v>0.2226625387</v>
      </c>
      <c r="D157" s="7" t="str">
        <f t="shared" si="24"/>
        <v>N/A</v>
      </c>
      <c r="E157" s="22">
        <v>0.32639378969999999</v>
      </c>
      <c r="F157" s="7" t="str">
        <f t="shared" si="25"/>
        <v>N/A</v>
      </c>
      <c r="G157" s="22">
        <v>0.33748937379999999</v>
      </c>
      <c r="H157" s="7" t="str">
        <f t="shared" si="26"/>
        <v>N/A</v>
      </c>
      <c r="I157" s="8">
        <v>46.59</v>
      </c>
      <c r="J157" s="8">
        <v>3.399</v>
      </c>
      <c r="K157" s="25" t="s">
        <v>736</v>
      </c>
      <c r="L157" s="91" t="str">
        <f t="shared" si="27"/>
        <v>Yes</v>
      </c>
    </row>
    <row r="158" spans="1:12" x14ac:dyDescent="0.25">
      <c r="A158" s="148" t="s">
        <v>1467</v>
      </c>
      <c r="B158" s="21" t="s">
        <v>213</v>
      </c>
      <c r="C158" s="22">
        <v>0.62183214480000004</v>
      </c>
      <c r="D158" s="7" t="str">
        <f t="shared" si="24"/>
        <v>N/A</v>
      </c>
      <c r="E158" s="22">
        <v>1.9642365887</v>
      </c>
      <c r="F158" s="7" t="str">
        <f t="shared" si="25"/>
        <v>N/A</v>
      </c>
      <c r="G158" s="22">
        <v>1.4570124271</v>
      </c>
      <c r="H158" s="7" t="str">
        <f t="shared" si="26"/>
        <v>N/A</v>
      </c>
      <c r="I158" s="8">
        <v>215.9</v>
      </c>
      <c r="J158" s="8">
        <v>-25.8</v>
      </c>
      <c r="K158" s="25" t="s">
        <v>736</v>
      </c>
      <c r="L158" s="91" t="str">
        <f t="shared" si="27"/>
        <v>Yes</v>
      </c>
    </row>
    <row r="159" spans="1:12" x14ac:dyDescent="0.25">
      <c r="A159" s="148" t="s">
        <v>1468</v>
      </c>
      <c r="B159" s="21" t="s">
        <v>213</v>
      </c>
      <c r="C159" s="22">
        <v>198.59748451999999</v>
      </c>
      <c r="D159" s="7" t="str">
        <f t="shared" si="24"/>
        <v>N/A</v>
      </c>
      <c r="E159" s="22">
        <v>236.27409639000001</v>
      </c>
      <c r="F159" s="7" t="str">
        <f t="shared" si="25"/>
        <v>N/A</v>
      </c>
      <c r="G159" s="22">
        <v>227.02934242000001</v>
      </c>
      <c r="H159" s="7" t="str">
        <f t="shared" si="26"/>
        <v>N/A</v>
      </c>
      <c r="I159" s="8">
        <v>18.97</v>
      </c>
      <c r="J159" s="8">
        <v>-3.91</v>
      </c>
      <c r="K159" s="25" t="s">
        <v>736</v>
      </c>
      <c r="L159" s="91" t="str">
        <f t="shared" si="27"/>
        <v>Yes</v>
      </c>
    </row>
    <row r="160" spans="1:12" x14ac:dyDescent="0.25">
      <c r="A160" s="148" t="s">
        <v>1469</v>
      </c>
      <c r="B160" s="21" t="s">
        <v>213</v>
      </c>
      <c r="C160" s="22">
        <v>208.70010801999999</v>
      </c>
      <c r="D160" s="7" t="str">
        <f t="shared" si="24"/>
        <v>N/A</v>
      </c>
      <c r="E160" s="22">
        <v>244.0848383</v>
      </c>
      <c r="F160" s="7" t="str">
        <f t="shared" si="25"/>
        <v>N/A</v>
      </c>
      <c r="G160" s="22">
        <v>233.88851722000001</v>
      </c>
      <c r="H160" s="7" t="str">
        <f t="shared" si="26"/>
        <v>N/A</v>
      </c>
      <c r="I160" s="8">
        <v>16.95</v>
      </c>
      <c r="J160" s="8">
        <v>-4.18</v>
      </c>
      <c r="K160" s="25" t="s">
        <v>736</v>
      </c>
      <c r="L160" s="91" t="str">
        <f t="shared" si="27"/>
        <v>Yes</v>
      </c>
    </row>
    <row r="161" spans="1:12" x14ac:dyDescent="0.25">
      <c r="A161" s="148" t="s">
        <v>1470</v>
      </c>
      <c r="B161" s="21" t="s">
        <v>213</v>
      </c>
      <c r="C161" s="22">
        <v>131.77981650999999</v>
      </c>
      <c r="D161" s="7" t="str">
        <f t="shared" si="24"/>
        <v>N/A</v>
      </c>
      <c r="E161" s="22">
        <v>184.60135134999999</v>
      </c>
      <c r="F161" s="7" t="str">
        <f t="shared" si="25"/>
        <v>N/A</v>
      </c>
      <c r="G161" s="22">
        <v>180.92434904999999</v>
      </c>
      <c r="H161" s="7" t="str">
        <f t="shared" si="26"/>
        <v>N/A</v>
      </c>
      <c r="I161" s="8">
        <v>40.08</v>
      </c>
      <c r="J161" s="8">
        <v>-1.99</v>
      </c>
      <c r="K161" s="25" t="s">
        <v>736</v>
      </c>
      <c r="L161" s="91" t="str">
        <f t="shared" si="27"/>
        <v>Yes</v>
      </c>
    </row>
    <row r="162" spans="1:12" x14ac:dyDescent="0.25">
      <c r="A162" s="148" t="s">
        <v>1603</v>
      </c>
      <c r="B162" s="21" t="s">
        <v>213</v>
      </c>
      <c r="C162" s="22">
        <v>11</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v>-100</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0</v>
      </c>
      <c r="F163" s="7" t="str">
        <f t="shared" si="29"/>
        <v>N/A</v>
      </c>
      <c r="G163" s="22">
        <v>11</v>
      </c>
      <c r="H163" s="7" t="str">
        <f t="shared" si="30"/>
        <v>N/A</v>
      </c>
      <c r="I163" s="8">
        <v>-100</v>
      </c>
      <c r="J163" s="8" t="s">
        <v>1747</v>
      </c>
      <c r="K163" s="10" t="s">
        <v>213</v>
      </c>
      <c r="L163" s="91" t="str">
        <f t="shared" si="31"/>
        <v>N/A</v>
      </c>
    </row>
    <row r="164" spans="1:12" ht="25" x14ac:dyDescent="0.25">
      <c r="A164" s="148" t="s">
        <v>1604</v>
      </c>
      <c r="B164" s="21" t="s">
        <v>213</v>
      </c>
      <c r="C164" s="22">
        <v>11</v>
      </c>
      <c r="D164" s="7" t="str">
        <f t="shared" si="28"/>
        <v>N/A</v>
      </c>
      <c r="E164" s="22">
        <v>0</v>
      </c>
      <c r="F164" s="7" t="str">
        <f t="shared" si="29"/>
        <v>N/A</v>
      </c>
      <c r="G164" s="22">
        <v>0</v>
      </c>
      <c r="H164" s="7" t="str">
        <f t="shared" si="30"/>
        <v>N/A</v>
      </c>
      <c r="I164" s="8">
        <v>-100</v>
      </c>
      <c r="J164" s="8" t="s">
        <v>1747</v>
      </c>
      <c r="K164" s="10" t="s">
        <v>213</v>
      </c>
      <c r="L164" s="91" t="str">
        <f t="shared" si="31"/>
        <v>N/A</v>
      </c>
    </row>
    <row r="165" spans="1:12" ht="25" x14ac:dyDescent="0.25">
      <c r="A165" s="148" t="s">
        <v>1471</v>
      </c>
      <c r="B165" s="21" t="s">
        <v>213</v>
      </c>
      <c r="C165" s="22">
        <v>326</v>
      </c>
      <c r="D165" s="7" t="str">
        <f t="shared" si="28"/>
        <v>N/A</v>
      </c>
      <c r="E165" s="22">
        <v>321</v>
      </c>
      <c r="F165" s="7" t="str">
        <f t="shared" si="29"/>
        <v>N/A</v>
      </c>
      <c r="G165" s="22">
        <v>318</v>
      </c>
      <c r="H165" s="7" t="str">
        <f t="shared" si="30"/>
        <v>N/A</v>
      </c>
      <c r="I165" s="8">
        <v>-1.53</v>
      </c>
      <c r="J165" s="8">
        <v>-0.93500000000000005</v>
      </c>
      <c r="K165" s="10" t="s">
        <v>213</v>
      </c>
      <c r="L165" s="91" t="str">
        <f t="shared" si="31"/>
        <v>N/A</v>
      </c>
    </row>
    <row r="166" spans="1:12" x14ac:dyDescent="0.25">
      <c r="A166" s="148" t="s">
        <v>1605</v>
      </c>
      <c r="B166" s="21" t="s">
        <v>213</v>
      </c>
      <c r="C166" s="22">
        <v>11</v>
      </c>
      <c r="D166" s="7" t="str">
        <f t="shared" si="28"/>
        <v>N/A</v>
      </c>
      <c r="E166" s="22">
        <v>0</v>
      </c>
      <c r="F166" s="7" t="str">
        <f t="shared" si="29"/>
        <v>N/A</v>
      </c>
      <c r="G166" s="22">
        <v>11</v>
      </c>
      <c r="H166" s="7" t="str">
        <f t="shared" si="30"/>
        <v>N/A</v>
      </c>
      <c r="I166" s="8">
        <v>-100</v>
      </c>
      <c r="J166" s="8" t="s">
        <v>1747</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11</v>
      </c>
      <c r="H167" s="7" t="str">
        <f t="shared" si="30"/>
        <v>N/A</v>
      </c>
      <c r="I167" s="8">
        <v>-12.5</v>
      </c>
      <c r="J167" s="8">
        <v>-85.7</v>
      </c>
      <c r="K167" s="10" t="s">
        <v>213</v>
      </c>
      <c r="L167" s="91" t="str">
        <f t="shared" si="31"/>
        <v>N/A</v>
      </c>
    </row>
    <row r="168" spans="1:12" x14ac:dyDescent="0.25">
      <c r="A168" s="148" t="s">
        <v>125</v>
      </c>
      <c r="B168" s="21" t="s">
        <v>213</v>
      </c>
      <c r="C168" s="26">
        <v>1120896</v>
      </c>
      <c r="D168" s="7" t="str">
        <f t="shared" si="28"/>
        <v>N/A</v>
      </c>
      <c r="E168" s="26">
        <v>475777</v>
      </c>
      <c r="F168" s="7" t="str">
        <f t="shared" si="29"/>
        <v>N/A</v>
      </c>
      <c r="G168" s="26">
        <v>518081</v>
      </c>
      <c r="H168" s="7" t="str">
        <f t="shared" si="30"/>
        <v>N/A</v>
      </c>
      <c r="I168" s="8">
        <v>-57.6</v>
      </c>
      <c r="J168" s="8">
        <v>8.8919999999999995</v>
      </c>
      <c r="K168" s="10" t="s">
        <v>213</v>
      </c>
      <c r="L168" s="91" t="str">
        <f t="shared" si="31"/>
        <v>N/A</v>
      </c>
    </row>
    <row r="169" spans="1:12" x14ac:dyDescent="0.25">
      <c r="A169" s="148" t="s">
        <v>1607</v>
      </c>
      <c r="B169" s="21" t="s">
        <v>213</v>
      </c>
      <c r="C169" s="26">
        <v>1079168</v>
      </c>
      <c r="D169" s="7" t="str">
        <f t="shared" si="28"/>
        <v>N/A</v>
      </c>
      <c r="E169" s="26">
        <v>332147</v>
      </c>
      <c r="F169" s="7" t="str">
        <f t="shared" si="29"/>
        <v>N/A</v>
      </c>
      <c r="G169" s="26">
        <v>460872</v>
      </c>
      <c r="H169" s="7" t="str">
        <f t="shared" si="30"/>
        <v>N/A</v>
      </c>
      <c r="I169" s="8">
        <v>-69.2</v>
      </c>
      <c r="J169" s="8">
        <v>38.76</v>
      </c>
      <c r="K169" s="10" t="s">
        <v>213</v>
      </c>
      <c r="L169" s="91" t="str">
        <f t="shared" si="31"/>
        <v>N/A</v>
      </c>
    </row>
    <row r="170" spans="1:12" x14ac:dyDescent="0.25">
      <c r="A170" s="148" t="s">
        <v>1364</v>
      </c>
      <c r="B170" s="21" t="s">
        <v>213</v>
      </c>
      <c r="C170" s="26">
        <v>482324</v>
      </c>
      <c r="D170" s="7" t="str">
        <f t="shared" si="28"/>
        <v>N/A</v>
      </c>
      <c r="E170" s="26">
        <v>469098</v>
      </c>
      <c r="F170" s="7" t="str">
        <f t="shared" si="29"/>
        <v>N/A</v>
      </c>
      <c r="G170" s="26">
        <v>337200</v>
      </c>
      <c r="H170" s="7" t="str">
        <f t="shared" si="30"/>
        <v>N/A</v>
      </c>
      <c r="I170" s="8">
        <v>-2.74</v>
      </c>
      <c r="J170" s="8">
        <v>-28.1</v>
      </c>
      <c r="K170" s="10" t="s">
        <v>213</v>
      </c>
      <c r="L170" s="91" t="str">
        <f t="shared" si="31"/>
        <v>N/A</v>
      </c>
    </row>
    <row r="171" spans="1:12" x14ac:dyDescent="0.25">
      <c r="A171" s="148" t="s">
        <v>1601</v>
      </c>
      <c r="B171" s="21" t="s">
        <v>213</v>
      </c>
      <c r="C171" s="26">
        <v>213241</v>
      </c>
      <c r="D171" s="7" t="str">
        <f t="shared" si="28"/>
        <v>N/A</v>
      </c>
      <c r="E171" s="26">
        <v>103509</v>
      </c>
      <c r="F171" s="7" t="str">
        <f t="shared" si="29"/>
        <v>N/A</v>
      </c>
      <c r="G171" s="26">
        <v>308298</v>
      </c>
      <c r="H171" s="7" t="str">
        <f t="shared" si="30"/>
        <v>N/A</v>
      </c>
      <c r="I171" s="8">
        <v>-51.5</v>
      </c>
      <c r="J171" s="8">
        <v>197.8</v>
      </c>
      <c r="K171" s="10" t="s">
        <v>213</v>
      </c>
      <c r="L171" s="91" t="str">
        <f t="shared" si="31"/>
        <v>N/A</v>
      </c>
    </row>
    <row r="172" spans="1:12" x14ac:dyDescent="0.25">
      <c r="A172" s="148" t="s">
        <v>1602</v>
      </c>
      <c r="B172" s="21" t="s">
        <v>213</v>
      </c>
      <c r="C172" s="26">
        <v>294260</v>
      </c>
      <c r="D172" s="7" t="str">
        <f t="shared" si="28"/>
        <v>N/A</v>
      </c>
      <c r="E172" s="26">
        <v>283691</v>
      </c>
      <c r="F172" s="7" t="str">
        <f t="shared" si="29"/>
        <v>N/A</v>
      </c>
      <c r="G172" s="26">
        <v>237215</v>
      </c>
      <c r="H172" s="7" t="str">
        <f t="shared" si="30"/>
        <v>N/A</v>
      </c>
      <c r="I172" s="8">
        <v>-3.59</v>
      </c>
      <c r="J172" s="8">
        <v>-16.399999999999999</v>
      </c>
      <c r="K172" s="10" t="s">
        <v>213</v>
      </c>
      <c r="L172" s="91" t="str">
        <f t="shared" si="31"/>
        <v>N/A</v>
      </c>
    </row>
    <row r="173" spans="1:12" ht="25" x14ac:dyDescent="0.25">
      <c r="A173" s="148" t="s">
        <v>1365</v>
      </c>
      <c r="B173" s="21" t="s">
        <v>213</v>
      </c>
      <c r="C173" s="26">
        <v>717475</v>
      </c>
      <c r="D173" s="7" t="str">
        <f t="shared" ref="D173:D187" si="32">IF($B173="N/A","N/A",IF(C173&gt;10,"No",IF(C173&lt;-10,"No","Yes")))</f>
        <v>N/A</v>
      </c>
      <c r="E173" s="26">
        <v>850157</v>
      </c>
      <c r="F173" s="7" t="str">
        <f t="shared" ref="F173:F187" si="33">IF($B173="N/A","N/A",IF(E173&gt;10,"No",IF(E173&lt;-10,"No","Yes")))</f>
        <v>N/A</v>
      </c>
      <c r="G173" s="26">
        <v>873892</v>
      </c>
      <c r="H173" s="7" t="str">
        <f t="shared" ref="H173:H187" si="34">IF($B173="N/A","N/A",IF(G173&gt;10,"No",IF(G173&lt;-10,"No","Yes")))</f>
        <v>N/A</v>
      </c>
      <c r="I173" s="8">
        <v>18.489999999999998</v>
      </c>
      <c r="J173" s="8">
        <v>2.7919999999999998</v>
      </c>
      <c r="K173" s="25" t="s">
        <v>736</v>
      </c>
      <c r="L173" s="91" t="str">
        <f t="shared" ref="L173:L187" si="35">IF(J173="Div by 0", "N/A", IF(K173="N/A","N/A", IF(J173&gt;VALUE(MID(K173,1,2)), "No", IF(J173&lt;-1*VALUE(MID(K173,1,2)), "No", "Yes"))))</f>
        <v>Yes</v>
      </c>
    </row>
    <row r="174" spans="1:12" x14ac:dyDescent="0.25">
      <c r="A174" s="148" t="s">
        <v>647</v>
      </c>
      <c r="B174" s="21" t="s">
        <v>213</v>
      </c>
      <c r="C174" s="22">
        <v>3357</v>
      </c>
      <c r="D174" s="7" t="str">
        <f t="shared" si="32"/>
        <v>N/A</v>
      </c>
      <c r="E174" s="22">
        <v>3571</v>
      </c>
      <c r="F174" s="7" t="str">
        <f t="shared" si="33"/>
        <v>N/A</v>
      </c>
      <c r="G174" s="22">
        <v>5031</v>
      </c>
      <c r="H174" s="7" t="str">
        <f t="shared" si="34"/>
        <v>N/A</v>
      </c>
      <c r="I174" s="8">
        <v>6.375</v>
      </c>
      <c r="J174" s="8">
        <v>40.880000000000003</v>
      </c>
      <c r="K174" s="25" t="s">
        <v>736</v>
      </c>
      <c r="L174" s="91" t="str">
        <f t="shared" si="35"/>
        <v>No</v>
      </c>
    </row>
    <row r="175" spans="1:12" x14ac:dyDescent="0.25">
      <c r="A175" s="148" t="s">
        <v>1366</v>
      </c>
      <c r="B175" s="21" t="s">
        <v>213</v>
      </c>
      <c r="C175" s="26">
        <v>213.72505212999999</v>
      </c>
      <c r="D175" s="7" t="str">
        <f t="shared" si="32"/>
        <v>N/A</v>
      </c>
      <c r="E175" s="26">
        <v>238.07252869999999</v>
      </c>
      <c r="F175" s="7" t="str">
        <f t="shared" si="33"/>
        <v>N/A</v>
      </c>
      <c r="G175" s="26">
        <v>173.70145099999999</v>
      </c>
      <c r="H175" s="7" t="str">
        <f t="shared" si="34"/>
        <v>N/A</v>
      </c>
      <c r="I175" s="8">
        <v>11.39</v>
      </c>
      <c r="J175" s="8">
        <v>-27</v>
      </c>
      <c r="K175" s="25" t="s">
        <v>736</v>
      </c>
      <c r="L175" s="91" t="str">
        <f t="shared" si="35"/>
        <v>Yes</v>
      </c>
    </row>
    <row r="176" spans="1:12" ht="25" x14ac:dyDescent="0.25">
      <c r="A176" s="148" t="s">
        <v>1367</v>
      </c>
      <c r="B176" s="21" t="s">
        <v>213</v>
      </c>
      <c r="C176" s="26">
        <v>920348</v>
      </c>
      <c r="D176" s="7" t="str">
        <f t="shared" si="32"/>
        <v>N/A</v>
      </c>
      <c r="E176" s="26">
        <v>1060357</v>
      </c>
      <c r="F176" s="7" t="str">
        <f t="shared" si="33"/>
        <v>N/A</v>
      </c>
      <c r="G176" s="26">
        <v>1273207</v>
      </c>
      <c r="H176" s="7" t="str">
        <f t="shared" si="34"/>
        <v>N/A</v>
      </c>
      <c r="I176" s="8">
        <v>15.21</v>
      </c>
      <c r="J176" s="8">
        <v>20.07</v>
      </c>
      <c r="K176" s="25" t="s">
        <v>736</v>
      </c>
      <c r="L176" s="91" t="str">
        <f t="shared" si="35"/>
        <v>Yes</v>
      </c>
    </row>
    <row r="177" spans="1:12" x14ac:dyDescent="0.25">
      <c r="A177" s="148" t="s">
        <v>514</v>
      </c>
      <c r="B177" s="21" t="s">
        <v>213</v>
      </c>
      <c r="C177" s="22">
        <v>4757</v>
      </c>
      <c r="D177" s="7" t="str">
        <f t="shared" si="32"/>
        <v>N/A</v>
      </c>
      <c r="E177" s="22">
        <v>5404</v>
      </c>
      <c r="F177" s="7" t="str">
        <f t="shared" si="33"/>
        <v>N/A</v>
      </c>
      <c r="G177" s="22">
        <v>6078</v>
      </c>
      <c r="H177" s="7" t="str">
        <f t="shared" si="34"/>
        <v>N/A</v>
      </c>
      <c r="I177" s="8">
        <v>13.6</v>
      </c>
      <c r="J177" s="8">
        <v>12.47</v>
      </c>
      <c r="K177" s="25" t="s">
        <v>736</v>
      </c>
      <c r="L177" s="91" t="str">
        <f t="shared" si="35"/>
        <v>Yes</v>
      </c>
    </row>
    <row r="178" spans="1:12" x14ac:dyDescent="0.25">
      <c r="A178" s="148" t="s">
        <v>1368</v>
      </c>
      <c r="B178" s="21" t="s">
        <v>213</v>
      </c>
      <c r="C178" s="26">
        <v>193.47235653000001</v>
      </c>
      <c r="D178" s="7" t="str">
        <f t="shared" si="32"/>
        <v>N/A</v>
      </c>
      <c r="E178" s="26">
        <v>196.21706144000001</v>
      </c>
      <c r="F178" s="7" t="str">
        <f t="shared" si="33"/>
        <v>N/A</v>
      </c>
      <c r="G178" s="26">
        <v>209.47795327</v>
      </c>
      <c r="H178" s="7" t="str">
        <f t="shared" si="34"/>
        <v>N/A</v>
      </c>
      <c r="I178" s="8">
        <v>1.419</v>
      </c>
      <c r="J178" s="8">
        <v>6.758</v>
      </c>
      <c r="K178" s="25" t="s">
        <v>736</v>
      </c>
      <c r="L178" s="91" t="str">
        <f t="shared" si="35"/>
        <v>Yes</v>
      </c>
    </row>
    <row r="179" spans="1:12" ht="25" x14ac:dyDescent="0.25">
      <c r="A179" s="148" t="s">
        <v>1369</v>
      </c>
      <c r="B179" s="21" t="s">
        <v>213</v>
      </c>
      <c r="C179" s="26">
        <v>3113161</v>
      </c>
      <c r="D179" s="7" t="str">
        <f t="shared" si="32"/>
        <v>N/A</v>
      </c>
      <c r="E179" s="26">
        <v>4430735</v>
      </c>
      <c r="F179" s="7" t="str">
        <f t="shared" si="33"/>
        <v>N/A</v>
      </c>
      <c r="G179" s="26">
        <v>3315067</v>
      </c>
      <c r="H179" s="7" t="str">
        <f t="shared" si="34"/>
        <v>N/A</v>
      </c>
      <c r="I179" s="8">
        <v>42.32</v>
      </c>
      <c r="J179" s="8">
        <v>-25.2</v>
      </c>
      <c r="K179" s="25" t="s">
        <v>736</v>
      </c>
      <c r="L179" s="91" t="str">
        <f t="shared" si="35"/>
        <v>Yes</v>
      </c>
    </row>
    <row r="180" spans="1:12" x14ac:dyDescent="0.25">
      <c r="A180" s="148" t="s">
        <v>515</v>
      </c>
      <c r="B180" s="21" t="s">
        <v>213</v>
      </c>
      <c r="C180" s="22">
        <v>12450</v>
      </c>
      <c r="D180" s="7" t="str">
        <f t="shared" si="32"/>
        <v>N/A</v>
      </c>
      <c r="E180" s="22">
        <v>16415</v>
      </c>
      <c r="F180" s="7" t="str">
        <f t="shared" si="33"/>
        <v>N/A</v>
      </c>
      <c r="G180" s="22">
        <v>14768</v>
      </c>
      <c r="H180" s="7" t="str">
        <f t="shared" si="34"/>
        <v>N/A</v>
      </c>
      <c r="I180" s="8">
        <v>31.85</v>
      </c>
      <c r="J180" s="8">
        <v>-10</v>
      </c>
      <c r="K180" s="25" t="s">
        <v>736</v>
      </c>
      <c r="L180" s="91" t="str">
        <f t="shared" si="35"/>
        <v>Yes</v>
      </c>
    </row>
    <row r="181" spans="1:12" ht="25" x14ac:dyDescent="0.25">
      <c r="A181" s="148" t="s">
        <v>1370</v>
      </c>
      <c r="B181" s="21" t="s">
        <v>213</v>
      </c>
      <c r="C181" s="26">
        <v>250.05309237</v>
      </c>
      <c r="D181" s="7" t="str">
        <f t="shared" si="32"/>
        <v>N/A</v>
      </c>
      <c r="E181" s="26">
        <v>269.91989033999999</v>
      </c>
      <c r="F181" s="7" t="str">
        <f t="shared" si="33"/>
        <v>N/A</v>
      </c>
      <c r="G181" s="26">
        <v>224.47636782000001</v>
      </c>
      <c r="H181" s="7" t="str">
        <f t="shared" si="34"/>
        <v>N/A</v>
      </c>
      <c r="I181" s="8">
        <v>7.9450000000000003</v>
      </c>
      <c r="J181" s="8">
        <v>-16.8</v>
      </c>
      <c r="K181" s="25" t="s">
        <v>736</v>
      </c>
      <c r="L181" s="91" t="str">
        <f t="shared" si="35"/>
        <v>Yes</v>
      </c>
    </row>
    <row r="182" spans="1:12" ht="25" x14ac:dyDescent="0.25">
      <c r="A182" s="148" t="s">
        <v>1371</v>
      </c>
      <c r="B182" s="21" t="s">
        <v>213</v>
      </c>
      <c r="C182" s="26">
        <v>807681</v>
      </c>
      <c r="D182" s="7" t="str">
        <f t="shared" si="32"/>
        <v>N/A</v>
      </c>
      <c r="E182" s="26">
        <v>1044427</v>
      </c>
      <c r="F182" s="7" t="str">
        <f t="shared" si="33"/>
        <v>N/A</v>
      </c>
      <c r="G182" s="26">
        <v>1075505</v>
      </c>
      <c r="H182" s="7" t="str">
        <f t="shared" si="34"/>
        <v>N/A</v>
      </c>
      <c r="I182" s="8">
        <v>29.31</v>
      </c>
      <c r="J182" s="8">
        <v>2.976</v>
      </c>
      <c r="K182" s="25" t="s">
        <v>736</v>
      </c>
      <c r="L182" s="91" t="str">
        <f t="shared" si="35"/>
        <v>Yes</v>
      </c>
    </row>
    <row r="183" spans="1:12" x14ac:dyDescent="0.25">
      <c r="A183" s="148" t="s">
        <v>516</v>
      </c>
      <c r="B183" s="21" t="s">
        <v>213</v>
      </c>
      <c r="C183" s="22">
        <v>481</v>
      </c>
      <c r="D183" s="7" t="str">
        <f t="shared" si="32"/>
        <v>N/A</v>
      </c>
      <c r="E183" s="22">
        <v>487</v>
      </c>
      <c r="F183" s="7" t="str">
        <f t="shared" si="33"/>
        <v>N/A</v>
      </c>
      <c r="G183" s="22">
        <v>458</v>
      </c>
      <c r="H183" s="7" t="str">
        <f t="shared" si="34"/>
        <v>N/A</v>
      </c>
      <c r="I183" s="8">
        <v>1.2470000000000001</v>
      </c>
      <c r="J183" s="8">
        <v>-5.95</v>
      </c>
      <c r="K183" s="25" t="s">
        <v>736</v>
      </c>
      <c r="L183" s="91" t="str">
        <f t="shared" si="35"/>
        <v>Yes</v>
      </c>
    </row>
    <row r="184" spans="1:12" x14ac:dyDescent="0.25">
      <c r="A184" s="148" t="s">
        <v>1372</v>
      </c>
      <c r="B184" s="21" t="s">
        <v>213</v>
      </c>
      <c r="C184" s="26">
        <v>1679.1704781999999</v>
      </c>
      <c r="D184" s="7" t="str">
        <f t="shared" si="32"/>
        <v>N/A</v>
      </c>
      <c r="E184" s="26">
        <v>2144.6139629999998</v>
      </c>
      <c r="F184" s="7" t="str">
        <f t="shared" si="33"/>
        <v>N/A</v>
      </c>
      <c r="G184" s="26">
        <v>2348.2641920999999</v>
      </c>
      <c r="H184" s="7" t="str">
        <f t="shared" si="34"/>
        <v>N/A</v>
      </c>
      <c r="I184" s="8">
        <v>27.72</v>
      </c>
      <c r="J184" s="8">
        <v>9.4960000000000004</v>
      </c>
      <c r="K184" s="25" t="s">
        <v>736</v>
      </c>
      <c r="L184" s="91" t="str">
        <f t="shared" si="35"/>
        <v>Yes</v>
      </c>
    </row>
    <row r="185" spans="1:12" ht="25" x14ac:dyDescent="0.25">
      <c r="A185" s="148" t="s">
        <v>1373</v>
      </c>
      <c r="B185" s="21" t="s">
        <v>213</v>
      </c>
      <c r="C185" s="26">
        <v>128825441</v>
      </c>
      <c r="D185" s="7" t="str">
        <f t="shared" si="32"/>
        <v>N/A</v>
      </c>
      <c r="E185" s="26">
        <v>134794998</v>
      </c>
      <c r="F185" s="7" t="str">
        <f t="shared" si="33"/>
        <v>N/A</v>
      </c>
      <c r="G185" s="26">
        <v>0</v>
      </c>
      <c r="H185" s="7" t="str">
        <f t="shared" si="34"/>
        <v>N/A</v>
      </c>
      <c r="I185" s="8">
        <v>4.6340000000000003</v>
      </c>
      <c r="J185" s="8">
        <v>-100</v>
      </c>
      <c r="K185" s="25" t="s">
        <v>736</v>
      </c>
      <c r="L185" s="91" t="str">
        <f t="shared" si="35"/>
        <v>No</v>
      </c>
    </row>
    <row r="186" spans="1:12" ht="25" x14ac:dyDescent="0.25">
      <c r="A186" s="148" t="s">
        <v>517</v>
      </c>
      <c r="B186" s="21" t="s">
        <v>213</v>
      </c>
      <c r="C186" s="22">
        <v>4646</v>
      </c>
      <c r="D186" s="7" t="str">
        <f t="shared" si="32"/>
        <v>N/A</v>
      </c>
      <c r="E186" s="22">
        <v>5116</v>
      </c>
      <c r="F186" s="7" t="str">
        <f t="shared" si="33"/>
        <v>N/A</v>
      </c>
      <c r="G186" s="22">
        <v>0</v>
      </c>
      <c r="H186" s="7" t="str">
        <f t="shared" si="34"/>
        <v>N/A</v>
      </c>
      <c r="I186" s="8">
        <v>10.119999999999999</v>
      </c>
      <c r="J186" s="8">
        <v>-100</v>
      </c>
      <c r="K186" s="25" t="s">
        <v>736</v>
      </c>
      <c r="L186" s="91" t="str">
        <f t="shared" si="35"/>
        <v>No</v>
      </c>
    </row>
    <row r="187" spans="1:12" ht="25" x14ac:dyDescent="0.25">
      <c r="A187" s="148" t="s">
        <v>1374</v>
      </c>
      <c r="B187" s="21" t="s">
        <v>213</v>
      </c>
      <c r="C187" s="26">
        <v>27728.248169999999</v>
      </c>
      <c r="D187" s="7" t="str">
        <f t="shared" si="32"/>
        <v>N/A</v>
      </c>
      <c r="E187" s="26">
        <v>26347.732212999999</v>
      </c>
      <c r="F187" s="7" t="str">
        <f t="shared" si="33"/>
        <v>N/A</v>
      </c>
      <c r="G187" s="26" t="s">
        <v>1747</v>
      </c>
      <c r="H187" s="7" t="str">
        <f t="shared" si="34"/>
        <v>N/A</v>
      </c>
      <c r="I187" s="8">
        <v>-4.9800000000000004</v>
      </c>
      <c r="J187" s="8" t="s">
        <v>1747</v>
      </c>
      <c r="K187" s="25" t="s">
        <v>736</v>
      </c>
      <c r="L187" s="91" t="str">
        <f t="shared" si="35"/>
        <v>N/A</v>
      </c>
    </row>
    <row r="188" spans="1:12" x14ac:dyDescent="0.25">
      <c r="A188" s="122" t="s">
        <v>1375</v>
      </c>
      <c r="B188" s="21" t="s">
        <v>213</v>
      </c>
      <c r="C188" s="26">
        <v>131303038</v>
      </c>
      <c r="D188" s="7" t="str">
        <f t="shared" ref="D188:D203" si="36">IF($B188="N/A","N/A",IF(C188&gt;10,"No",IF(C188&lt;-10,"No","Yes")))</f>
        <v>N/A</v>
      </c>
      <c r="E188" s="26">
        <v>136406084</v>
      </c>
      <c r="F188" s="7" t="str">
        <f t="shared" ref="F188:F203" si="37">IF($B188="N/A","N/A",IF(E188&gt;10,"No",IF(E188&lt;-10,"No","Yes")))</f>
        <v>N/A</v>
      </c>
      <c r="G188" s="26">
        <v>12920565</v>
      </c>
      <c r="H188" s="7" t="str">
        <f t="shared" ref="H188:H203" si="38">IF($B188="N/A","N/A",IF(G188&gt;10,"No",IF(G188&lt;-10,"No","Yes")))</f>
        <v>N/A</v>
      </c>
      <c r="I188" s="8">
        <v>3.8860000000000001</v>
      </c>
      <c r="J188" s="8">
        <v>-90.5</v>
      </c>
      <c r="K188" s="25" t="s">
        <v>736</v>
      </c>
      <c r="L188" s="91" t="str">
        <f t="shared" ref="L188:L203" si="39">IF(J188="Div by 0", "N/A", IF(K188="N/A","N/A", IF(J188&gt;VALUE(MID(K188,1,2)), "No", IF(J188&lt;-1*VALUE(MID(K188,1,2)), "No", "Yes"))))</f>
        <v>No</v>
      </c>
    </row>
    <row r="189" spans="1:12" x14ac:dyDescent="0.25">
      <c r="A189" s="122" t="s">
        <v>1472</v>
      </c>
      <c r="B189" s="21" t="s">
        <v>213</v>
      </c>
      <c r="C189" s="22">
        <v>6552</v>
      </c>
      <c r="D189" s="7" t="str">
        <f t="shared" si="36"/>
        <v>N/A</v>
      </c>
      <c r="E189" s="22">
        <v>6875</v>
      </c>
      <c r="F189" s="7" t="str">
        <f t="shared" si="37"/>
        <v>N/A</v>
      </c>
      <c r="G189" s="22">
        <v>7816</v>
      </c>
      <c r="H189" s="7" t="str">
        <f t="shared" si="38"/>
        <v>N/A</v>
      </c>
      <c r="I189" s="8">
        <v>4.93</v>
      </c>
      <c r="J189" s="8">
        <v>13.69</v>
      </c>
      <c r="K189" s="25" t="s">
        <v>736</v>
      </c>
      <c r="L189" s="91" t="str">
        <f t="shared" si="39"/>
        <v>Yes</v>
      </c>
    </row>
    <row r="190" spans="1:12" x14ac:dyDescent="0.25">
      <c r="A190" s="122" t="s">
        <v>1473</v>
      </c>
      <c r="B190" s="21" t="s">
        <v>213</v>
      </c>
      <c r="C190" s="26">
        <v>20040.146215000001</v>
      </c>
      <c r="D190" s="7" t="str">
        <f t="shared" si="36"/>
        <v>N/A</v>
      </c>
      <c r="E190" s="26">
        <v>19840.884945000002</v>
      </c>
      <c r="F190" s="7" t="str">
        <f t="shared" si="37"/>
        <v>N/A</v>
      </c>
      <c r="G190" s="26">
        <v>1653.0917348999999</v>
      </c>
      <c r="H190" s="7" t="str">
        <f t="shared" si="38"/>
        <v>N/A</v>
      </c>
      <c r="I190" s="8">
        <v>-0.99399999999999999</v>
      </c>
      <c r="J190" s="8">
        <v>-91.7</v>
      </c>
      <c r="K190" s="25" t="s">
        <v>736</v>
      </c>
      <c r="L190" s="91" t="str">
        <f t="shared" si="39"/>
        <v>No</v>
      </c>
    </row>
    <row r="191" spans="1:12" x14ac:dyDescent="0.25">
      <c r="A191" s="122" t="s">
        <v>1474</v>
      </c>
      <c r="B191" s="21" t="s">
        <v>213</v>
      </c>
      <c r="C191" s="26">
        <v>11961.0214</v>
      </c>
      <c r="D191" s="7" t="str">
        <f t="shared" si="36"/>
        <v>N/A</v>
      </c>
      <c r="E191" s="26">
        <v>13221.106662</v>
      </c>
      <c r="F191" s="7" t="str">
        <f t="shared" si="37"/>
        <v>N/A</v>
      </c>
      <c r="G191" s="26">
        <v>1123.3952999999999</v>
      </c>
      <c r="H191" s="7" t="str">
        <f t="shared" si="38"/>
        <v>N/A</v>
      </c>
      <c r="I191" s="8">
        <v>10.53</v>
      </c>
      <c r="J191" s="8">
        <v>-91.5</v>
      </c>
      <c r="K191" s="25" t="s">
        <v>736</v>
      </c>
      <c r="L191" s="91" t="str">
        <f t="shared" si="39"/>
        <v>No</v>
      </c>
    </row>
    <row r="192" spans="1:12" x14ac:dyDescent="0.25">
      <c r="A192" s="122" t="s">
        <v>1475</v>
      </c>
      <c r="B192" s="21" t="s">
        <v>213</v>
      </c>
      <c r="C192" s="26">
        <v>24854.369215999999</v>
      </c>
      <c r="D192" s="7" t="str">
        <f t="shared" si="36"/>
        <v>N/A</v>
      </c>
      <c r="E192" s="26">
        <v>24512.503163000001</v>
      </c>
      <c r="F192" s="7" t="str">
        <f t="shared" si="37"/>
        <v>N/A</v>
      </c>
      <c r="G192" s="26">
        <v>1703.320839</v>
      </c>
      <c r="H192" s="7" t="str">
        <f t="shared" si="38"/>
        <v>N/A</v>
      </c>
      <c r="I192" s="8">
        <v>-1.38</v>
      </c>
      <c r="J192" s="8">
        <v>-93.1</v>
      </c>
      <c r="K192" s="25" t="s">
        <v>736</v>
      </c>
      <c r="L192" s="91" t="str">
        <f t="shared" si="39"/>
        <v>No</v>
      </c>
    </row>
    <row r="193" spans="1:12" x14ac:dyDescent="0.25">
      <c r="A193" s="148" t="s">
        <v>1476</v>
      </c>
      <c r="B193" s="21" t="s">
        <v>213</v>
      </c>
      <c r="C193" s="5">
        <v>4.6274454410999999</v>
      </c>
      <c r="D193" s="7" t="str">
        <f t="shared" si="36"/>
        <v>N/A</v>
      </c>
      <c r="E193" s="5">
        <v>4.7243715727</v>
      </c>
      <c r="F193" s="7" t="str">
        <f t="shared" si="37"/>
        <v>N/A</v>
      </c>
      <c r="G193" s="5">
        <v>5.1802070491999999</v>
      </c>
      <c r="H193" s="7" t="str">
        <f t="shared" si="38"/>
        <v>N/A</v>
      </c>
      <c r="I193" s="8">
        <v>2.0950000000000002</v>
      </c>
      <c r="J193" s="8">
        <v>9.6489999999999991</v>
      </c>
      <c r="K193" s="25" t="s">
        <v>736</v>
      </c>
      <c r="L193" s="91" t="str">
        <f t="shared" si="39"/>
        <v>Yes</v>
      </c>
    </row>
    <row r="194" spans="1:12" x14ac:dyDescent="0.25">
      <c r="A194" s="148" t="s">
        <v>1477</v>
      </c>
      <c r="B194" s="21" t="s">
        <v>213</v>
      </c>
      <c r="C194" s="5">
        <v>3.8532236174999999</v>
      </c>
      <c r="D194" s="7" t="str">
        <f t="shared" si="36"/>
        <v>N/A</v>
      </c>
      <c r="E194" s="5">
        <v>4.4171173928999998</v>
      </c>
      <c r="F194" s="7" t="str">
        <f t="shared" si="37"/>
        <v>N/A</v>
      </c>
      <c r="G194" s="5">
        <v>3.9389080811000001</v>
      </c>
      <c r="H194" s="7" t="str">
        <f t="shared" si="38"/>
        <v>N/A</v>
      </c>
      <c r="I194" s="8">
        <v>14.63</v>
      </c>
      <c r="J194" s="8">
        <v>-10.8</v>
      </c>
      <c r="K194" s="25" t="s">
        <v>736</v>
      </c>
      <c r="L194" s="91" t="str">
        <f t="shared" si="39"/>
        <v>Yes</v>
      </c>
    </row>
    <row r="195" spans="1:12" x14ac:dyDescent="0.25">
      <c r="A195" s="148" t="s">
        <v>1478</v>
      </c>
      <c r="B195" s="21" t="s">
        <v>213</v>
      </c>
      <c r="C195" s="5">
        <v>5.3625610696999999</v>
      </c>
      <c r="D195" s="7" t="str">
        <f t="shared" si="36"/>
        <v>N/A</v>
      </c>
      <c r="E195" s="5">
        <v>5.1197727866999996</v>
      </c>
      <c r="F195" s="7" t="str">
        <f t="shared" si="37"/>
        <v>N/A</v>
      </c>
      <c r="G195" s="5">
        <v>6.1695703228000003</v>
      </c>
      <c r="H195" s="7" t="str">
        <f t="shared" si="38"/>
        <v>N/A</v>
      </c>
      <c r="I195" s="8">
        <v>-4.53</v>
      </c>
      <c r="J195" s="8">
        <v>20.5</v>
      </c>
      <c r="K195" s="25" t="s">
        <v>736</v>
      </c>
      <c r="L195" s="91" t="str">
        <f t="shared" si="39"/>
        <v>Yes</v>
      </c>
    </row>
    <row r="196" spans="1:12" x14ac:dyDescent="0.25">
      <c r="A196" s="122" t="s">
        <v>1387</v>
      </c>
      <c r="B196" s="21" t="s">
        <v>213</v>
      </c>
      <c r="C196" s="26">
        <v>128825441</v>
      </c>
      <c r="D196" s="7" t="str">
        <f t="shared" si="36"/>
        <v>N/A</v>
      </c>
      <c r="E196" s="26">
        <v>134794998</v>
      </c>
      <c r="F196" s="7" t="str">
        <f t="shared" si="37"/>
        <v>N/A</v>
      </c>
      <c r="G196" s="26" t="s">
        <v>1747</v>
      </c>
      <c r="H196" s="7" t="str">
        <f t="shared" si="38"/>
        <v>N/A</v>
      </c>
      <c r="I196" s="8">
        <v>4.6340000000000003</v>
      </c>
      <c r="J196" s="8" t="s">
        <v>1747</v>
      </c>
      <c r="K196" s="25" t="s">
        <v>736</v>
      </c>
      <c r="L196" s="91" t="str">
        <f t="shared" si="39"/>
        <v>N/A</v>
      </c>
    </row>
    <row r="197" spans="1:12" x14ac:dyDescent="0.25">
      <c r="A197" s="122" t="s">
        <v>1479</v>
      </c>
      <c r="B197" s="21" t="s">
        <v>213</v>
      </c>
      <c r="C197" s="22">
        <v>4646</v>
      </c>
      <c r="D197" s="7" t="str">
        <f t="shared" si="36"/>
        <v>N/A</v>
      </c>
      <c r="E197" s="22">
        <v>5116</v>
      </c>
      <c r="F197" s="7" t="str">
        <f t="shared" si="37"/>
        <v>N/A</v>
      </c>
      <c r="G197" s="22" t="s">
        <v>1747</v>
      </c>
      <c r="H197" s="7" t="str">
        <f t="shared" si="38"/>
        <v>N/A</v>
      </c>
      <c r="I197" s="8">
        <v>10.119999999999999</v>
      </c>
      <c r="J197" s="8" t="s">
        <v>1747</v>
      </c>
      <c r="K197" s="25" t="s">
        <v>736</v>
      </c>
      <c r="L197" s="91" t="str">
        <f t="shared" si="39"/>
        <v>N/A</v>
      </c>
    </row>
    <row r="198" spans="1:12" ht="25" x14ac:dyDescent="0.25">
      <c r="A198" s="122" t="s">
        <v>1480</v>
      </c>
      <c r="B198" s="21" t="s">
        <v>213</v>
      </c>
      <c r="C198" s="26">
        <v>27728.248169999999</v>
      </c>
      <c r="D198" s="7" t="str">
        <f t="shared" si="36"/>
        <v>N/A</v>
      </c>
      <c r="E198" s="26">
        <v>26347.732212999999</v>
      </c>
      <c r="F198" s="7" t="str">
        <f t="shared" si="37"/>
        <v>N/A</v>
      </c>
      <c r="G198" s="26" t="s">
        <v>1747</v>
      </c>
      <c r="H198" s="7" t="str">
        <f t="shared" si="38"/>
        <v>N/A</v>
      </c>
      <c r="I198" s="8">
        <v>-4.9800000000000004</v>
      </c>
      <c r="J198" s="8" t="s">
        <v>1747</v>
      </c>
      <c r="K198" s="25" t="s">
        <v>736</v>
      </c>
      <c r="L198" s="91" t="str">
        <f t="shared" si="39"/>
        <v>N/A</v>
      </c>
    </row>
    <row r="199" spans="1:12" ht="25" x14ac:dyDescent="0.25">
      <c r="A199" s="122" t="s">
        <v>1481</v>
      </c>
      <c r="B199" s="21" t="s">
        <v>213</v>
      </c>
      <c r="C199" s="26">
        <v>16740.225191000001</v>
      </c>
      <c r="D199" s="7" t="str">
        <f t="shared" si="36"/>
        <v>N/A</v>
      </c>
      <c r="E199" s="26">
        <v>17333.961051999999</v>
      </c>
      <c r="F199" s="7" t="str">
        <f t="shared" si="37"/>
        <v>N/A</v>
      </c>
      <c r="G199" s="26" t="s">
        <v>1747</v>
      </c>
      <c r="H199" s="7" t="str">
        <f t="shared" si="38"/>
        <v>N/A</v>
      </c>
      <c r="I199" s="8">
        <v>3.5470000000000002</v>
      </c>
      <c r="J199" s="8" t="s">
        <v>1747</v>
      </c>
      <c r="K199" s="25" t="s">
        <v>736</v>
      </c>
      <c r="L199" s="91" t="str">
        <f t="shared" si="39"/>
        <v>N/A</v>
      </c>
    </row>
    <row r="200" spans="1:12" ht="25" x14ac:dyDescent="0.25">
      <c r="A200" s="122" t="s">
        <v>1482</v>
      </c>
      <c r="B200" s="21" t="s">
        <v>213</v>
      </c>
      <c r="C200" s="26">
        <v>33386.637548999999</v>
      </c>
      <c r="D200" s="7" t="str">
        <f t="shared" si="36"/>
        <v>N/A</v>
      </c>
      <c r="E200" s="26">
        <v>32054.242105000001</v>
      </c>
      <c r="F200" s="7" t="str">
        <f t="shared" si="37"/>
        <v>N/A</v>
      </c>
      <c r="G200" s="26" t="s">
        <v>1747</v>
      </c>
      <c r="H200" s="7" t="str">
        <f t="shared" si="38"/>
        <v>N/A</v>
      </c>
      <c r="I200" s="8">
        <v>-3.99</v>
      </c>
      <c r="J200" s="8" t="s">
        <v>1747</v>
      </c>
      <c r="K200" s="25" t="s">
        <v>736</v>
      </c>
      <c r="L200" s="91" t="str">
        <f t="shared" si="39"/>
        <v>N/A</v>
      </c>
    </row>
    <row r="201" spans="1:12" ht="25" x14ac:dyDescent="0.25">
      <c r="A201" s="122" t="s">
        <v>1483</v>
      </c>
      <c r="B201" s="21" t="s">
        <v>213</v>
      </c>
      <c r="C201" s="5">
        <v>3.2813051769000001</v>
      </c>
      <c r="D201" s="7" t="str">
        <f t="shared" si="36"/>
        <v>N/A</v>
      </c>
      <c r="E201" s="5">
        <v>3.5156196313999999</v>
      </c>
      <c r="F201" s="7" t="str">
        <f t="shared" si="37"/>
        <v>N/A</v>
      </c>
      <c r="G201" s="5">
        <v>0</v>
      </c>
      <c r="H201" s="7" t="str">
        <f t="shared" si="38"/>
        <v>N/A</v>
      </c>
      <c r="I201" s="8">
        <v>7.141</v>
      </c>
      <c r="J201" s="8">
        <v>-100</v>
      </c>
      <c r="K201" s="25" t="s">
        <v>736</v>
      </c>
      <c r="L201" s="91" t="str">
        <f t="shared" si="39"/>
        <v>No</v>
      </c>
    </row>
    <row r="202" spans="1:12" ht="25" x14ac:dyDescent="0.25">
      <c r="A202" s="122" t="s">
        <v>1484</v>
      </c>
      <c r="B202" s="21" t="s">
        <v>213</v>
      </c>
      <c r="C202" s="5">
        <v>2.7005205202</v>
      </c>
      <c r="D202" s="7" t="str">
        <f t="shared" si="36"/>
        <v>N/A</v>
      </c>
      <c r="E202" s="5">
        <v>3.3625880191999999</v>
      </c>
      <c r="F202" s="7" t="str">
        <f t="shared" si="37"/>
        <v>N/A</v>
      </c>
      <c r="G202" s="5">
        <v>0</v>
      </c>
      <c r="H202" s="7" t="str">
        <f t="shared" si="38"/>
        <v>N/A</v>
      </c>
      <c r="I202" s="8">
        <v>24.52</v>
      </c>
      <c r="J202" s="8">
        <v>-100</v>
      </c>
      <c r="K202" s="25" t="s">
        <v>736</v>
      </c>
      <c r="L202" s="91" t="str">
        <f t="shared" si="39"/>
        <v>No</v>
      </c>
    </row>
    <row r="203" spans="1:12" ht="25" x14ac:dyDescent="0.25">
      <c r="A203" s="150" t="s">
        <v>1485</v>
      </c>
      <c r="B203" s="99" t="s">
        <v>213</v>
      </c>
      <c r="C203" s="100">
        <v>3.9444587298</v>
      </c>
      <c r="D203" s="130" t="str">
        <f t="shared" si="36"/>
        <v>N/A</v>
      </c>
      <c r="E203" s="100">
        <v>3.9052281474999999</v>
      </c>
      <c r="F203" s="130" t="str">
        <f t="shared" si="37"/>
        <v>N/A</v>
      </c>
      <c r="G203" s="100">
        <v>0</v>
      </c>
      <c r="H203" s="130" t="str">
        <f t="shared" si="38"/>
        <v>N/A</v>
      </c>
      <c r="I203" s="131">
        <v>-0.995</v>
      </c>
      <c r="J203" s="131">
        <v>-100</v>
      </c>
      <c r="K203" s="144" t="s">
        <v>736</v>
      </c>
      <c r="L203" s="102" t="str">
        <f t="shared" si="39"/>
        <v>No</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329056</v>
      </c>
      <c r="D6" s="7" t="str">
        <f>IF($B6="N/A","N/A",IF(C6&gt;10,"No",IF(C6&lt;-10,"No","Yes")))</f>
        <v>N/A</v>
      </c>
      <c r="E6" s="22">
        <v>346574</v>
      </c>
      <c r="F6" s="7" t="str">
        <f>IF($B6="N/A","N/A",IF(E6&gt;10,"No",IF(E6&lt;-10,"No","Yes")))</f>
        <v>N/A</v>
      </c>
      <c r="G6" s="22">
        <v>348565</v>
      </c>
      <c r="H6" s="7" t="str">
        <f>IF($B6="N/A","N/A",IF(G6&gt;10,"No",IF(G6&lt;-10,"No","Yes")))</f>
        <v>N/A</v>
      </c>
      <c r="I6" s="8">
        <v>5.3239999999999998</v>
      </c>
      <c r="J6" s="8">
        <v>0.57450000000000001</v>
      </c>
      <c r="K6" s="25" t="s">
        <v>736</v>
      </c>
      <c r="L6" s="91" t="str">
        <f t="shared" ref="L6:L46" si="0">IF(J6="Div by 0", "N/A", IF(K6="N/A","N/A", IF(J6&gt;VALUE(MID(K6,1,2)), "No", IF(J6&lt;-1*VALUE(MID(K6,1,2)), "No", "Yes"))))</f>
        <v>Yes</v>
      </c>
    </row>
    <row r="7" spans="1:12" x14ac:dyDescent="0.25">
      <c r="A7" s="148" t="s">
        <v>10</v>
      </c>
      <c r="B7" s="21" t="s">
        <v>213</v>
      </c>
      <c r="C7" s="22">
        <v>276727</v>
      </c>
      <c r="D7" s="7" t="str">
        <f>IF($B7="N/A","N/A",IF(C7&gt;10,"No",IF(C7&lt;-10,"No","Yes")))</f>
        <v>N/A</v>
      </c>
      <c r="E7" s="22">
        <v>291582</v>
      </c>
      <c r="F7" s="7" t="str">
        <f>IF($B7="N/A","N/A",IF(E7&gt;10,"No",IF(E7&lt;-10,"No","Yes")))</f>
        <v>N/A</v>
      </c>
      <c r="G7" s="22">
        <v>287043</v>
      </c>
      <c r="H7" s="7" t="str">
        <f>IF($B7="N/A","N/A",IF(G7&gt;10,"No",IF(G7&lt;-10,"No","Yes")))</f>
        <v>N/A</v>
      </c>
      <c r="I7" s="8">
        <v>5.3680000000000003</v>
      </c>
      <c r="J7" s="8">
        <v>-1.56</v>
      </c>
      <c r="K7" s="25" t="s">
        <v>736</v>
      </c>
      <c r="L7" s="91" t="str">
        <f t="shared" si="0"/>
        <v>Yes</v>
      </c>
    </row>
    <row r="8" spans="1:12" x14ac:dyDescent="0.25">
      <c r="A8" s="148" t="s">
        <v>91</v>
      </c>
      <c r="B8" s="5" t="s">
        <v>297</v>
      </c>
      <c r="C8" s="4">
        <v>84.097235729000005</v>
      </c>
      <c r="D8" s="7" t="str">
        <f>IF($B8="N/A","N/A",IF(C8&gt;90,"No",IF(C8&lt;65,"No","Yes")))</f>
        <v>Yes</v>
      </c>
      <c r="E8" s="4">
        <v>84.132681621000003</v>
      </c>
      <c r="F8" s="7" t="str">
        <f>IF($B8="N/A","N/A",IF(E8&gt;90,"No",IF(E8&lt;65,"No","Yes")))</f>
        <v>Yes</v>
      </c>
      <c r="G8" s="4">
        <v>82.349920388000001</v>
      </c>
      <c r="H8" s="7" t="str">
        <f>IF($B8="N/A","N/A",IF(G8&gt;90,"No",IF(G8&lt;65,"No","Yes")))</f>
        <v>Yes</v>
      </c>
      <c r="I8" s="8">
        <v>4.2099999999999999E-2</v>
      </c>
      <c r="J8" s="8">
        <v>-2.12</v>
      </c>
      <c r="K8" s="25" t="s">
        <v>736</v>
      </c>
      <c r="L8" s="91" t="str">
        <f t="shared" si="0"/>
        <v>Yes</v>
      </c>
    </row>
    <row r="9" spans="1:12" x14ac:dyDescent="0.25">
      <c r="A9" s="148" t="s">
        <v>92</v>
      </c>
      <c r="B9" s="5" t="s">
        <v>298</v>
      </c>
      <c r="C9" s="4">
        <v>92.752920727000003</v>
      </c>
      <c r="D9" s="7" t="str">
        <f>IF($B9="N/A","N/A",IF(C9&gt;100,"No",IF(C9&lt;90,"No","Yes")))</f>
        <v>Yes</v>
      </c>
      <c r="E9" s="4">
        <v>92.418623132999997</v>
      </c>
      <c r="F9" s="7" t="str">
        <f>IF($B9="N/A","N/A",IF(E9&gt;100,"No",IF(E9&lt;90,"No","Yes")))</f>
        <v>Yes</v>
      </c>
      <c r="G9" s="4">
        <v>91.137182953999996</v>
      </c>
      <c r="H9" s="7" t="str">
        <f>IF($B9="N/A","N/A",IF(G9&gt;100,"No",IF(G9&lt;90,"No","Yes")))</f>
        <v>Yes</v>
      </c>
      <c r="I9" s="8">
        <v>-0.36</v>
      </c>
      <c r="J9" s="8">
        <v>-1.39</v>
      </c>
      <c r="K9" s="25" t="s">
        <v>736</v>
      </c>
      <c r="L9" s="91" t="str">
        <f t="shared" si="0"/>
        <v>Yes</v>
      </c>
    </row>
    <row r="10" spans="1:12" x14ac:dyDescent="0.25">
      <c r="A10" s="148" t="s">
        <v>93</v>
      </c>
      <c r="B10" s="5" t="s">
        <v>299</v>
      </c>
      <c r="C10" s="4">
        <v>91.122824429000005</v>
      </c>
      <c r="D10" s="7" t="str">
        <f>IF($B10="N/A","N/A",IF(C10&gt;100,"No",IF(C10&lt;85,"No","Yes")))</f>
        <v>Yes</v>
      </c>
      <c r="E10" s="4">
        <v>91.915016739999999</v>
      </c>
      <c r="F10" s="7" t="str">
        <f>IF($B10="N/A","N/A",IF(E10&gt;100,"No",IF(E10&lt;85,"No","Yes")))</f>
        <v>Yes</v>
      </c>
      <c r="G10" s="4">
        <v>90.587697207000005</v>
      </c>
      <c r="H10" s="7" t="str">
        <f>IF($B10="N/A","N/A",IF(G10&gt;100,"No",IF(G10&lt;85,"No","Yes")))</f>
        <v>Yes</v>
      </c>
      <c r="I10" s="8">
        <v>0.86939999999999995</v>
      </c>
      <c r="J10" s="8">
        <v>-1.44</v>
      </c>
      <c r="K10" s="25" t="s">
        <v>736</v>
      </c>
      <c r="L10" s="91" t="str">
        <f t="shared" si="0"/>
        <v>Yes</v>
      </c>
    </row>
    <row r="11" spans="1:12" x14ac:dyDescent="0.25">
      <c r="A11" s="148" t="s">
        <v>94</v>
      </c>
      <c r="B11" s="5" t="s">
        <v>300</v>
      </c>
      <c r="C11" s="4">
        <v>66.573773556000006</v>
      </c>
      <c r="D11" s="7" t="str">
        <f>IF($B11="N/A","N/A",IF(C11&gt;100,"No",IF(C11&lt;80,"No","Yes")))</f>
        <v>No</v>
      </c>
      <c r="E11" s="4">
        <v>66.859399639000003</v>
      </c>
      <c r="F11" s="7" t="str">
        <f>IF($B11="N/A","N/A",IF(E11&gt;100,"No",IF(E11&lt;80,"No","Yes")))</f>
        <v>No</v>
      </c>
      <c r="G11" s="4">
        <v>61.841770945999997</v>
      </c>
      <c r="H11" s="7" t="str">
        <f>IF($B11="N/A","N/A",IF(G11&gt;100,"No",IF(G11&lt;80,"No","Yes")))</f>
        <v>No</v>
      </c>
      <c r="I11" s="8">
        <v>0.42899999999999999</v>
      </c>
      <c r="J11" s="8">
        <v>-7.5</v>
      </c>
      <c r="K11" s="25" t="s">
        <v>736</v>
      </c>
      <c r="L11" s="91" t="str">
        <f t="shared" si="0"/>
        <v>Yes</v>
      </c>
    </row>
    <row r="12" spans="1:12" x14ac:dyDescent="0.25">
      <c r="A12" s="148" t="s">
        <v>95</v>
      </c>
      <c r="B12" s="5" t="s">
        <v>300</v>
      </c>
      <c r="C12" s="4">
        <v>69.748737038000002</v>
      </c>
      <c r="D12" s="7" t="str">
        <f>IF($B12="N/A","N/A",IF(C12&gt;100,"No",IF(C12&lt;80,"No","Yes")))</f>
        <v>No</v>
      </c>
      <c r="E12" s="4">
        <v>71.156910883999998</v>
      </c>
      <c r="F12" s="7" t="str">
        <f>IF($B12="N/A","N/A",IF(E12&gt;100,"No",IF(E12&lt;80,"No","Yes")))</f>
        <v>No</v>
      </c>
      <c r="G12" s="4">
        <v>66.960029336000005</v>
      </c>
      <c r="H12" s="7" t="str">
        <f>IF($B12="N/A","N/A",IF(G12&gt;100,"No",IF(G12&lt;80,"No","Yes")))</f>
        <v>No</v>
      </c>
      <c r="I12" s="8">
        <v>2.0190000000000001</v>
      </c>
      <c r="J12" s="8">
        <v>-5.9</v>
      </c>
      <c r="K12" s="25" t="s">
        <v>736</v>
      </c>
      <c r="L12" s="91" t="str">
        <f t="shared" si="0"/>
        <v>Yes</v>
      </c>
    </row>
    <row r="13" spans="1:12" x14ac:dyDescent="0.25">
      <c r="A13" s="90" t="s">
        <v>96</v>
      </c>
      <c r="B13" s="21" t="s">
        <v>213</v>
      </c>
      <c r="C13" s="22">
        <v>269206.99</v>
      </c>
      <c r="D13" s="7" t="str">
        <f t="shared" ref="D13:D44" si="1">IF($B13="N/A","N/A",IF(C13&gt;10,"No",IF(C13&lt;-10,"No","Yes")))</f>
        <v>N/A</v>
      </c>
      <c r="E13" s="22">
        <v>282929.8</v>
      </c>
      <c r="F13" s="7" t="str">
        <f t="shared" ref="F13:F44" si="2">IF($B13="N/A","N/A",IF(E13&gt;10,"No",IF(E13&lt;-10,"No","Yes")))</f>
        <v>N/A</v>
      </c>
      <c r="G13" s="22">
        <v>281203.61</v>
      </c>
      <c r="H13" s="7" t="str">
        <f t="shared" ref="H13:H44" si="3">IF($B13="N/A","N/A",IF(G13&gt;10,"No",IF(G13&lt;-10,"No","Yes")))</f>
        <v>N/A</v>
      </c>
      <c r="I13" s="8">
        <v>5.0970000000000004</v>
      </c>
      <c r="J13" s="8">
        <v>-0.61</v>
      </c>
      <c r="K13" s="25" t="s">
        <v>736</v>
      </c>
      <c r="L13" s="91" t="str">
        <f t="shared" si="0"/>
        <v>Yes</v>
      </c>
    </row>
    <row r="14" spans="1:12" x14ac:dyDescent="0.25">
      <c r="A14" s="90" t="s">
        <v>100</v>
      </c>
      <c r="B14" s="21" t="s">
        <v>213</v>
      </c>
      <c r="C14" s="22">
        <v>59831</v>
      </c>
      <c r="D14" s="7" t="str">
        <f t="shared" si="1"/>
        <v>N/A</v>
      </c>
      <c r="E14" s="22">
        <v>60398</v>
      </c>
      <c r="F14" s="7" t="str">
        <f t="shared" si="2"/>
        <v>N/A</v>
      </c>
      <c r="G14" s="22">
        <v>62136</v>
      </c>
      <c r="H14" s="7" t="str">
        <f t="shared" si="3"/>
        <v>N/A</v>
      </c>
      <c r="I14" s="8">
        <v>0.94769999999999999</v>
      </c>
      <c r="J14" s="8">
        <v>2.8780000000000001</v>
      </c>
      <c r="K14" s="25" t="s">
        <v>736</v>
      </c>
      <c r="L14" s="91" t="str">
        <f t="shared" si="0"/>
        <v>Yes</v>
      </c>
    </row>
    <row r="15" spans="1:12" x14ac:dyDescent="0.25">
      <c r="A15" s="90" t="s">
        <v>976</v>
      </c>
      <c r="B15" s="21" t="s">
        <v>213</v>
      </c>
      <c r="C15" s="22">
        <v>6141</v>
      </c>
      <c r="D15" s="7" t="str">
        <f t="shared" si="1"/>
        <v>N/A</v>
      </c>
      <c r="E15" s="22">
        <v>5857</v>
      </c>
      <c r="F15" s="7" t="str">
        <f t="shared" si="2"/>
        <v>N/A</v>
      </c>
      <c r="G15" s="22">
        <v>5665</v>
      </c>
      <c r="H15" s="7" t="str">
        <f t="shared" si="3"/>
        <v>N/A</v>
      </c>
      <c r="I15" s="8">
        <v>-4.62</v>
      </c>
      <c r="J15" s="8">
        <v>-3.28</v>
      </c>
      <c r="K15" s="25" t="s">
        <v>736</v>
      </c>
      <c r="L15" s="91" t="str">
        <f t="shared" si="0"/>
        <v>Yes</v>
      </c>
    </row>
    <row r="16" spans="1:12" x14ac:dyDescent="0.25">
      <c r="A16" s="90" t="s">
        <v>977</v>
      </c>
      <c r="B16" s="21" t="s">
        <v>213</v>
      </c>
      <c r="C16" s="22">
        <v>3732</v>
      </c>
      <c r="D16" s="7" t="str">
        <f t="shared" si="1"/>
        <v>N/A</v>
      </c>
      <c r="E16" s="22">
        <v>3671</v>
      </c>
      <c r="F16" s="7" t="str">
        <f t="shared" si="2"/>
        <v>N/A</v>
      </c>
      <c r="G16" s="22">
        <v>3557</v>
      </c>
      <c r="H16" s="7" t="str">
        <f t="shared" si="3"/>
        <v>N/A</v>
      </c>
      <c r="I16" s="8">
        <v>-1.63</v>
      </c>
      <c r="J16" s="8">
        <v>-3.11</v>
      </c>
      <c r="K16" s="25" t="s">
        <v>736</v>
      </c>
      <c r="L16" s="91" t="str">
        <f t="shared" si="0"/>
        <v>Yes</v>
      </c>
    </row>
    <row r="17" spans="1:12" x14ac:dyDescent="0.25">
      <c r="A17" s="90" t="s">
        <v>978</v>
      </c>
      <c r="B17" s="21" t="s">
        <v>213</v>
      </c>
      <c r="C17" s="22">
        <v>21082</v>
      </c>
      <c r="D17" s="7" t="str">
        <f t="shared" si="1"/>
        <v>N/A</v>
      </c>
      <c r="E17" s="22">
        <v>23136</v>
      </c>
      <c r="F17" s="7" t="str">
        <f t="shared" si="2"/>
        <v>N/A</v>
      </c>
      <c r="G17" s="22">
        <v>24767</v>
      </c>
      <c r="H17" s="7" t="str">
        <f t="shared" si="3"/>
        <v>N/A</v>
      </c>
      <c r="I17" s="8">
        <v>9.7430000000000003</v>
      </c>
      <c r="J17" s="8">
        <v>7.05</v>
      </c>
      <c r="K17" s="25" t="s">
        <v>736</v>
      </c>
      <c r="L17" s="91" t="str">
        <f t="shared" si="0"/>
        <v>Yes</v>
      </c>
    </row>
    <row r="18" spans="1:12" x14ac:dyDescent="0.25">
      <c r="A18" s="90" t="s">
        <v>979</v>
      </c>
      <c r="B18" s="21" t="s">
        <v>213</v>
      </c>
      <c r="C18" s="22">
        <v>28712</v>
      </c>
      <c r="D18" s="7" t="str">
        <f t="shared" si="1"/>
        <v>N/A</v>
      </c>
      <c r="E18" s="22">
        <v>27587</v>
      </c>
      <c r="F18" s="7" t="str">
        <f t="shared" si="2"/>
        <v>N/A</v>
      </c>
      <c r="G18" s="22">
        <v>27988</v>
      </c>
      <c r="H18" s="7" t="str">
        <f t="shared" si="3"/>
        <v>N/A</v>
      </c>
      <c r="I18" s="8">
        <v>-3.92</v>
      </c>
      <c r="J18" s="8">
        <v>1.454</v>
      </c>
      <c r="K18" s="25" t="s">
        <v>736</v>
      </c>
      <c r="L18" s="91" t="str">
        <f t="shared" si="0"/>
        <v>Yes</v>
      </c>
    </row>
    <row r="19" spans="1:12" x14ac:dyDescent="0.25">
      <c r="A19" s="90" t="s">
        <v>980</v>
      </c>
      <c r="B19" s="21" t="s">
        <v>213</v>
      </c>
      <c r="C19" s="22">
        <v>164</v>
      </c>
      <c r="D19" s="7" t="str">
        <f t="shared" si="1"/>
        <v>N/A</v>
      </c>
      <c r="E19" s="22">
        <v>147</v>
      </c>
      <c r="F19" s="7" t="str">
        <f t="shared" si="2"/>
        <v>N/A</v>
      </c>
      <c r="G19" s="22">
        <v>159</v>
      </c>
      <c r="H19" s="7" t="str">
        <f t="shared" si="3"/>
        <v>N/A</v>
      </c>
      <c r="I19" s="8">
        <v>-10.4</v>
      </c>
      <c r="J19" s="8">
        <v>8.1630000000000003</v>
      </c>
      <c r="K19" s="25" t="s">
        <v>736</v>
      </c>
      <c r="L19" s="91" t="str">
        <f t="shared" si="0"/>
        <v>Yes</v>
      </c>
    </row>
    <row r="20" spans="1:12" x14ac:dyDescent="0.25">
      <c r="A20" s="90" t="s">
        <v>101</v>
      </c>
      <c r="B20" s="21" t="s">
        <v>213</v>
      </c>
      <c r="C20" s="22">
        <v>165244</v>
      </c>
      <c r="D20" s="7" t="str">
        <f t="shared" si="1"/>
        <v>N/A</v>
      </c>
      <c r="E20" s="22">
        <v>169351</v>
      </c>
      <c r="F20" s="7" t="str">
        <f t="shared" si="2"/>
        <v>N/A</v>
      </c>
      <c r="G20" s="22">
        <v>177098</v>
      </c>
      <c r="H20" s="7" t="str">
        <f t="shared" si="3"/>
        <v>N/A</v>
      </c>
      <c r="I20" s="8">
        <v>2.4849999999999999</v>
      </c>
      <c r="J20" s="8">
        <v>4.5750000000000002</v>
      </c>
      <c r="K20" s="25" t="s">
        <v>736</v>
      </c>
      <c r="L20" s="91" t="str">
        <f t="shared" si="0"/>
        <v>Yes</v>
      </c>
    </row>
    <row r="21" spans="1:12" x14ac:dyDescent="0.25">
      <c r="A21" s="90" t="s">
        <v>981</v>
      </c>
      <c r="B21" s="21" t="s">
        <v>213</v>
      </c>
      <c r="C21" s="22">
        <v>102425</v>
      </c>
      <c r="D21" s="7" t="str">
        <f t="shared" si="1"/>
        <v>N/A</v>
      </c>
      <c r="E21" s="22">
        <v>104044</v>
      </c>
      <c r="F21" s="7" t="str">
        <f t="shared" si="2"/>
        <v>N/A</v>
      </c>
      <c r="G21" s="22">
        <v>108117</v>
      </c>
      <c r="H21" s="7" t="str">
        <f t="shared" si="3"/>
        <v>N/A</v>
      </c>
      <c r="I21" s="8">
        <v>1.581</v>
      </c>
      <c r="J21" s="8">
        <v>3.915</v>
      </c>
      <c r="K21" s="25" t="s">
        <v>736</v>
      </c>
      <c r="L21" s="91" t="str">
        <f t="shared" si="0"/>
        <v>Yes</v>
      </c>
    </row>
    <row r="22" spans="1:12" x14ac:dyDescent="0.25">
      <c r="A22" s="90" t="s">
        <v>982</v>
      </c>
      <c r="B22" s="21" t="s">
        <v>213</v>
      </c>
      <c r="C22" s="22">
        <v>1816</v>
      </c>
      <c r="D22" s="7" t="str">
        <f t="shared" si="1"/>
        <v>N/A</v>
      </c>
      <c r="E22" s="22">
        <v>1695</v>
      </c>
      <c r="F22" s="7" t="str">
        <f t="shared" si="2"/>
        <v>N/A</v>
      </c>
      <c r="G22" s="22">
        <v>1639</v>
      </c>
      <c r="H22" s="7" t="str">
        <f t="shared" si="3"/>
        <v>N/A</v>
      </c>
      <c r="I22" s="8">
        <v>-6.66</v>
      </c>
      <c r="J22" s="8">
        <v>-3.3</v>
      </c>
      <c r="K22" s="25" t="s">
        <v>736</v>
      </c>
      <c r="L22" s="91" t="str">
        <f t="shared" si="0"/>
        <v>Yes</v>
      </c>
    </row>
    <row r="23" spans="1:12" x14ac:dyDescent="0.25">
      <c r="A23" s="90" t="s">
        <v>983</v>
      </c>
      <c r="B23" s="21" t="s">
        <v>213</v>
      </c>
      <c r="C23" s="22">
        <v>25508</v>
      </c>
      <c r="D23" s="7" t="str">
        <f>IF($B23="N/A","N/A",IF(C23&gt;10,"No",IF(C23&lt;-10,"No","Yes")))</f>
        <v>N/A</v>
      </c>
      <c r="E23" s="22">
        <v>35406</v>
      </c>
      <c r="F23" s="7" t="str">
        <f t="shared" si="2"/>
        <v>N/A</v>
      </c>
      <c r="G23" s="22">
        <v>37886</v>
      </c>
      <c r="H23" s="7" t="str">
        <f t="shared" si="3"/>
        <v>N/A</v>
      </c>
      <c r="I23" s="8">
        <v>38.799999999999997</v>
      </c>
      <c r="J23" s="8">
        <v>7.0039999999999996</v>
      </c>
      <c r="K23" s="25" t="s">
        <v>736</v>
      </c>
      <c r="L23" s="91" t="str">
        <f t="shared" si="0"/>
        <v>Yes</v>
      </c>
    </row>
    <row r="24" spans="1:12" x14ac:dyDescent="0.25">
      <c r="A24" s="90" t="s">
        <v>984</v>
      </c>
      <c r="B24" s="21" t="s">
        <v>213</v>
      </c>
      <c r="C24" s="22">
        <v>35495</v>
      </c>
      <c r="D24" s="7" t="str">
        <f t="shared" si="1"/>
        <v>N/A</v>
      </c>
      <c r="E24" s="22">
        <v>28206</v>
      </c>
      <c r="F24" s="7" t="str">
        <f t="shared" si="2"/>
        <v>N/A</v>
      </c>
      <c r="G24" s="22">
        <v>29456</v>
      </c>
      <c r="H24" s="7" t="str">
        <f t="shared" si="3"/>
        <v>N/A</v>
      </c>
      <c r="I24" s="8">
        <v>-20.5</v>
      </c>
      <c r="J24" s="8">
        <v>4.4320000000000004</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58849</v>
      </c>
      <c r="D26" s="7" t="str">
        <f t="shared" si="1"/>
        <v>N/A</v>
      </c>
      <c r="E26" s="22">
        <v>70391</v>
      </c>
      <c r="F26" s="7" t="str">
        <f t="shared" si="2"/>
        <v>N/A</v>
      </c>
      <c r="G26" s="22">
        <v>62972</v>
      </c>
      <c r="H26" s="7" t="str">
        <f t="shared" si="3"/>
        <v>N/A</v>
      </c>
      <c r="I26" s="8">
        <v>19.61</v>
      </c>
      <c r="J26" s="8">
        <v>-10.5</v>
      </c>
      <c r="K26" s="25" t="s">
        <v>736</v>
      </c>
      <c r="L26" s="91" t="str">
        <f t="shared" si="0"/>
        <v>Yes</v>
      </c>
    </row>
    <row r="27" spans="1:12" x14ac:dyDescent="0.25">
      <c r="A27" s="90" t="s">
        <v>986</v>
      </c>
      <c r="B27" s="21" t="s">
        <v>213</v>
      </c>
      <c r="C27" s="22">
        <v>22878</v>
      </c>
      <c r="D27" s="7" t="str">
        <f t="shared" si="1"/>
        <v>N/A</v>
      </c>
      <c r="E27" s="22">
        <v>27389</v>
      </c>
      <c r="F27" s="7" t="str">
        <f t="shared" si="2"/>
        <v>N/A</v>
      </c>
      <c r="G27" s="22">
        <v>24733</v>
      </c>
      <c r="H27" s="7" t="str">
        <f t="shared" si="3"/>
        <v>N/A</v>
      </c>
      <c r="I27" s="8">
        <v>19.72</v>
      </c>
      <c r="J27" s="8">
        <v>-9.6999999999999993</v>
      </c>
      <c r="K27" s="25" t="s">
        <v>736</v>
      </c>
      <c r="L27" s="91" t="str">
        <f t="shared" si="0"/>
        <v>Yes</v>
      </c>
    </row>
    <row r="28" spans="1:12" x14ac:dyDescent="0.25">
      <c r="A28" s="90" t="s">
        <v>987</v>
      </c>
      <c r="B28" s="21" t="s">
        <v>213</v>
      </c>
      <c r="C28" s="22">
        <v>45</v>
      </c>
      <c r="D28" s="7" t="str">
        <f t="shared" si="1"/>
        <v>N/A</v>
      </c>
      <c r="E28" s="22">
        <v>75</v>
      </c>
      <c r="F28" s="7" t="str">
        <f t="shared" si="2"/>
        <v>N/A</v>
      </c>
      <c r="G28" s="22">
        <v>79</v>
      </c>
      <c r="H28" s="7" t="str">
        <f t="shared" si="3"/>
        <v>N/A</v>
      </c>
      <c r="I28" s="8">
        <v>66.67</v>
      </c>
      <c r="J28" s="8">
        <v>5.3330000000000002</v>
      </c>
      <c r="K28" s="25" t="s">
        <v>736</v>
      </c>
      <c r="L28" s="91" t="str">
        <f t="shared" si="0"/>
        <v>Yes</v>
      </c>
    </row>
    <row r="29" spans="1:12" x14ac:dyDescent="0.25">
      <c r="A29" s="90" t="s">
        <v>988</v>
      </c>
      <c r="B29" s="21" t="s">
        <v>213</v>
      </c>
      <c r="C29" s="22">
        <v>11</v>
      </c>
      <c r="D29" s="7" t="str">
        <f t="shared" si="1"/>
        <v>N/A</v>
      </c>
      <c r="E29" s="22">
        <v>11</v>
      </c>
      <c r="F29" s="7" t="str">
        <f t="shared" si="2"/>
        <v>N/A</v>
      </c>
      <c r="G29" s="22">
        <v>11</v>
      </c>
      <c r="H29" s="7" t="str">
        <f t="shared" si="3"/>
        <v>N/A</v>
      </c>
      <c r="I29" s="8">
        <v>0</v>
      </c>
      <c r="J29" s="8">
        <v>0</v>
      </c>
      <c r="K29" s="25" t="s">
        <v>736</v>
      </c>
      <c r="L29" s="91" t="str">
        <f t="shared" si="0"/>
        <v>Yes</v>
      </c>
    </row>
    <row r="30" spans="1:12" x14ac:dyDescent="0.25">
      <c r="A30" s="90" t="s">
        <v>989</v>
      </c>
      <c r="B30" s="21" t="s">
        <v>213</v>
      </c>
      <c r="C30" s="22">
        <v>11414</v>
      </c>
      <c r="D30" s="7" t="str">
        <f t="shared" si="1"/>
        <v>N/A</v>
      </c>
      <c r="E30" s="22">
        <v>11679</v>
      </c>
      <c r="F30" s="7" t="str">
        <f t="shared" si="2"/>
        <v>N/A</v>
      </c>
      <c r="G30" s="22">
        <v>11670</v>
      </c>
      <c r="H30" s="7" t="str">
        <f t="shared" si="3"/>
        <v>N/A</v>
      </c>
      <c r="I30" s="8">
        <v>2.3220000000000001</v>
      </c>
      <c r="J30" s="8">
        <v>-7.6999999999999999E-2</v>
      </c>
      <c r="K30" s="25" t="s">
        <v>736</v>
      </c>
      <c r="L30" s="91" t="str">
        <f t="shared" si="0"/>
        <v>Yes</v>
      </c>
    </row>
    <row r="31" spans="1:12" x14ac:dyDescent="0.25">
      <c r="A31" s="90" t="s">
        <v>990</v>
      </c>
      <c r="B31" s="21" t="s">
        <v>213</v>
      </c>
      <c r="C31" s="22">
        <v>10053</v>
      </c>
      <c r="D31" s="7" t="str">
        <f t="shared" si="1"/>
        <v>N/A</v>
      </c>
      <c r="E31" s="22">
        <v>16456</v>
      </c>
      <c r="F31" s="7" t="str">
        <f t="shared" si="2"/>
        <v>N/A</v>
      </c>
      <c r="G31" s="22">
        <v>11718</v>
      </c>
      <c r="H31" s="7" t="str">
        <f t="shared" si="3"/>
        <v>N/A</v>
      </c>
      <c r="I31" s="8">
        <v>63.69</v>
      </c>
      <c r="J31" s="8">
        <v>-28.8</v>
      </c>
      <c r="K31" s="25" t="s">
        <v>736</v>
      </c>
      <c r="L31" s="91" t="str">
        <f t="shared" si="0"/>
        <v>Yes</v>
      </c>
    </row>
    <row r="32" spans="1:12" x14ac:dyDescent="0.25">
      <c r="A32" s="90" t="s">
        <v>991</v>
      </c>
      <c r="B32" s="21" t="s">
        <v>213</v>
      </c>
      <c r="C32" s="22">
        <v>14368</v>
      </c>
      <c r="D32" s="7" t="str">
        <f t="shared" si="1"/>
        <v>N/A</v>
      </c>
      <c r="E32" s="22">
        <v>14706</v>
      </c>
      <c r="F32" s="7" t="str">
        <f t="shared" si="2"/>
        <v>N/A</v>
      </c>
      <c r="G32" s="22">
        <v>14771</v>
      </c>
      <c r="H32" s="7" t="str">
        <f t="shared" si="3"/>
        <v>N/A</v>
      </c>
      <c r="I32" s="8">
        <v>2.3519999999999999</v>
      </c>
      <c r="J32" s="8">
        <v>0.442</v>
      </c>
      <c r="K32" s="25" t="s">
        <v>736</v>
      </c>
      <c r="L32" s="91" t="str">
        <f t="shared" si="0"/>
        <v>Yes</v>
      </c>
    </row>
    <row r="33" spans="1:12" x14ac:dyDescent="0.25">
      <c r="A33" s="90" t="s">
        <v>992</v>
      </c>
      <c r="B33" s="21" t="s">
        <v>213</v>
      </c>
      <c r="C33" s="22">
        <v>90</v>
      </c>
      <c r="D33" s="7" t="str">
        <f t="shared" si="1"/>
        <v>N/A</v>
      </c>
      <c r="E33" s="22">
        <v>85</v>
      </c>
      <c r="F33" s="7" t="str">
        <f t="shared" si="2"/>
        <v>N/A</v>
      </c>
      <c r="G33" s="22">
        <v>0</v>
      </c>
      <c r="H33" s="7" t="str">
        <f t="shared" si="3"/>
        <v>N/A</v>
      </c>
      <c r="I33" s="8">
        <v>-5.56</v>
      </c>
      <c r="J33" s="8">
        <v>-100</v>
      </c>
      <c r="K33" s="25" t="s">
        <v>736</v>
      </c>
      <c r="L33" s="91" t="str">
        <f t="shared" si="0"/>
        <v>No</v>
      </c>
    </row>
    <row r="34" spans="1:12" x14ac:dyDescent="0.25">
      <c r="A34" s="90" t="s">
        <v>105</v>
      </c>
      <c r="B34" s="21" t="s">
        <v>213</v>
      </c>
      <c r="C34" s="22">
        <v>45132</v>
      </c>
      <c r="D34" s="7" t="str">
        <f t="shared" si="1"/>
        <v>N/A</v>
      </c>
      <c r="E34" s="22">
        <v>46434</v>
      </c>
      <c r="F34" s="7" t="str">
        <f t="shared" si="2"/>
        <v>N/A</v>
      </c>
      <c r="G34" s="22">
        <v>46359</v>
      </c>
      <c r="H34" s="7" t="str">
        <f t="shared" si="3"/>
        <v>N/A</v>
      </c>
      <c r="I34" s="8">
        <v>2.8849999999999998</v>
      </c>
      <c r="J34" s="8">
        <v>-0.16200000000000001</v>
      </c>
      <c r="K34" s="25" t="s">
        <v>736</v>
      </c>
      <c r="L34" s="91" t="str">
        <f t="shared" si="0"/>
        <v>Yes</v>
      </c>
    </row>
    <row r="35" spans="1:12" x14ac:dyDescent="0.25">
      <c r="A35" s="90" t="s">
        <v>993</v>
      </c>
      <c r="B35" s="21" t="s">
        <v>213</v>
      </c>
      <c r="C35" s="22">
        <v>18320</v>
      </c>
      <c r="D35" s="7" t="str">
        <f t="shared" si="1"/>
        <v>N/A</v>
      </c>
      <c r="E35" s="22">
        <v>22290</v>
      </c>
      <c r="F35" s="7" t="str">
        <f t="shared" si="2"/>
        <v>N/A</v>
      </c>
      <c r="G35" s="22">
        <v>21812</v>
      </c>
      <c r="H35" s="7" t="str">
        <f t="shared" si="3"/>
        <v>N/A</v>
      </c>
      <c r="I35" s="8">
        <v>21.67</v>
      </c>
      <c r="J35" s="8">
        <v>-2.14</v>
      </c>
      <c r="K35" s="25" t="s">
        <v>736</v>
      </c>
      <c r="L35" s="91" t="str">
        <f t="shared" si="0"/>
        <v>Yes</v>
      </c>
    </row>
    <row r="36" spans="1:12" x14ac:dyDescent="0.25">
      <c r="A36" s="90" t="s">
        <v>994</v>
      </c>
      <c r="B36" s="21" t="s">
        <v>213</v>
      </c>
      <c r="C36" s="22">
        <v>11</v>
      </c>
      <c r="D36" s="7" t="str">
        <f t="shared" si="1"/>
        <v>N/A</v>
      </c>
      <c r="E36" s="22">
        <v>11</v>
      </c>
      <c r="F36" s="7" t="str">
        <f t="shared" si="2"/>
        <v>N/A</v>
      </c>
      <c r="G36" s="22">
        <v>11</v>
      </c>
      <c r="H36" s="7" t="str">
        <f t="shared" si="3"/>
        <v>N/A</v>
      </c>
      <c r="I36" s="8">
        <v>100</v>
      </c>
      <c r="J36" s="8">
        <v>-20</v>
      </c>
      <c r="K36" s="25" t="s">
        <v>736</v>
      </c>
      <c r="L36" s="91" t="str">
        <f t="shared" si="0"/>
        <v>Yes</v>
      </c>
    </row>
    <row r="37" spans="1:12" x14ac:dyDescent="0.25">
      <c r="A37" s="90" t="s">
        <v>995</v>
      </c>
      <c r="B37" s="21" t="s">
        <v>213</v>
      </c>
      <c r="C37" s="22">
        <v>0</v>
      </c>
      <c r="D37" s="7" t="str">
        <f t="shared" si="1"/>
        <v>N/A</v>
      </c>
      <c r="E37" s="22">
        <v>11</v>
      </c>
      <c r="F37" s="7" t="str">
        <f t="shared" si="2"/>
        <v>N/A</v>
      </c>
      <c r="G37" s="22">
        <v>0</v>
      </c>
      <c r="H37" s="7" t="str">
        <f t="shared" si="3"/>
        <v>N/A</v>
      </c>
      <c r="I37" s="8" t="s">
        <v>1747</v>
      </c>
      <c r="J37" s="8">
        <v>-100</v>
      </c>
      <c r="K37" s="25" t="s">
        <v>736</v>
      </c>
      <c r="L37" s="91" t="str">
        <f t="shared" si="0"/>
        <v>No</v>
      </c>
    </row>
    <row r="38" spans="1:12" x14ac:dyDescent="0.25">
      <c r="A38" s="90" t="s">
        <v>996</v>
      </c>
      <c r="B38" s="21" t="s">
        <v>213</v>
      </c>
      <c r="C38" s="22">
        <v>12027</v>
      </c>
      <c r="D38" s="7" t="str">
        <f t="shared" si="1"/>
        <v>N/A</v>
      </c>
      <c r="E38" s="22">
        <v>12025</v>
      </c>
      <c r="F38" s="7" t="str">
        <f t="shared" si="2"/>
        <v>N/A</v>
      </c>
      <c r="G38" s="22">
        <v>12581</v>
      </c>
      <c r="H38" s="7" t="str">
        <f t="shared" si="3"/>
        <v>N/A</v>
      </c>
      <c r="I38" s="8">
        <v>-1.7000000000000001E-2</v>
      </c>
      <c r="J38" s="8">
        <v>4.6239999999999997</v>
      </c>
      <c r="K38" s="25" t="s">
        <v>736</v>
      </c>
      <c r="L38" s="91" t="str">
        <f t="shared" si="0"/>
        <v>Yes</v>
      </c>
    </row>
    <row r="39" spans="1:12" x14ac:dyDescent="0.25">
      <c r="A39" s="90" t="s">
        <v>997</v>
      </c>
      <c r="B39" s="21" t="s">
        <v>213</v>
      </c>
      <c r="C39" s="22">
        <v>3879</v>
      </c>
      <c r="D39" s="7" t="str">
        <f t="shared" si="1"/>
        <v>N/A</v>
      </c>
      <c r="E39" s="22">
        <v>3104</v>
      </c>
      <c r="F39" s="7" t="str">
        <f t="shared" si="2"/>
        <v>N/A</v>
      </c>
      <c r="G39" s="22">
        <v>3155</v>
      </c>
      <c r="H39" s="7" t="str">
        <f t="shared" si="3"/>
        <v>N/A</v>
      </c>
      <c r="I39" s="8">
        <v>-20</v>
      </c>
      <c r="J39" s="8">
        <v>1.643</v>
      </c>
      <c r="K39" s="25" t="s">
        <v>736</v>
      </c>
      <c r="L39" s="91" t="str">
        <f t="shared" si="0"/>
        <v>Yes</v>
      </c>
    </row>
    <row r="40" spans="1:12" x14ac:dyDescent="0.25">
      <c r="A40" s="90" t="s">
        <v>998</v>
      </c>
      <c r="B40" s="21" t="s">
        <v>213</v>
      </c>
      <c r="C40" s="22">
        <v>10901</v>
      </c>
      <c r="D40" s="7" t="str">
        <f t="shared" si="1"/>
        <v>N/A</v>
      </c>
      <c r="E40" s="22">
        <v>9004</v>
      </c>
      <c r="F40" s="7" t="str">
        <f t="shared" si="2"/>
        <v>N/A</v>
      </c>
      <c r="G40" s="22">
        <v>8803</v>
      </c>
      <c r="H40" s="7" t="str">
        <f t="shared" si="3"/>
        <v>N/A</v>
      </c>
      <c r="I40" s="8">
        <v>-17.399999999999999</v>
      </c>
      <c r="J40" s="8">
        <v>-2.23</v>
      </c>
      <c r="K40" s="25" t="s">
        <v>736</v>
      </c>
      <c r="L40" s="91" t="str">
        <f t="shared" si="0"/>
        <v>Yes</v>
      </c>
    </row>
    <row r="41" spans="1:12" x14ac:dyDescent="0.25">
      <c r="A41" s="148" t="s">
        <v>84</v>
      </c>
      <c r="B41" s="21" t="s">
        <v>213</v>
      </c>
      <c r="C41" s="26">
        <v>2299986598</v>
      </c>
      <c r="D41" s="7" t="str">
        <f t="shared" si="1"/>
        <v>N/A</v>
      </c>
      <c r="E41" s="26">
        <v>2349545013</v>
      </c>
      <c r="F41" s="7" t="str">
        <f t="shared" si="2"/>
        <v>N/A</v>
      </c>
      <c r="G41" s="26">
        <v>2161064191</v>
      </c>
      <c r="H41" s="7" t="str">
        <f t="shared" si="3"/>
        <v>N/A</v>
      </c>
      <c r="I41" s="8">
        <v>2.1549999999999998</v>
      </c>
      <c r="J41" s="8">
        <v>-8.02</v>
      </c>
      <c r="K41" s="25" t="s">
        <v>736</v>
      </c>
      <c r="L41" s="91" t="str">
        <f t="shared" si="0"/>
        <v>Yes</v>
      </c>
    </row>
    <row r="42" spans="1:12" x14ac:dyDescent="0.25">
      <c r="A42" s="148" t="s">
        <v>1486</v>
      </c>
      <c r="B42" s="21" t="s">
        <v>213</v>
      </c>
      <c r="C42" s="26">
        <v>6989.6509956</v>
      </c>
      <c r="D42" s="7" t="str">
        <f t="shared" si="1"/>
        <v>N/A</v>
      </c>
      <c r="E42" s="26">
        <v>6779.3458626000001</v>
      </c>
      <c r="F42" s="7" t="str">
        <f t="shared" si="2"/>
        <v>N/A</v>
      </c>
      <c r="G42" s="26">
        <v>6199.8886607000004</v>
      </c>
      <c r="H42" s="7" t="str">
        <f t="shared" si="3"/>
        <v>N/A</v>
      </c>
      <c r="I42" s="8">
        <v>-3.01</v>
      </c>
      <c r="J42" s="8">
        <v>-8.5500000000000007</v>
      </c>
      <c r="K42" s="25" t="s">
        <v>736</v>
      </c>
      <c r="L42" s="91" t="str">
        <f t="shared" si="0"/>
        <v>Yes</v>
      </c>
    </row>
    <row r="43" spans="1:12" x14ac:dyDescent="0.25">
      <c r="A43" s="148" t="s">
        <v>1487</v>
      </c>
      <c r="B43" s="21" t="s">
        <v>213</v>
      </c>
      <c r="C43" s="26">
        <v>8311.3920868000005</v>
      </c>
      <c r="D43" s="7" t="str">
        <f t="shared" si="1"/>
        <v>N/A</v>
      </c>
      <c r="E43" s="26">
        <v>8057.9220014000002</v>
      </c>
      <c r="F43" s="7" t="str">
        <f t="shared" si="2"/>
        <v>N/A</v>
      </c>
      <c r="G43" s="26">
        <v>7528.7123915000002</v>
      </c>
      <c r="H43" s="7" t="str">
        <f t="shared" si="3"/>
        <v>N/A</v>
      </c>
      <c r="I43" s="8">
        <v>-3.05</v>
      </c>
      <c r="J43" s="8">
        <v>-6.57</v>
      </c>
      <c r="K43" s="25" t="s">
        <v>736</v>
      </c>
      <c r="L43" s="91" t="str">
        <f t="shared" si="0"/>
        <v>Yes</v>
      </c>
    </row>
    <row r="44" spans="1:12" x14ac:dyDescent="0.25">
      <c r="A44" s="122" t="s">
        <v>107</v>
      </c>
      <c r="B44" s="21" t="s">
        <v>213</v>
      </c>
      <c r="C44" s="26">
        <v>1000490252</v>
      </c>
      <c r="D44" s="7" t="str">
        <f t="shared" si="1"/>
        <v>N/A</v>
      </c>
      <c r="E44" s="26">
        <v>1460801560</v>
      </c>
      <c r="F44" s="7" t="str">
        <f t="shared" si="2"/>
        <v>N/A</v>
      </c>
      <c r="G44" s="26">
        <v>1578489101</v>
      </c>
      <c r="H44" s="7" t="str">
        <f t="shared" si="3"/>
        <v>N/A</v>
      </c>
      <c r="I44" s="8">
        <v>46.01</v>
      </c>
      <c r="J44" s="8">
        <v>8.0559999999999992</v>
      </c>
      <c r="K44" s="25" t="s">
        <v>736</v>
      </c>
      <c r="L44" s="91" t="str">
        <f t="shared" si="0"/>
        <v>Yes</v>
      </c>
    </row>
    <row r="45" spans="1:12" x14ac:dyDescent="0.25">
      <c r="A45" s="148" t="s">
        <v>158</v>
      </c>
      <c r="B45" s="25" t="s">
        <v>217</v>
      </c>
      <c r="C45" s="1">
        <v>7063</v>
      </c>
      <c r="D45" s="7" t="str">
        <f>IF($B45="N/A","N/A",IF(C45&gt;0,"No",IF(C45&lt;0,"No","Yes")))</f>
        <v>No</v>
      </c>
      <c r="E45" s="1">
        <v>50103</v>
      </c>
      <c r="F45" s="7" t="str">
        <f>IF($B45="N/A","N/A",IF(E45&gt;0,"No",IF(E45&lt;0,"No","Yes")))</f>
        <v>No</v>
      </c>
      <c r="G45" s="1">
        <v>280134</v>
      </c>
      <c r="H45" s="7" t="str">
        <f>IF($B45="N/A","N/A",IF(G45&gt;0,"No",IF(G45&lt;0,"No","Yes")))</f>
        <v>No</v>
      </c>
      <c r="I45" s="8">
        <v>609.4</v>
      </c>
      <c r="J45" s="8">
        <v>459.1</v>
      </c>
      <c r="K45" s="25" t="s">
        <v>736</v>
      </c>
      <c r="L45" s="91" t="str">
        <f t="shared" si="0"/>
        <v>No</v>
      </c>
    </row>
    <row r="46" spans="1:12" x14ac:dyDescent="0.25">
      <c r="A46" s="148" t="s">
        <v>156</v>
      </c>
      <c r="B46" s="21" t="s">
        <v>213</v>
      </c>
      <c r="C46" s="26">
        <v>4715776</v>
      </c>
      <c r="D46" s="7" t="str">
        <f t="shared" ref="D46:D47" si="4">IF($B46="N/A","N/A",IF(C46&gt;10,"No",IF(C46&lt;-10,"No","Yes")))</f>
        <v>N/A</v>
      </c>
      <c r="E46" s="26">
        <v>36473274</v>
      </c>
      <c r="F46" s="7" t="str">
        <f t="shared" ref="F46:F47" si="5">IF($B46="N/A","N/A",IF(E46&gt;10,"No",IF(E46&lt;-10,"No","Yes")))</f>
        <v>N/A</v>
      </c>
      <c r="G46" s="26">
        <v>259344845</v>
      </c>
      <c r="H46" s="7" t="str">
        <f t="shared" ref="H46:H47" si="6">IF($B46="N/A","N/A",IF(G46&gt;10,"No",IF(G46&lt;-10,"No","Yes")))</f>
        <v>N/A</v>
      </c>
      <c r="I46" s="8">
        <v>673.4</v>
      </c>
      <c r="J46" s="8">
        <v>611.1</v>
      </c>
      <c r="K46" s="25" t="s">
        <v>736</v>
      </c>
      <c r="L46" s="91" t="str">
        <f t="shared" si="0"/>
        <v>No</v>
      </c>
    </row>
    <row r="47" spans="1:12" x14ac:dyDescent="0.25">
      <c r="A47" s="148" t="s">
        <v>1289</v>
      </c>
      <c r="B47" s="21" t="s">
        <v>213</v>
      </c>
      <c r="C47" s="26">
        <v>667.67322666999996</v>
      </c>
      <c r="D47" s="7" t="str">
        <f t="shared" si="4"/>
        <v>N/A</v>
      </c>
      <c r="E47" s="26">
        <v>727.96587031000001</v>
      </c>
      <c r="F47" s="7" t="str">
        <f t="shared" si="5"/>
        <v>N/A</v>
      </c>
      <c r="G47" s="26">
        <v>925.78853333999996</v>
      </c>
      <c r="H47" s="7" t="str">
        <f t="shared" si="6"/>
        <v>N/A</v>
      </c>
      <c r="I47" s="8">
        <v>9.0299999999999994</v>
      </c>
      <c r="J47" s="8">
        <v>27.17</v>
      </c>
      <c r="K47" s="25" t="s">
        <v>736</v>
      </c>
      <c r="L47" s="91" t="str">
        <f>IF(J47="Div by 0", "N/A", IF(OR(J47="N/A",K47="N/A"),"N/A", IF(J47&gt;VALUE(MID(K47,1,2)), "No", IF(J47&lt;-1*VALUE(MID(K47,1,2)), "No", "Yes"))))</f>
        <v>Yes</v>
      </c>
    </row>
    <row r="48" spans="1:12" x14ac:dyDescent="0.25">
      <c r="A48" s="148" t="s">
        <v>1488</v>
      </c>
      <c r="B48" s="21" t="s">
        <v>213</v>
      </c>
      <c r="C48" s="26">
        <v>13471.377496999999</v>
      </c>
      <c r="D48" s="7" t="str">
        <f t="shared" ref="D48:D74" si="7">IF($B48="N/A","N/A",IF(C48&gt;10,"No",IF(C48&lt;-10,"No","Yes")))</f>
        <v>N/A</v>
      </c>
      <c r="E48" s="26">
        <v>13245.935114</v>
      </c>
      <c r="F48" s="7" t="str">
        <f t="shared" ref="F48:F74" si="8">IF($B48="N/A","N/A",IF(E48&gt;10,"No",IF(E48&lt;-10,"No","Yes")))</f>
        <v>N/A</v>
      </c>
      <c r="G48" s="26">
        <v>11483.073935</v>
      </c>
      <c r="H48" s="7" t="str">
        <f t="shared" ref="H48:H74" si="9">IF($B48="N/A","N/A",IF(G48&gt;10,"No",IF(G48&lt;-10,"No","Yes")))</f>
        <v>N/A</v>
      </c>
      <c r="I48" s="8">
        <v>-1.67</v>
      </c>
      <c r="J48" s="8">
        <v>-13.3</v>
      </c>
      <c r="K48" s="25" t="s">
        <v>736</v>
      </c>
      <c r="L48" s="91" t="str">
        <f t="shared" ref="L48:L74" si="10">IF(J48="Div by 0", "N/A", IF(K48="N/A","N/A", IF(J48&gt;VALUE(MID(K48,1,2)), "No", IF(J48&lt;-1*VALUE(MID(K48,1,2)), "No", "Yes"))))</f>
        <v>Yes</v>
      </c>
    </row>
    <row r="49" spans="1:12" x14ac:dyDescent="0.25">
      <c r="A49" s="148" t="s">
        <v>1489</v>
      </c>
      <c r="B49" s="21" t="s">
        <v>213</v>
      </c>
      <c r="C49" s="26">
        <v>2578.6772513000001</v>
      </c>
      <c r="D49" s="7" t="str">
        <f t="shared" si="7"/>
        <v>N/A</v>
      </c>
      <c r="E49" s="26">
        <v>2447.8770702000002</v>
      </c>
      <c r="F49" s="7" t="str">
        <f t="shared" si="8"/>
        <v>N/A</v>
      </c>
      <c r="G49" s="26">
        <v>2270.3846425000002</v>
      </c>
      <c r="H49" s="7" t="str">
        <f t="shared" si="9"/>
        <v>N/A</v>
      </c>
      <c r="I49" s="8">
        <v>-5.07</v>
      </c>
      <c r="J49" s="8">
        <v>-7.25</v>
      </c>
      <c r="K49" s="25" t="s">
        <v>736</v>
      </c>
      <c r="L49" s="91" t="str">
        <f t="shared" si="10"/>
        <v>Yes</v>
      </c>
    </row>
    <row r="50" spans="1:12" x14ac:dyDescent="0.25">
      <c r="A50" s="148" t="s">
        <v>1490</v>
      </c>
      <c r="B50" s="21" t="s">
        <v>213</v>
      </c>
      <c r="C50" s="26">
        <v>19814.462755</v>
      </c>
      <c r="D50" s="7" t="str">
        <f t="shared" si="7"/>
        <v>N/A</v>
      </c>
      <c r="E50" s="26">
        <v>20323.514029000002</v>
      </c>
      <c r="F50" s="7" t="str">
        <f t="shared" si="8"/>
        <v>N/A</v>
      </c>
      <c r="G50" s="26">
        <v>19560.914253999999</v>
      </c>
      <c r="H50" s="7" t="str">
        <f t="shared" si="9"/>
        <v>N/A</v>
      </c>
      <c r="I50" s="8">
        <v>2.569</v>
      </c>
      <c r="J50" s="8">
        <v>-3.75</v>
      </c>
      <c r="K50" s="25" t="s">
        <v>736</v>
      </c>
      <c r="L50" s="91" t="str">
        <f t="shared" si="10"/>
        <v>Yes</v>
      </c>
    </row>
    <row r="51" spans="1:12" x14ac:dyDescent="0.25">
      <c r="A51" s="148" t="s">
        <v>1491</v>
      </c>
      <c r="B51" s="21" t="s">
        <v>213</v>
      </c>
      <c r="C51" s="26">
        <v>10310.883218000001</v>
      </c>
      <c r="D51" s="7" t="str">
        <f t="shared" si="7"/>
        <v>N/A</v>
      </c>
      <c r="E51" s="26">
        <v>9475.5778441000002</v>
      </c>
      <c r="F51" s="7" t="str">
        <f t="shared" si="8"/>
        <v>N/A</v>
      </c>
      <c r="G51" s="26">
        <v>8226.1482214000007</v>
      </c>
      <c r="H51" s="7" t="str">
        <f t="shared" si="9"/>
        <v>N/A</v>
      </c>
      <c r="I51" s="8">
        <v>-8.1</v>
      </c>
      <c r="J51" s="8">
        <v>-13.2</v>
      </c>
      <c r="K51" s="25" t="s">
        <v>736</v>
      </c>
      <c r="L51" s="91" t="str">
        <f t="shared" si="10"/>
        <v>Yes</v>
      </c>
    </row>
    <row r="52" spans="1:12" x14ac:dyDescent="0.25">
      <c r="A52" s="148" t="s">
        <v>1492</v>
      </c>
      <c r="B52" s="21" t="s">
        <v>213</v>
      </c>
      <c r="C52" s="26">
        <v>17336.404186</v>
      </c>
      <c r="D52" s="7" t="str">
        <f t="shared" si="7"/>
        <v>N/A</v>
      </c>
      <c r="E52" s="26">
        <v>17783.502121000001</v>
      </c>
      <c r="F52" s="7" t="str">
        <f t="shared" si="8"/>
        <v>N/A</v>
      </c>
      <c r="G52" s="26">
        <v>15233.551415</v>
      </c>
      <c r="H52" s="7" t="str">
        <f t="shared" si="9"/>
        <v>N/A</v>
      </c>
      <c r="I52" s="8">
        <v>2.5790000000000002</v>
      </c>
      <c r="J52" s="8">
        <v>-14.3</v>
      </c>
      <c r="K52" s="25" t="s">
        <v>736</v>
      </c>
      <c r="L52" s="91" t="str">
        <f t="shared" si="10"/>
        <v>Yes</v>
      </c>
    </row>
    <row r="53" spans="1:12" x14ac:dyDescent="0.25">
      <c r="A53" s="148" t="s">
        <v>1493</v>
      </c>
      <c r="B53" s="21" t="s">
        <v>213</v>
      </c>
      <c r="C53" s="26">
        <v>6621.2073171000002</v>
      </c>
      <c r="D53" s="7" t="str">
        <f t="shared" si="7"/>
        <v>N/A</v>
      </c>
      <c r="E53" s="26">
        <v>8589.8707482999998</v>
      </c>
      <c r="F53" s="7" t="str">
        <f t="shared" si="8"/>
        <v>N/A</v>
      </c>
      <c r="G53" s="26">
        <v>6155.5408804999997</v>
      </c>
      <c r="H53" s="7" t="str">
        <f t="shared" si="9"/>
        <v>N/A</v>
      </c>
      <c r="I53" s="8">
        <v>29.73</v>
      </c>
      <c r="J53" s="8">
        <v>-28.3</v>
      </c>
      <c r="K53" s="25" t="s">
        <v>736</v>
      </c>
      <c r="L53" s="91" t="str">
        <f t="shared" si="10"/>
        <v>Yes</v>
      </c>
    </row>
    <row r="54" spans="1:12" x14ac:dyDescent="0.25">
      <c r="A54" s="148" t="s">
        <v>1494</v>
      </c>
      <c r="B54" s="21" t="s">
        <v>213</v>
      </c>
      <c r="C54" s="26">
        <v>7612.1659546000001</v>
      </c>
      <c r="D54" s="7" t="str">
        <f t="shared" si="7"/>
        <v>N/A</v>
      </c>
      <c r="E54" s="26">
        <v>7643.3777302999997</v>
      </c>
      <c r="F54" s="7" t="str">
        <f t="shared" si="8"/>
        <v>N/A</v>
      </c>
      <c r="G54" s="26">
        <v>6885.6203852999997</v>
      </c>
      <c r="H54" s="7" t="str">
        <f t="shared" si="9"/>
        <v>N/A</v>
      </c>
      <c r="I54" s="8">
        <v>0.41</v>
      </c>
      <c r="J54" s="8">
        <v>-9.91</v>
      </c>
      <c r="K54" s="25" t="s">
        <v>736</v>
      </c>
      <c r="L54" s="91" t="str">
        <f t="shared" si="10"/>
        <v>Yes</v>
      </c>
    </row>
    <row r="55" spans="1:12" x14ac:dyDescent="0.25">
      <c r="A55" s="148" t="s">
        <v>1495</v>
      </c>
      <c r="B55" s="21" t="s">
        <v>213</v>
      </c>
      <c r="C55" s="26">
        <v>7554.5670197999998</v>
      </c>
      <c r="D55" s="7" t="str">
        <f t="shared" si="7"/>
        <v>N/A</v>
      </c>
      <c r="E55" s="26">
        <v>7724.7826400000004</v>
      </c>
      <c r="F55" s="7" t="str">
        <f t="shared" si="8"/>
        <v>N/A</v>
      </c>
      <c r="G55" s="26">
        <v>7184.7339363999999</v>
      </c>
      <c r="H55" s="7" t="str">
        <f t="shared" si="9"/>
        <v>N/A</v>
      </c>
      <c r="I55" s="8">
        <v>2.2530000000000001</v>
      </c>
      <c r="J55" s="8">
        <v>-6.99</v>
      </c>
      <c r="K55" s="25" t="s">
        <v>736</v>
      </c>
      <c r="L55" s="91" t="str">
        <f t="shared" si="10"/>
        <v>Yes</v>
      </c>
    </row>
    <row r="56" spans="1:12" x14ac:dyDescent="0.25">
      <c r="A56" s="148" t="s">
        <v>1496</v>
      </c>
      <c r="B56" s="21" t="s">
        <v>213</v>
      </c>
      <c r="C56" s="26">
        <v>16124.496144999999</v>
      </c>
      <c r="D56" s="7" t="str">
        <f t="shared" si="7"/>
        <v>N/A</v>
      </c>
      <c r="E56" s="26">
        <v>17026.20118</v>
      </c>
      <c r="F56" s="7" t="str">
        <f t="shared" si="8"/>
        <v>N/A</v>
      </c>
      <c r="G56" s="26">
        <v>15928.964613</v>
      </c>
      <c r="H56" s="7" t="str">
        <f t="shared" si="9"/>
        <v>N/A</v>
      </c>
      <c r="I56" s="8">
        <v>5.5919999999999996</v>
      </c>
      <c r="J56" s="8">
        <v>-6.44</v>
      </c>
      <c r="K56" s="25" t="s">
        <v>736</v>
      </c>
      <c r="L56" s="91" t="str">
        <f t="shared" si="10"/>
        <v>Yes</v>
      </c>
    </row>
    <row r="57" spans="1:12" x14ac:dyDescent="0.25">
      <c r="A57" s="148" t="s">
        <v>1497</v>
      </c>
      <c r="B57" s="21" t="s">
        <v>213</v>
      </c>
      <c r="C57" s="26">
        <v>6278.6715931999997</v>
      </c>
      <c r="D57" s="7" t="str">
        <f t="shared" si="7"/>
        <v>N/A</v>
      </c>
      <c r="E57" s="26">
        <v>5174.1347229000003</v>
      </c>
      <c r="F57" s="7" t="str">
        <f t="shared" si="8"/>
        <v>N/A</v>
      </c>
      <c r="G57" s="26">
        <v>4179.2011560999999</v>
      </c>
      <c r="H57" s="7" t="str">
        <f t="shared" si="9"/>
        <v>N/A</v>
      </c>
      <c r="I57" s="8">
        <v>-17.600000000000001</v>
      </c>
      <c r="J57" s="8">
        <v>-19.2</v>
      </c>
      <c r="K57" s="25" t="s">
        <v>736</v>
      </c>
      <c r="L57" s="91" t="str">
        <f t="shared" si="10"/>
        <v>Yes</v>
      </c>
    </row>
    <row r="58" spans="1:12" x14ac:dyDescent="0.25">
      <c r="A58" s="148" t="s">
        <v>1498</v>
      </c>
      <c r="B58" s="21" t="s">
        <v>213</v>
      </c>
      <c r="C58" s="26">
        <v>8301.1630934000004</v>
      </c>
      <c r="D58" s="7" t="str">
        <f t="shared" si="7"/>
        <v>N/A</v>
      </c>
      <c r="E58" s="26">
        <v>9878.8042260999991</v>
      </c>
      <c r="F58" s="7" t="str">
        <f t="shared" si="8"/>
        <v>N/A</v>
      </c>
      <c r="G58" s="26">
        <v>8765.5123574000008</v>
      </c>
      <c r="H58" s="7" t="str">
        <f t="shared" si="9"/>
        <v>N/A</v>
      </c>
      <c r="I58" s="8">
        <v>19.010000000000002</v>
      </c>
      <c r="J58" s="8">
        <v>-11.3</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2209.1909123</v>
      </c>
      <c r="D60" s="7" t="str">
        <f t="shared" si="7"/>
        <v>N/A</v>
      </c>
      <c r="E60" s="26">
        <v>2059.0141352999999</v>
      </c>
      <c r="F60" s="7" t="str">
        <f t="shared" si="8"/>
        <v>N/A</v>
      </c>
      <c r="G60" s="26">
        <v>1951.5792257000001</v>
      </c>
      <c r="H60" s="7" t="str">
        <f t="shared" si="9"/>
        <v>N/A</v>
      </c>
      <c r="I60" s="8">
        <v>-6.8</v>
      </c>
      <c r="J60" s="8">
        <v>-5.22</v>
      </c>
      <c r="K60" s="25" t="s">
        <v>736</v>
      </c>
      <c r="L60" s="91" t="str">
        <f t="shared" si="10"/>
        <v>Yes</v>
      </c>
    </row>
    <row r="61" spans="1:12" x14ac:dyDescent="0.25">
      <c r="A61" s="148" t="s">
        <v>1501</v>
      </c>
      <c r="B61" s="21" t="s">
        <v>213</v>
      </c>
      <c r="C61" s="26">
        <v>1554.4833902</v>
      </c>
      <c r="D61" s="7" t="str">
        <f t="shared" si="7"/>
        <v>N/A</v>
      </c>
      <c r="E61" s="26">
        <v>1341.8937165</v>
      </c>
      <c r="F61" s="7" t="str">
        <f t="shared" si="8"/>
        <v>N/A</v>
      </c>
      <c r="G61" s="26">
        <v>1334.3832127000001</v>
      </c>
      <c r="H61" s="7" t="str">
        <f t="shared" si="9"/>
        <v>N/A</v>
      </c>
      <c r="I61" s="8">
        <v>-13.7</v>
      </c>
      <c r="J61" s="8">
        <v>-0.56000000000000005</v>
      </c>
      <c r="K61" s="25" t="s">
        <v>736</v>
      </c>
      <c r="L61" s="91" t="str">
        <f t="shared" si="10"/>
        <v>Yes</v>
      </c>
    </row>
    <row r="62" spans="1:12" x14ac:dyDescent="0.25">
      <c r="A62" s="148" t="s">
        <v>1502</v>
      </c>
      <c r="B62" s="21" t="s">
        <v>213</v>
      </c>
      <c r="C62" s="26">
        <v>12835.088889000001</v>
      </c>
      <c r="D62" s="7" t="str">
        <f t="shared" si="7"/>
        <v>N/A</v>
      </c>
      <c r="E62" s="26">
        <v>14670.013333000001</v>
      </c>
      <c r="F62" s="7" t="str">
        <f t="shared" si="8"/>
        <v>N/A</v>
      </c>
      <c r="G62" s="26">
        <v>16319.151899</v>
      </c>
      <c r="H62" s="7" t="str">
        <f t="shared" si="9"/>
        <v>N/A</v>
      </c>
      <c r="I62" s="8">
        <v>14.3</v>
      </c>
      <c r="J62" s="8">
        <v>11.24</v>
      </c>
      <c r="K62" s="25" t="s">
        <v>736</v>
      </c>
      <c r="L62" s="91" t="str">
        <f t="shared" si="10"/>
        <v>Yes</v>
      </c>
    </row>
    <row r="63" spans="1:12" ht="25" x14ac:dyDescent="0.25">
      <c r="A63" s="148" t="s">
        <v>1503</v>
      </c>
      <c r="B63" s="21" t="s">
        <v>213</v>
      </c>
      <c r="C63" s="26">
        <v>7485</v>
      </c>
      <c r="D63" s="7" t="str">
        <f t="shared" si="7"/>
        <v>N/A</v>
      </c>
      <c r="E63" s="26">
        <v>5589</v>
      </c>
      <c r="F63" s="7" t="str">
        <f t="shared" si="8"/>
        <v>N/A</v>
      </c>
      <c r="G63" s="26">
        <v>5518</v>
      </c>
      <c r="H63" s="7" t="str">
        <f t="shared" si="9"/>
        <v>N/A</v>
      </c>
      <c r="I63" s="8">
        <v>-25.3</v>
      </c>
      <c r="J63" s="8">
        <v>-1.27</v>
      </c>
      <c r="K63" s="25" t="s">
        <v>736</v>
      </c>
      <c r="L63" s="91" t="str">
        <f t="shared" si="10"/>
        <v>Yes</v>
      </c>
    </row>
    <row r="64" spans="1:12" x14ac:dyDescent="0.25">
      <c r="A64" s="148" t="s">
        <v>1504</v>
      </c>
      <c r="B64" s="21" t="s">
        <v>213</v>
      </c>
      <c r="C64" s="26">
        <v>622.46749606000003</v>
      </c>
      <c r="D64" s="7" t="str">
        <f t="shared" si="7"/>
        <v>N/A</v>
      </c>
      <c r="E64" s="26">
        <v>759.36133230999997</v>
      </c>
      <c r="F64" s="7" t="str">
        <f t="shared" si="8"/>
        <v>N/A</v>
      </c>
      <c r="G64" s="26">
        <v>585.57617822999998</v>
      </c>
      <c r="H64" s="7" t="str">
        <f t="shared" si="9"/>
        <v>N/A</v>
      </c>
      <c r="I64" s="8">
        <v>21.99</v>
      </c>
      <c r="J64" s="8">
        <v>-22.9</v>
      </c>
      <c r="K64" s="25" t="s">
        <v>736</v>
      </c>
      <c r="L64" s="91" t="str">
        <f t="shared" si="10"/>
        <v>Yes</v>
      </c>
    </row>
    <row r="65" spans="1:12" x14ac:dyDescent="0.25">
      <c r="A65" s="148" t="s">
        <v>1505</v>
      </c>
      <c r="B65" s="21" t="s">
        <v>213</v>
      </c>
      <c r="C65" s="26">
        <v>3085.7835472000002</v>
      </c>
      <c r="D65" s="7" t="str">
        <f t="shared" si="7"/>
        <v>N/A</v>
      </c>
      <c r="E65" s="26">
        <v>2475.8568303000002</v>
      </c>
      <c r="F65" s="7" t="str">
        <f t="shared" si="8"/>
        <v>N/A</v>
      </c>
      <c r="G65" s="26">
        <v>2411.5301245999999</v>
      </c>
      <c r="H65" s="7" t="str">
        <f t="shared" si="9"/>
        <v>N/A</v>
      </c>
      <c r="I65" s="8">
        <v>-19.8</v>
      </c>
      <c r="J65" s="8">
        <v>-2.6</v>
      </c>
      <c r="K65" s="25" t="s">
        <v>736</v>
      </c>
      <c r="L65" s="91" t="str">
        <f t="shared" si="10"/>
        <v>Yes</v>
      </c>
    </row>
    <row r="66" spans="1:12" x14ac:dyDescent="0.25">
      <c r="A66" s="148" t="s">
        <v>1506</v>
      </c>
      <c r="B66" s="21" t="s">
        <v>213</v>
      </c>
      <c r="C66" s="26">
        <v>3868.3678313</v>
      </c>
      <c r="D66" s="7" t="str">
        <f t="shared" si="7"/>
        <v>N/A</v>
      </c>
      <c r="E66" s="26">
        <v>3895.876581</v>
      </c>
      <c r="F66" s="7" t="str">
        <f t="shared" si="8"/>
        <v>N/A</v>
      </c>
      <c r="G66" s="26">
        <v>3622.28908</v>
      </c>
      <c r="H66" s="7" t="str">
        <f t="shared" si="9"/>
        <v>N/A</v>
      </c>
      <c r="I66" s="8">
        <v>0.71109999999999995</v>
      </c>
      <c r="J66" s="8">
        <v>-7.02</v>
      </c>
      <c r="K66" s="25" t="s">
        <v>736</v>
      </c>
      <c r="L66" s="91" t="str">
        <f t="shared" si="10"/>
        <v>Yes</v>
      </c>
    </row>
    <row r="67" spans="1:12" x14ac:dyDescent="0.25">
      <c r="A67" s="148" t="s">
        <v>1507</v>
      </c>
      <c r="B67" s="21" t="s">
        <v>213</v>
      </c>
      <c r="C67" s="26">
        <v>1702.2888889000001</v>
      </c>
      <c r="D67" s="7" t="str">
        <f t="shared" si="7"/>
        <v>N/A</v>
      </c>
      <c r="E67" s="26">
        <v>2035.9411765</v>
      </c>
      <c r="F67" s="7" t="str">
        <f t="shared" si="8"/>
        <v>N/A</v>
      </c>
      <c r="G67" s="26" t="s">
        <v>1747</v>
      </c>
      <c r="H67" s="7" t="str">
        <f t="shared" si="9"/>
        <v>N/A</v>
      </c>
      <c r="I67" s="8">
        <v>19.600000000000001</v>
      </c>
      <c r="J67" s="8" t="s">
        <v>1747</v>
      </c>
      <c r="K67" s="25" t="s">
        <v>736</v>
      </c>
      <c r="L67" s="91" t="str">
        <f t="shared" si="10"/>
        <v>N/A</v>
      </c>
    </row>
    <row r="68" spans="1:12" x14ac:dyDescent="0.25">
      <c r="A68" s="148" t="s">
        <v>1508</v>
      </c>
      <c r="B68" s="21" t="s">
        <v>213</v>
      </c>
      <c r="C68" s="26">
        <v>2351.0410351999999</v>
      </c>
      <c r="D68" s="7" t="str">
        <f t="shared" si="7"/>
        <v>N/A</v>
      </c>
      <c r="E68" s="26">
        <v>2372.5567040999999</v>
      </c>
      <c r="F68" s="7" t="str">
        <f t="shared" si="8"/>
        <v>N/A</v>
      </c>
      <c r="G68" s="26">
        <v>2269.8389309999998</v>
      </c>
      <c r="H68" s="7" t="str">
        <f t="shared" si="9"/>
        <v>N/A</v>
      </c>
      <c r="I68" s="8">
        <v>0.91520000000000001</v>
      </c>
      <c r="J68" s="8">
        <v>-4.33</v>
      </c>
      <c r="K68" s="25" t="s">
        <v>736</v>
      </c>
      <c r="L68" s="91" t="str">
        <f t="shared" si="10"/>
        <v>Yes</v>
      </c>
    </row>
    <row r="69" spans="1:12" x14ac:dyDescent="0.25">
      <c r="A69" s="148" t="s">
        <v>1509</v>
      </c>
      <c r="B69" s="21" t="s">
        <v>213</v>
      </c>
      <c r="C69" s="26">
        <v>3045.6426855999998</v>
      </c>
      <c r="D69" s="7" t="str">
        <f t="shared" si="7"/>
        <v>N/A</v>
      </c>
      <c r="E69" s="26">
        <v>2857.2881112999999</v>
      </c>
      <c r="F69" s="7" t="str">
        <f t="shared" si="8"/>
        <v>N/A</v>
      </c>
      <c r="G69" s="26">
        <v>2713.2969925000002</v>
      </c>
      <c r="H69" s="7" t="str">
        <f t="shared" si="9"/>
        <v>N/A</v>
      </c>
      <c r="I69" s="8">
        <v>-6.18</v>
      </c>
      <c r="J69" s="8">
        <v>-5.04</v>
      </c>
      <c r="K69" s="25" t="s">
        <v>736</v>
      </c>
      <c r="L69" s="91" t="str">
        <f t="shared" si="10"/>
        <v>Yes</v>
      </c>
    </row>
    <row r="70" spans="1:12" x14ac:dyDescent="0.25">
      <c r="A70" s="148" t="s">
        <v>1510</v>
      </c>
      <c r="B70" s="21" t="s">
        <v>213</v>
      </c>
      <c r="C70" s="26">
        <v>42316.6</v>
      </c>
      <c r="D70" s="7" t="str">
        <f t="shared" si="7"/>
        <v>N/A</v>
      </c>
      <c r="E70" s="26">
        <v>41234.9</v>
      </c>
      <c r="F70" s="7" t="str">
        <f t="shared" si="8"/>
        <v>N/A</v>
      </c>
      <c r="G70" s="26">
        <v>73596.25</v>
      </c>
      <c r="H70" s="7" t="str">
        <f t="shared" si="9"/>
        <v>N/A</v>
      </c>
      <c r="I70" s="8">
        <v>-2.56</v>
      </c>
      <c r="J70" s="8">
        <v>78.48</v>
      </c>
      <c r="K70" s="25" t="s">
        <v>736</v>
      </c>
      <c r="L70" s="91" t="str">
        <f t="shared" si="10"/>
        <v>No</v>
      </c>
    </row>
    <row r="71" spans="1:12" ht="25" x14ac:dyDescent="0.25">
      <c r="A71" s="148" t="s">
        <v>1511</v>
      </c>
      <c r="B71" s="21" t="s">
        <v>213</v>
      </c>
      <c r="C71" s="26" t="s">
        <v>1747</v>
      </c>
      <c r="D71" s="7" t="str">
        <f t="shared" si="7"/>
        <v>N/A</v>
      </c>
      <c r="E71" s="26">
        <v>154</v>
      </c>
      <c r="F71" s="7" t="str">
        <f t="shared" si="8"/>
        <v>N/A</v>
      </c>
      <c r="G71" s="26" t="s">
        <v>1747</v>
      </c>
      <c r="H71" s="7" t="str">
        <f t="shared" si="9"/>
        <v>N/A</v>
      </c>
      <c r="I71" s="8" t="s">
        <v>1747</v>
      </c>
      <c r="J71" s="8" t="s">
        <v>1747</v>
      </c>
      <c r="K71" s="25" t="s">
        <v>736</v>
      </c>
      <c r="L71" s="91" t="str">
        <f t="shared" si="10"/>
        <v>N/A</v>
      </c>
    </row>
    <row r="72" spans="1:12" x14ac:dyDescent="0.25">
      <c r="A72" s="148" t="s">
        <v>1512</v>
      </c>
      <c r="B72" s="21" t="s">
        <v>213</v>
      </c>
      <c r="C72" s="26">
        <v>1616.1781824</v>
      </c>
      <c r="D72" s="7" t="str">
        <f t="shared" si="7"/>
        <v>N/A</v>
      </c>
      <c r="E72" s="26">
        <v>1698.5227443000001</v>
      </c>
      <c r="F72" s="7" t="str">
        <f t="shared" si="8"/>
        <v>N/A</v>
      </c>
      <c r="G72" s="26">
        <v>1741.1907639000001</v>
      </c>
      <c r="H72" s="7" t="str">
        <f t="shared" si="9"/>
        <v>N/A</v>
      </c>
      <c r="I72" s="8">
        <v>5.0949999999999998</v>
      </c>
      <c r="J72" s="8">
        <v>2.512</v>
      </c>
      <c r="K72" s="25" t="s">
        <v>736</v>
      </c>
      <c r="L72" s="91" t="str">
        <f t="shared" si="10"/>
        <v>Yes</v>
      </c>
    </row>
    <row r="73" spans="1:12" x14ac:dyDescent="0.25">
      <c r="A73" s="148" t="s">
        <v>1513</v>
      </c>
      <c r="B73" s="21" t="s">
        <v>213</v>
      </c>
      <c r="C73" s="26">
        <v>2816.7852539</v>
      </c>
      <c r="D73" s="7" t="str">
        <f t="shared" si="7"/>
        <v>N/A</v>
      </c>
      <c r="E73" s="26">
        <v>3036.0041881000002</v>
      </c>
      <c r="F73" s="7" t="str">
        <f t="shared" si="8"/>
        <v>N/A</v>
      </c>
      <c r="G73" s="26">
        <v>3258.0732171</v>
      </c>
      <c r="H73" s="7" t="str">
        <f t="shared" si="9"/>
        <v>N/A</v>
      </c>
      <c r="I73" s="8">
        <v>7.7830000000000004</v>
      </c>
      <c r="J73" s="8">
        <v>7.3150000000000004</v>
      </c>
      <c r="K73" s="25" t="s">
        <v>736</v>
      </c>
      <c r="L73" s="91" t="str">
        <f t="shared" si="10"/>
        <v>Yes</v>
      </c>
    </row>
    <row r="74" spans="1:12" x14ac:dyDescent="0.25">
      <c r="A74" s="148" t="s">
        <v>1514</v>
      </c>
      <c r="B74" s="21" t="s">
        <v>213</v>
      </c>
      <c r="C74" s="26">
        <v>1810.4157416999999</v>
      </c>
      <c r="D74" s="7" t="str">
        <f t="shared" si="7"/>
        <v>N/A</v>
      </c>
      <c r="E74" s="26">
        <v>1801.1272767999999</v>
      </c>
      <c r="F74" s="7" t="str">
        <f t="shared" si="8"/>
        <v>N/A</v>
      </c>
      <c r="G74" s="26">
        <v>1507.5675338000001</v>
      </c>
      <c r="H74" s="7" t="str">
        <f t="shared" si="9"/>
        <v>N/A</v>
      </c>
      <c r="I74" s="8">
        <v>-0.51300000000000001</v>
      </c>
      <c r="J74" s="8">
        <v>-16.3</v>
      </c>
      <c r="K74" s="25" t="s">
        <v>736</v>
      </c>
      <c r="L74" s="91" t="str">
        <f t="shared" si="10"/>
        <v>Yes</v>
      </c>
    </row>
    <row r="75" spans="1:12" x14ac:dyDescent="0.25">
      <c r="A75" s="148" t="s">
        <v>1596</v>
      </c>
      <c r="B75" s="21" t="s">
        <v>213</v>
      </c>
      <c r="C75" s="26">
        <v>328389927</v>
      </c>
      <c r="D75" s="7" t="str">
        <f t="shared" ref="D75:D144" si="11">IF($B75="N/A","N/A",IF(C75&gt;10,"No",IF(C75&lt;-10,"No","Yes")))</f>
        <v>N/A</v>
      </c>
      <c r="E75" s="26">
        <v>336339083</v>
      </c>
      <c r="F75" s="7" t="str">
        <f t="shared" ref="F75:F144" si="12">IF($B75="N/A","N/A",IF(E75&gt;10,"No",IF(E75&lt;-10,"No","Yes")))</f>
        <v>N/A</v>
      </c>
      <c r="G75" s="26">
        <v>332615891</v>
      </c>
      <c r="H75" s="7" t="str">
        <f t="shared" ref="H75:H144" si="13">IF($B75="N/A","N/A",IF(G75&gt;10,"No",IF(G75&lt;-10,"No","Yes")))</f>
        <v>N/A</v>
      </c>
      <c r="I75" s="8">
        <v>2.4209999999999998</v>
      </c>
      <c r="J75" s="8">
        <v>-1.1100000000000001</v>
      </c>
      <c r="K75" s="25" t="s">
        <v>736</v>
      </c>
      <c r="L75" s="91" t="str">
        <f t="shared" ref="L75:L135" si="14">IF(J75="Div by 0", "N/A", IF(K75="N/A","N/A", IF(J75&gt;VALUE(MID(K75,1,2)), "No", IF(J75&lt;-1*VALUE(MID(K75,1,2)), "No", "Yes"))))</f>
        <v>Yes</v>
      </c>
    </row>
    <row r="76" spans="1:12" x14ac:dyDescent="0.25">
      <c r="A76" s="148" t="s">
        <v>596</v>
      </c>
      <c r="B76" s="21" t="s">
        <v>213</v>
      </c>
      <c r="C76" s="22">
        <v>33171</v>
      </c>
      <c r="D76" s="7" t="str">
        <f t="shared" si="11"/>
        <v>N/A</v>
      </c>
      <c r="E76" s="22">
        <v>22346</v>
      </c>
      <c r="F76" s="7" t="str">
        <f t="shared" si="12"/>
        <v>N/A</v>
      </c>
      <c r="G76" s="22">
        <v>21601</v>
      </c>
      <c r="H76" s="7" t="str">
        <f t="shared" si="13"/>
        <v>N/A</v>
      </c>
      <c r="I76" s="8">
        <v>-32.6</v>
      </c>
      <c r="J76" s="8">
        <v>-3.33</v>
      </c>
      <c r="K76" s="25" t="s">
        <v>736</v>
      </c>
      <c r="L76" s="91" t="str">
        <f t="shared" si="14"/>
        <v>Yes</v>
      </c>
    </row>
    <row r="77" spans="1:12" x14ac:dyDescent="0.25">
      <c r="A77" s="148" t="s">
        <v>1423</v>
      </c>
      <c r="B77" s="21" t="s">
        <v>213</v>
      </c>
      <c r="C77" s="26">
        <v>9899.9103735000008</v>
      </c>
      <c r="D77" s="7" t="str">
        <f t="shared" si="11"/>
        <v>N/A</v>
      </c>
      <c r="E77" s="26">
        <v>15051.422312999999</v>
      </c>
      <c r="F77" s="7" t="str">
        <f t="shared" si="12"/>
        <v>N/A</v>
      </c>
      <c r="G77" s="26">
        <v>15398.170964000001</v>
      </c>
      <c r="H77" s="7" t="str">
        <f t="shared" si="13"/>
        <v>N/A</v>
      </c>
      <c r="I77" s="8">
        <v>52.04</v>
      </c>
      <c r="J77" s="8">
        <v>2.3039999999999998</v>
      </c>
      <c r="K77" s="25" t="s">
        <v>736</v>
      </c>
      <c r="L77" s="91" t="str">
        <f t="shared" si="14"/>
        <v>Yes</v>
      </c>
    </row>
    <row r="78" spans="1:12" x14ac:dyDescent="0.25">
      <c r="A78" s="148" t="s">
        <v>1424</v>
      </c>
      <c r="B78" s="21" t="s">
        <v>213</v>
      </c>
      <c r="C78" s="22">
        <v>4.6648880045999999</v>
      </c>
      <c r="D78" s="7" t="str">
        <f t="shared" si="11"/>
        <v>N/A</v>
      </c>
      <c r="E78" s="22">
        <v>7.1810614875000001</v>
      </c>
      <c r="F78" s="7" t="str">
        <f t="shared" si="12"/>
        <v>N/A</v>
      </c>
      <c r="G78" s="22">
        <v>6.9663441507000003</v>
      </c>
      <c r="H78" s="7" t="str">
        <f t="shared" si="13"/>
        <v>N/A</v>
      </c>
      <c r="I78" s="8">
        <v>53.94</v>
      </c>
      <c r="J78" s="8">
        <v>-2.99</v>
      </c>
      <c r="K78" s="25" t="s">
        <v>736</v>
      </c>
      <c r="L78" s="91" t="str">
        <f t="shared" si="14"/>
        <v>Yes</v>
      </c>
    </row>
    <row r="79" spans="1:12" x14ac:dyDescent="0.25">
      <c r="A79" s="148" t="s">
        <v>597</v>
      </c>
      <c r="B79" s="21" t="s">
        <v>213</v>
      </c>
      <c r="C79" s="26">
        <v>2432051</v>
      </c>
      <c r="D79" s="7" t="str">
        <f t="shared" si="11"/>
        <v>N/A</v>
      </c>
      <c r="E79" s="26">
        <v>1830245</v>
      </c>
      <c r="F79" s="7" t="str">
        <f t="shared" si="12"/>
        <v>N/A</v>
      </c>
      <c r="G79" s="26">
        <v>1640763</v>
      </c>
      <c r="H79" s="7" t="str">
        <f t="shared" si="13"/>
        <v>N/A</v>
      </c>
      <c r="I79" s="8">
        <v>-24.7</v>
      </c>
      <c r="J79" s="8">
        <v>-10.4</v>
      </c>
      <c r="K79" s="25" t="s">
        <v>736</v>
      </c>
      <c r="L79" s="91" t="str">
        <f t="shared" si="14"/>
        <v>Yes</v>
      </c>
    </row>
    <row r="80" spans="1:12" x14ac:dyDescent="0.25">
      <c r="A80" s="148" t="s">
        <v>598</v>
      </c>
      <c r="B80" s="21" t="s">
        <v>213</v>
      </c>
      <c r="C80" s="22">
        <v>236</v>
      </c>
      <c r="D80" s="7" t="str">
        <f t="shared" si="11"/>
        <v>N/A</v>
      </c>
      <c r="E80" s="22">
        <v>185</v>
      </c>
      <c r="F80" s="7" t="str">
        <f t="shared" si="12"/>
        <v>N/A</v>
      </c>
      <c r="G80" s="22">
        <v>76</v>
      </c>
      <c r="H80" s="7" t="str">
        <f t="shared" si="13"/>
        <v>N/A</v>
      </c>
      <c r="I80" s="8">
        <v>-21.6</v>
      </c>
      <c r="J80" s="8">
        <v>-58.9</v>
      </c>
      <c r="K80" s="25" t="s">
        <v>736</v>
      </c>
      <c r="L80" s="91" t="str">
        <f t="shared" si="14"/>
        <v>No</v>
      </c>
    </row>
    <row r="81" spans="1:12" x14ac:dyDescent="0.25">
      <c r="A81" s="148" t="s">
        <v>1425</v>
      </c>
      <c r="B81" s="21" t="s">
        <v>213</v>
      </c>
      <c r="C81" s="26">
        <v>10305.300847</v>
      </c>
      <c r="D81" s="7" t="str">
        <f t="shared" si="11"/>
        <v>N/A</v>
      </c>
      <c r="E81" s="26">
        <v>9893.2162162000004</v>
      </c>
      <c r="F81" s="7" t="str">
        <f t="shared" si="12"/>
        <v>N/A</v>
      </c>
      <c r="G81" s="26">
        <v>21588.986841999998</v>
      </c>
      <c r="H81" s="7" t="str">
        <f t="shared" si="13"/>
        <v>N/A</v>
      </c>
      <c r="I81" s="8">
        <v>-4</v>
      </c>
      <c r="J81" s="8">
        <v>118.2</v>
      </c>
      <c r="K81" s="25" t="s">
        <v>736</v>
      </c>
      <c r="L81" s="91" t="str">
        <f t="shared" si="14"/>
        <v>No</v>
      </c>
    </row>
    <row r="82" spans="1:12" ht="25" x14ac:dyDescent="0.25">
      <c r="A82" s="148" t="s">
        <v>599</v>
      </c>
      <c r="B82" s="21" t="s">
        <v>213</v>
      </c>
      <c r="C82" s="26">
        <v>10619418</v>
      </c>
      <c r="D82" s="7" t="str">
        <f t="shared" si="11"/>
        <v>N/A</v>
      </c>
      <c r="E82" s="26">
        <v>12109207</v>
      </c>
      <c r="F82" s="7" t="str">
        <f t="shared" si="12"/>
        <v>N/A</v>
      </c>
      <c r="G82" s="26">
        <v>11204328</v>
      </c>
      <c r="H82" s="7" t="str">
        <f t="shared" si="13"/>
        <v>N/A</v>
      </c>
      <c r="I82" s="8">
        <v>14.03</v>
      </c>
      <c r="J82" s="8">
        <v>-7.47</v>
      </c>
      <c r="K82" s="25" t="s">
        <v>736</v>
      </c>
      <c r="L82" s="91" t="str">
        <f t="shared" si="14"/>
        <v>Yes</v>
      </c>
    </row>
    <row r="83" spans="1:12" x14ac:dyDescent="0.25">
      <c r="A83" s="148" t="s">
        <v>600</v>
      </c>
      <c r="B83" s="21" t="s">
        <v>213</v>
      </c>
      <c r="C83" s="22">
        <v>1137</v>
      </c>
      <c r="D83" s="7" t="str">
        <f t="shared" si="11"/>
        <v>N/A</v>
      </c>
      <c r="E83" s="22">
        <v>1090</v>
      </c>
      <c r="F83" s="7" t="str">
        <f t="shared" si="12"/>
        <v>N/A</v>
      </c>
      <c r="G83" s="22">
        <v>862</v>
      </c>
      <c r="H83" s="7" t="str">
        <f t="shared" si="13"/>
        <v>N/A</v>
      </c>
      <c r="I83" s="8">
        <v>-4.13</v>
      </c>
      <c r="J83" s="8">
        <v>-20.9</v>
      </c>
      <c r="K83" s="25" t="s">
        <v>736</v>
      </c>
      <c r="L83" s="91" t="str">
        <f t="shared" si="14"/>
        <v>Yes</v>
      </c>
    </row>
    <row r="84" spans="1:12" ht="25" x14ac:dyDescent="0.25">
      <c r="A84" s="122" t="s">
        <v>1426</v>
      </c>
      <c r="B84" s="21" t="s">
        <v>213</v>
      </c>
      <c r="C84" s="26">
        <v>9339.8575197999999</v>
      </c>
      <c r="D84" s="7" t="str">
        <f t="shared" si="11"/>
        <v>N/A</v>
      </c>
      <c r="E84" s="26">
        <v>11109.364219999999</v>
      </c>
      <c r="F84" s="7" t="str">
        <f t="shared" si="12"/>
        <v>N/A</v>
      </c>
      <c r="G84" s="26">
        <v>12998.060325</v>
      </c>
      <c r="H84" s="7" t="str">
        <f t="shared" si="13"/>
        <v>N/A</v>
      </c>
      <c r="I84" s="8">
        <v>18.95</v>
      </c>
      <c r="J84" s="8">
        <v>17</v>
      </c>
      <c r="K84" s="25" t="s">
        <v>736</v>
      </c>
      <c r="L84" s="91" t="str">
        <f t="shared" si="14"/>
        <v>Yes</v>
      </c>
    </row>
    <row r="85" spans="1:12" x14ac:dyDescent="0.25">
      <c r="A85" s="122" t="s">
        <v>601</v>
      </c>
      <c r="B85" s="21" t="s">
        <v>213</v>
      </c>
      <c r="C85" s="26">
        <v>137320559</v>
      </c>
      <c r="D85" s="7" t="str">
        <f t="shared" si="11"/>
        <v>N/A</v>
      </c>
      <c r="E85" s="26">
        <v>143148529</v>
      </c>
      <c r="F85" s="7" t="str">
        <f t="shared" si="12"/>
        <v>N/A</v>
      </c>
      <c r="G85" s="26">
        <v>134027290</v>
      </c>
      <c r="H85" s="7" t="str">
        <f t="shared" si="13"/>
        <v>N/A</v>
      </c>
      <c r="I85" s="8">
        <v>4.2439999999999998</v>
      </c>
      <c r="J85" s="8">
        <v>-6.37</v>
      </c>
      <c r="K85" s="25" t="s">
        <v>736</v>
      </c>
      <c r="L85" s="91" t="str">
        <f t="shared" si="14"/>
        <v>Yes</v>
      </c>
    </row>
    <row r="86" spans="1:12" x14ac:dyDescent="0.25">
      <c r="A86" s="122" t="s">
        <v>602</v>
      </c>
      <c r="B86" s="21" t="s">
        <v>213</v>
      </c>
      <c r="C86" s="22">
        <v>909</v>
      </c>
      <c r="D86" s="7" t="str">
        <f t="shared" si="11"/>
        <v>N/A</v>
      </c>
      <c r="E86" s="22">
        <v>843</v>
      </c>
      <c r="F86" s="7" t="str">
        <f t="shared" si="12"/>
        <v>N/A</v>
      </c>
      <c r="G86" s="22">
        <v>752</v>
      </c>
      <c r="H86" s="7" t="str">
        <f t="shared" si="13"/>
        <v>N/A</v>
      </c>
      <c r="I86" s="8">
        <v>-7.26</v>
      </c>
      <c r="J86" s="8">
        <v>-10.8</v>
      </c>
      <c r="K86" s="25" t="s">
        <v>736</v>
      </c>
      <c r="L86" s="91" t="str">
        <f t="shared" si="14"/>
        <v>Yes</v>
      </c>
    </row>
    <row r="87" spans="1:12" x14ac:dyDescent="0.25">
      <c r="A87" s="122" t="s">
        <v>1427</v>
      </c>
      <c r="B87" s="21" t="s">
        <v>213</v>
      </c>
      <c r="C87" s="26">
        <v>151067.72167</v>
      </c>
      <c r="D87" s="7" t="str">
        <f t="shared" si="11"/>
        <v>N/A</v>
      </c>
      <c r="E87" s="26">
        <v>169808.45670000001</v>
      </c>
      <c r="F87" s="7" t="str">
        <f t="shared" si="12"/>
        <v>N/A</v>
      </c>
      <c r="G87" s="26">
        <v>178227.77926000001</v>
      </c>
      <c r="H87" s="7" t="str">
        <f t="shared" si="13"/>
        <v>N/A</v>
      </c>
      <c r="I87" s="8">
        <v>12.41</v>
      </c>
      <c r="J87" s="8">
        <v>4.9580000000000002</v>
      </c>
      <c r="K87" s="25" t="s">
        <v>736</v>
      </c>
      <c r="L87" s="91" t="str">
        <f t="shared" si="14"/>
        <v>Yes</v>
      </c>
    </row>
    <row r="88" spans="1:12" x14ac:dyDescent="0.25">
      <c r="A88" s="148" t="s">
        <v>603</v>
      </c>
      <c r="B88" s="21" t="s">
        <v>213</v>
      </c>
      <c r="C88" s="26">
        <v>760335771</v>
      </c>
      <c r="D88" s="7" t="str">
        <f t="shared" si="11"/>
        <v>N/A</v>
      </c>
      <c r="E88" s="26">
        <v>751856481</v>
      </c>
      <c r="F88" s="7" t="str">
        <f t="shared" si="12"/>
        <v>N/A</v>
      </c>
      <c r="G88" s="26">
        <v>680958259</v>
      </c>
      <c r="H88" s="7" t="str">
        <f t="shared" si="13"/>
        <v>N/A</v>
      </c>
      <c r="I88" s="8">
        <v>-1.1200000000000001</v>
      </c>
      <c r="J88" s="8">
        <v>-9.43</v>
      </c>
      <c r="K88" s="25" t="s">
        <v>736</v>
      </c>
      <c r="L88" s="91" t="str">
        <f t="shared" si="14"/>
        <v>Yes</v>
      </c>
    </row>
    <row r="89" spans="1:12" x14ac:dyDescent="0.25">
      <c r="A89" s="151" t="s">
        <v>604</v>
      </c>
      <c r="B89" s="22" t="s">
        <v>213</v>
      </c>
      <c r="C89" s="22">
        <v>26132</v>
      </c>
      <c r="D89" s="7" t="str">
        <f t="shared" si="11"/>
        <v>N/A</v>
      </c>
      <c r="E89" s="22">
        <v>25248</v>
      </c>
      <c r="F89" s="7" t="str">
        <f t="shared" si="12"/>
        <v>N/A</v>
      </c>
      <c r="G89" s="22">
        <v>23656</v>
      </c>
      <c r="H89" s="7" t="str">
        <f t="shared" si="13"/>
        <v>N/A</v>
      </c>
      <c r="I89" s="8">
        <v>-3.38</v>
      </c>
      <c r="J89" s="8">
        <v>-6.31</v>
      </c>
      <c r="K89" s="1" t="s">
        <v>736</v>
      </c>
      <c r="L89" s="91" t="str">
        <f t="shared" si="14"/>
        <v>Yes</v>
      </c>
    </row>
    <row r="90" spans="1:12" x14ac:dyDescent="0.25">
      <c r="A90" s="148" t="s">
        <v>1428</v>
      </c>
      <c r="B90" s="21" t="s">
        <v>213</v>
      </c>
      <c r="C90" s="26">
        <v>29095.965520999998</v>
      </c>
      <c r="D90" s="7" t="str">
        <f t="shared" si="11"/>
        <v>N/A</v>
      </c>
      <c r="E90" s="26">
        <v>29778.853018000002</v>
      </c>
      <c r="F90" s="7" t="str">
        <f t="shared" si="12"/>
        <v>N/A</v>
      </c>
      <c r="G90" s="26">
        <v>28785.858090999998</v>
      </c>
      <c r="H90" s="7" t="str">
        <f t="shared" si="13"/>
        <v>N/A</v>
      </c>
      <c r="I90" s="8">
        <v>2.347</v>
      </c>
      <c r="J90" s="8">
        <v>-3.33</v>
      </c>
      <c r="K90" s="25" t="s">
        <v>736</v>
      </c>
      <c r="L90" s="91" t="str">
        <f t="shared" si="14"/>
        <v>Yes</v>
      </c>
    </row>
    <row r="91" spans="1:12" x14ac:dyDescent="0.25">
      <c r="A91" s="148" t="s">
        <v>605</v>
      </c>
      <c r="B91" s="21" t="s">
        <v>213</v>
      </c>
      <c r="C91" s="26">
        <v>52934172</v>
      </c>
      <c r="D91" s="7" t="str">
        <f t="shared" si="11"/>
        <v>N/A</v>
      </c>
      <c r="E91" s="26">
        <v>58118654</v>
      </c>
      <c r="F91" s="7" t="str">
        <f t="shared" si="12"/>
        <v>N/A</v>
      </c>
      <c r="G91" s="26">
        <v>68911920</v>
      </c>
      <c r="H91" s="7" t="str">
        <f t="shared" si="13"/>
        <v>N/A</v>
      </c>
      <c r="I91" s="8">
        <v>9.7940000000000005</v>
      </c>
      <c r="J91" s="8">
        <v>18.57</v>
      </c>
      <c r="K91" s="25" t="s">
        <v>736</v>
      </c>
      <c r="L91" s="91" t="str">
        <f t="shared" si="14"/>
        <v>Yes</v>
      </c>
    </row>
    <row r="92" spans="1:12" x14ac:dyDescent="0.25">
      <c r="A92" s="148" t="s">
        <v>606</v>
      </c>
      <c r="B92" s="21" t="s">
        <v>213</v>
      </c>
      <c r="C92" s="22">
        <v>125803</v>
      </c>
      <c r="D92" s="7" t="str">
        <f t="shared" si="11"/>
        <v>N/A</v>
      </c>
      <c r="E92" s="22">
        <v>129498</v>
      </c>
      <c r="F92" s="7" t="str">
        <f t="shared" si="12"/>
        <v>N/A</v>
      </c>
      <c r="G92" s="22">
        <v>132241</v>
      </c>
      <c r="H92" s="7" t="str">
        <f t="shared" si="13"/>
        <v>N/A</v>
      </c>
      <c r="I92" s="8">
        <v>2.9369999999999998</v>
      </c>
      <c r="J92" s="8">
        <v>2.1179999999999999</v>
      </c>
      <c r="K92" s="25" t="s">
        <v>736</v>
      </c>
      <c r="L92" s="91" t="str">
        <f t="shared" si="14"/>
        <v>Yes</v>
      </c>
    </row>
    <row r="93" spans="1:12" x14ac:dyDescent="0.25">
      <c r="A93" s="148" t="s">
        <v>1429</v>
      </c>
      <c r="B93" s="21" t="s">
        <v>213</v>
      </c>
      <c r="C93" s="26">
        <v>420.77034729000002</v>
      </c>
      <c r="D93" s="7" t="str">
        <f t="shared" si="11"/>
        <v>N/A</v>
      </c>
      <c r="E93" s="26">
        <v>448.79962625000002</v>
      </c>
      <c r="F93" s="7" t="str">
        <f t="shared" si="12"/>
        <v>N/A</v>
      </c>
      <c r="G93" s="26">
        <v>521.10858206</v>
      </c>
      <c r="H93" s="7" t="str">
        <f t="shared" si="13"/>
        <v>N/A</v>
      </c>
      <c r="I93" s="8">
        <v>6.6609999999999996</v>
      </c>
      <c r="J93" s="8">
        <v>16.11</v>
      </c>
      <c r="K93" s="25" t="s">
        <v>736</v>
      </c>
      <c r="L93" s="91" t="str">
        <f t="shared" si="14"/>
        <v>Yes</v>
      </c>
    </row>
    <row r="94" spans="1:12" x14ac:dyDescent="0.25">
      <c r="A94" s="148" t="s">
        <v>607</v>
      </c>
      <c r="B94" s="21" t="s">
        <v>213</v>
      </c>
      <c r="C94" s="26">
        <v>21072737</v>
      </c>
      <c r="D94" s="7" t="str">
        <f t="shared" si="11"/>
        <v>N/A</v>
      </c>
      <c r="E94" s="26">
        <v>22051469</v>
      </c>
      <c r="F94" s="7" t="str">
        <f t="shared" si="12"/>
        <v>N/A</v>
      </c>
      <c r="G94" s="26">
        <v>21329161</v>
      </c>
      <c r="H94" s="7" t="str">
        <f t="shared" si="13"/>
        <v>N/A</v>
      </c>
      <c r="I94" s="8">
        <v>4.6449999999999996</v>
      </c>
      <c r="J94" s="8">
        <v>-3.28</v>
      </c>
      <c r="K94" s="25" t="s">
        <v>736</v>
      </c>
      <c r="L94" s="91" t="str">
        <f t="shared" si="14"/>
        <v>Yes</v>
      </c>
    </row>
    <row r="95" spans="1:12" x14ac:dyDescent="0.25">
      <c r="A95" s="148" t="s">
        <v>608</v>
      </c>
      <c r="B95" s="21" t="s">
        <v>213</v>
      </c>
      <c r="C95" s="22">
        <v>84066</v>
      </c>
      <c r="D95" s="7" t="str">
        <f t="shared" si="11"/>
        <v>N/A</v>
      </c>
      <c r="E95" s="22">
        <v>87276</v>
      </c>
      <c r="F95" s="7" t="str">
        <f t="shared" si="12"/>
        <v>N/A</v>
      </c>
      <c r="G95" s="22">
        <v>86988</v>
      </c>
      <c r="H95" s="7" t="str">
        <f t="shared" si="13"/>
        <v>N/A</v>
      </c>
      <c r="I95" s="8">
        <v>3.8180000000000001</v>
      </c>
      <c r="J95" s="8">
        <v>-0.33</v>
      </c>
      <c r="K95" s="25" t="s">
        <v>736</v>
      </c>
      <c r="L95" s="91" t="str">
        <f t="shared" si="14"/>
        <v>Yes</v>
      </c>
    </row>
    <row r="96" spans="1:12" x14ac:dyDescent="0.25">
      <c r="A96" s="148" t="s">
        <v>1430</v>
      </c>
      <c r="B96" s="21" t="s">
        <v>213</v>
      </c>
      <c r="C96" s="26">
        <v>250.66896248</v>
      </c>
      <c r="D96" s="7" t="str">
        <f t="shared" si="11"/>
        <v>N/A</v>
      </c>
      <c r="E96" s="26">
        <v>252.66360741</v>
      </c>
      <c r="F96" s="7" t="str">
        <f t="shared" si="12"/>
        <v>N/A</v>
      </c>
      <c r="G96" s="26">
        <v>245.19659032999999</v>
      </c>
      <c r="H96" s="7" t="str">
        <f t="shared" si="13"/>
        <v>N/A</v>
      </c>
      <c r="I96" s="8">
        <v>0.79569999999999996</v>
      </c>
      <c r="J96" s="8">
        <v>-2.96</v>
      </c>
      <c r="K96" s="25" t="s">
        <v>736</v>
      </c>
      <c r="L96" s="91" t="str">
        <f t="shared" si="14"/>
        <v>Yes</v>
      </c>
    </row>
    <row r="97" spans="1:12" ht="25" x14ac:dyDescent="0.25">
      <c r="A97" s="148" t="s">
        <v>609</v>
      </c>
      <c r="B97" s="21" t="s">
        <v>213</v>
      </c>
      <c r="C97" s="26">
        <v>7117080</v>
      </c>
      <c r="D97" s="7" t="str">
        <f t="shared" si="11"/>
        <v>N/A</v>
      </c>
      <c r="E97" s="26">
        <v>8271248</v>
      </c>
      <c r="F97" s="7" t="str">
        <f t="shared" si="12"/>
        <v>N/A</v>
      </c>
      <c r="G97" s="26">
        <v>7851681</v>
      </c>
      <c r="H97" s="7" t="str">
        <f t="shared" si="13"/>
        <v>N/A</v>
      </c>
      <c r="I97" s="8">
        <v>16.22</v>
      </c>
      <c r="J97" s="8">
        <v>-5.07</v>
      </c>
      <c r="K97" s="25" t="s">
        <v>736</v>
      </c>
      <c r="L97" s="91" t="str">
        <f t="shared" si="14"/>
        <v>Yes</v>
      </c>
    </row>
    <row r="98" spans="1:12" x14ac:dyDescent="0.25">
      <c r="A98" s="148" t="s">
        <v>610</v>
      </c>
      <c r="B98" s="21" t="s">
        <v>213</v>
      </c>
      <c r="C98" s="22">
        <v>64870</v>
      </c>
      <c r="D98" s="7" t="str">
        <f t="shared" si="11"/>
        <v>N/A</v>
      </c>
      <c r="E98" s="22">
        <v>67173</v>
      </c>
      <c r="F98" s="7" t="str">
        <f t="shared" si="12"/>
        <v>N/A</v>
      </c>
      <c r="G98" s="22">
        <v>65607</v>
      </c>
      <c r="H98" s="7" t="str">
        <f t="shared" si="13"/>
        <v>N/A</v>
      </c>
      <c r="I98" s="8">
        <v>3.55</v>
      </c>
      <c r="J98" s="8">
        <v>-2.33</v>
      </c>
      <c r="K98" s="25" t="s">
        <v>736</v>
      </c>
      <c r="L98" s="91" t="str">
        <f t="shared" si="14"/>
        <v>Yes</v>
      </c>
    </row>
    <row r="99" spans="1:12" ht="25" x14ac:dyDescent="0.25">
      <c r="A99" s="148" t="s">
        <v>1431</v>
      </c>
      <c r="B99" s="21" t="s">
        <v>213</v>
      </c>
      <c r="C99" s="26">
        <v>109.71296439</v>
      </c>
      <c r="D99" s="7" t="str">
        <f t="shared" si="11"/>
        <v>N/A</v>
      </c>
      <c r="E99" s="26">
        <v>123.13352091</v>
      </c>
      <c r="F99" s="7" t="str">
        <f t="shared" si="12"/>
        <v>N/A</v>
      </c>
      <c r="G99" s="26">
        <v>119.67748868</v>
      </c>
      <c r="H99" s="7" t="str">
        <f t="shared" si="13"/>
        <v>N/A</v>
      </c>
      <c r="I99" s="8">
        <v>12.23</v>
      </c>
      <c r="J99" s="8">
        <v>-2.81</v>
      </c>
      <c r="K99" s="25" t="s">
        <v>736</v>
      </c>
      <c r="L99" s="91" t="str">
        <f t="shared" si="14"/>
        <v>Yes</v>
      </c>
    </row>
    <row r="100" spans="1:12" ht="25" x14ac:dyDescent="0.25">
      <c r="A100" s="148" t="s">
        <v>611</v>
      </c>
      <c r="B100" s="21" t="s">
        <v>213</v>
      </c>
      <c r="C100" s="26">
        <v>84691975</v>
      </c>
      <c r="D100" s="7" t="str">
        <f t="shared" si="11"/>
        <v>N/A</v>
      </c>
      <c r="E100" s="26">
        <v>91766829</v>
      </c>
      <c r="F100" s="7" t="str">
        <f t="shared" si="12"/>
        <v>N/A</v>
      </c>
      <c r="G100" s="26">
        <v>99200513</v>
      </c>
      <c r="H100" s="7" t="str">
        <f t="shared" si="13"/>
        <v>N/A</v>
      </c>
      <c r="I100" s="8">
        <v>8.3539999999999992</v>
      </c>
      <c r="J100" s="8">
        <v>8.1010000000000009</v>
      </c>
      <c r="K100" s="25" t="s">
        <v>736</v>
      </c>
      <c r="L100" s="91" t="str">
        <f t="shared" si="14"/>
        <v>Yes</v>
      </c>
    </row>
    <row r="101" spans="1:12" x14ac:dyDescent="0.25">
      <c r="A101" s="148" t="s">
        <v>612</v>
      </c>
      <c r="B101" s="21" t="s">
        <v>213</v>
      </c>
      <c r="C101" s="22">
        <v>105491</v>
      </c>
      <c r="D101" s="7" t="str">
        <f t="shared" si="11"/>
        <v>N/A</v>
      </c>
      <c r="E101" s="22">
        <v>110842</v>
      </c>
      <c r="F101" s="7" t="str">
        <f t="shared" si="12"/>
        <v>N/A</v>
      </c>
      <c r="G101" s="22">
        <v>118387</v>
      </c>
      <c r="H101" s="7" t="str">
        <f t="shared" si="13"/>
        <v>N/A</v>
      </c>
      <c r="I101" s="8">
        <v>5.0720000000000001</v>
      </c>
      <c r="J101" s="8">
        <v>6.8070000000000004</v>
      </c>
      <c r="K101" s="25" t="s">
        <v>736</v>
      </c>
      <c r="L101" s="91" t="str">
        <f t="shared" si="14"/>
        <v>Yes</v>
      </c>
    </row>
    <row r="102" spans="1:12" x14ac:dyDescent="0.25">
      <c r="A102" s="148" t="s">
        <v>1432</v>
      </c>
      <c r="B102" s="21" t="s">
        <v>213</v>
      </c>
      <c r="C102" s="26">
        <v>802.83602393000001</v>
      </c>
      <c r="D102" s="7" t="str">
        <f t="shared" si="11"/>
        <v>N/A</v>
      </c>
      <c r="E102" s="26">
        <v>827.90665091000005</v>
      </c>
      <c r="F102" s="7" t="str">
        <f t="shared" si="12"/>
        <v>N/A</v>
      </c>
      <c r="G102" s="26">
        <v>837.93417351999994</v>
      </c>
      <c r="H102" s="7" t="str">
        <f t="shared" si="13"/>
        <v>N/A</v>
      </c>
      <c r="I102" s="8">
        <v>3.1230000000000002</v>
      </c>
      <c r="J102" s="8">
        <v>1.2110000000000001</v>
      </c>
      <c r="K102" s="25" t="s">
        <v>736</v>
      </c>
      <c r="L102" s="91" t="str">
        <f t="shared" si="14"/>
        <v>Yes</v>
      </c>
    </row>
    <row r="103" spans="1:12" x14ac:dyDescent="0.25">
      <c r="A103" s="148" t="s">
        <v>613</v>
      </c>
      <c r="B103" s="21" t="s">
        <v>213</v>
      </c>
      <c r="C103" s="26">
        <v>76978605</v>
      </c>
      <c r="D103" s="7" t="str">
        <f t="shared" si="11"/>
        <v>N/A</v>
      </c>
      <c r="E103" s="26">
        <v>77935590</v>
      </c>
      <c r="F103" s="7" t="str">
        <f t="shared" si="12"/>
        <v>N/A</v>
      </c>
      <c r="G103" s="26">
        <v>113300203</v>
      </c>
      <c r="H103" s="7" t="str">
        <f t="shared" si="13"/>
        <v>N/A</v>
      </c>
      <c r="I103" s="8">
        <v>1.2430000000000001</v>
      </c>
      <c r="J103" s="8">
        <v>45.38</v>
      </c>
      <c r="K103" s="25" t="s">
        <v>736</v>
      </c>
      <c r="L103" s="91" t="str">
        <f t="shared" si="14"/>
        <v>No</v>
      </c>
    </row>
    <row r="104" spans="1:12" x14ac:dyDescent="0.25">
      <c r="A104" s="148" t="s">
        <v>614</v>
      </c>
      <c r="B104" s="21" t="s">
        <v>213</v>
      </c>
      <c r="C104" s="22">
        <v>181421</v>
      </c>
      <c r="D104" s="7" t="str">
        <f t="shared" si="11"/>
        <v>N/A</v>
      </c>
      <c r="E104" s="22">
        <v>183960</v>
      </c>
      <c r="F104" s="7" t="str">
        <f t="shared" si="12"/>
        <v>N/A</v>
      </c>
      <c r="G104" s="22">
        <v>201952</v>
      </c>
      <c r="H104" s="7" t="str">
        <f t="shared" si="13"/>
        <v>N/A</v>
      </c>
      <c r="I104" s="8">
        <v>1.4</v>
      </c>
      <c r="J104" s="8">
        <v>9.7799999999999994</v>
      </c>
      <c r="K104" s="25" t="s">
        <v>736</v>
      </c>
      <c r="L104" s="91" t="str">
        <f t="shared" si="14"/>
        <v>Yes</v>
      </c>
    </row>
    <row r="105" spans="1:12" x14ac:dyDescent="0.25">
      <c r="A105" s="148" t="s">
        <v>1433</v>
      </c>
      <c r="B105" s="21" t="s">
        <v>213</v>
      </c>
      <c r="C105" s="26">
        <v>424.30923102000003</v>
      </c>
      <c r="D105" s="7" t="str">
        <f t="shared" si="11"/>
        <v>N/A</v>
      </c>
      <c r="E105" s="26">
        <v>423.65508806000003</v>
      </c>
      <c r="F105" s="7" t="str">
        <f t="shared" si="12"/>
        <v>N/A</v>
      </c>
      <c r="G105" s="26">
        <v>561.02540703</v>
      </c>
      <c r="H105" s="7" t="str">
        <f t="shared" si="13"/>
        <v>N/A</v>
      </c>
      <c r="I105" s="8">
        <v>-0.154</v>
      </c>
      <c r="J105" s="8">
        <v>32.43</v>
      </c>
      <c r="K105" s="25" t="s">
        <v>736</v>
      </c>
      <c r="L105" s="91" t="str">
        <f t="shared" si="14"/>
        <v>No</v>
      </c>
    </row>
    <row r="106" spans="1:12" ht="25" x14ac:dyDescent="0.25">
      <c r="A106" s="148" t="s">
        <v>615</v>
      </c>
      <c r="B106" s="21" t="s">
        <v>213</v>
      </c>
      <c r="C106" s="26">
        <v>612182</v>
      </c>
      <c r="D106" s="7" t="str">
        <f t="shared" si="11"/>
        <v>N/A</v>
      </c>
      <c r="E106" s="26">
        <v>1869</v>
      </c>
      <c r="F106" s="7" t="str">
        <f t="shared" si="12"/>
        <v>N/A</v>
      </c>
      <c r="G106" s="26">
        <v>1646787</v>
      </c>
      <c r="H106" s="7" t="str">
        <f t="shared" si="13"/>
        <v>N/A</v>
      </c>
      <c r="I106" s="8">
        <v>-99.7</v>
      </c>
      <c r="J106" s="8">
        <v>88011</v>
      </c>
      <c r="K106" s="25" t="s">
        <v>736</v>
      </c>
      <c r="L106" s="91" t="str">
        <f t="shared" si="14"/>
        <v>No</v>
      </c>
    </row>
    <row r="107" spans="1:12" x14ac:dyDescent="0.25">
      <c r="A107" s="148" t="s">
        <v>616</v>
      </c>
      <c r="B107" s="21" t="s">
        <v>213</v>
      </c>
      <c r="C107" s="22">
        <v>210</v>
      </c>
      <c r="D107" s="7" t="str">
        <f t="shared" si="11"/>
        <v>N/A</v>
      </c>
      <c r="E107" s="22">
        <v>112</v>
      </c>
      <c r="F107" s="7" t="str">
        <f t="shared" si="12"/>
        <v>N/A</v>
      </c>
      <c r="G107" s="22">
        <v>1811</v>
      </c>
      <c r="H107" s="7" t="str">
        <f t="shared" si="13"/>
        <v>N/A</v>
      </c>
      <c r="I107" s="8">
        <v>-46.7</v>
      </c>
      <c r="J107" s="8">
        <v>1517</v>
      </c>
      <c r="K107" s="25" t="s">
        <v>736</v>
      </c>
      <c r="L107" s="91" t="str">
        <f t="shared" si="14"/>
        <v>No</v>
      </c>
    </row>
    <row r="108" spans="1:12" x14ac:dyDescent="0.25">
      <c r="A108" s="148" t="s">
        <v>1434</v>
      </c>
      <c r="B108" s="21" t="s">
        <v>213</v>
      </c>
      <c r="C108" s="26">
        <v>2915.1523809999999</v>
      </c>
      <c r="D108" s="7" t="str">
        <f t="shared" si="11"/>
        <v>N/A</v>
      </c>
      <c r="E108" s="26">
        <v>16.6875</v>
      </c>
      <c r="F108" s="7" t="str">
        <f t="shared" si="12"/>
        <v>N/A</v>
      </c>
      <c r="G108" s="26">
        <v>909.32468249999999</v>
      </c>
      <c r="H108" s="7" t="str">
        <f t="shared" si="13"/>
        <v>N/A</v>
      </c>
      <c r="I108" s="8">
        <v>-99.4</v>
      </c>
      <c r="J108" s="8">
        <v>5349</v>
      </c>
      <c r="K108" s="25" t="s">
        <v>736</v>
      </c>
      <c r="L108" s="91" t="str">
        <f t="shared" si="14"/>
        <v>No</v>
      </c>
    </row>
    <row r="109" spans="1:12" x14ac:dyDescent="0.25">
      <c r="A109" s="148" t="s">
        <v>617</v>
      </c>
      <c r="B109" s="21" t="s">
        <v>213</v>
      </c>
      <c r="C109" s="26">
        <v>75098299</v>
      </c>
      <c r="D109" s="7" t="str">
        <f t="shared" si="11"/>
        <v>N/A</v>
      </c>
      <c r="E109" s="26">
        <v>83222583</v>
      </c>
      <c r="F109" s="7" t="str">
        <f t="shared" si="12"/>
        <v>N/A</v>
      </c>
      <c r="G109" s="26">
        <v>86851594</v>
      </c>
      <c r="H109" s="7" t="str">
        <f t="shared" si="13"/>
        <v>N/A</v>
      </c>
      <c r="I109" s="8">
        <v>10.82</v>
      </c>
      <c r="J109" s="8">
        <v>4.3609999999999998</v>
      </c>
      <c r="K109" s="25" t="s">
        <v>736</v>
      </c>
      <c r="L109" s="91" t="str">
        <f t="shared" si="14"/>
        <v>Yes</v>
      </c>
    </row>
    <row r="110" spans="1:12" x14ac:dyDescent="0.25">
      <c r="A110" s="148" t="s">
        <v>618</v>
      </c>
      <c r="B110" s="21" t="s">
        <v>213</v>
      </c>
      <c r="C110" s="22">
        <v>162373</v>
      </c>
      <c r="D110" s="7" t="str">
        <f t="shared" si="11"/>
        <v>N/A</v>
      </c>
      <c r="E110" s="22">
        <v>165516</v>
      </c>
      <c r="F110" s="7" t="str">
        <f t="shared" si="12"/>
        <v>N/A</v>
      </c>
      <c r="G110" s="22">
        <v>167124</v>
      </c>
      <c r="H110" s="7" t="str">
        <f t="shared" si="13"/>
        <v>N/A</v>
      </c>
      <c r="I110" s="8">
        <v>1.9359999999999999</v>
      </c>
      <c r="J110" s="8">
        <v>0.97150000000000003</v>
      </c>
      <c r="K110" s="25" t="s">
        <v>736</v>
      </c>
      <c r="L110" s="91" t="str">
        <f t="shared" si="14"/>
        <v>Yes</v>
      </c>
    </row>
    <row r="111" spans="1:12" x14ac:dyDescent="0.25">
      <c r="A111" s="148" t="s">
        <v>1435</v>
      </c>
      <c r="B111" s="21" t="s">
        <v>213</v>
      </c>
      <c r="C111" s="26">
        <v>462.50484379</v>
      </c>
      <c r="D111" s="7" t="str">
        <f t="shared" si="11"/>
        <v>N/A</v>
      </c>
      <c r="E111" s="26">
        <v>502.80687668000002</v>
      </c>
      <c r="F111" s="7" t="str">
        <f t="shared" si="12"/>
        <v>N/A</v>
      </c>
      <c r="G111" s="26">
        <v>519.68355233</v>
      </c>
      <c r="H111" s="7" t="str">
        <f t="shared" si="13"/>
        <v>N/A</v>
      </c>
      <c r="I111" s="8">
        <v>8.7140000000000004</v>
      </c>
      <c r="J111" s="8">
        <v>3.3559999999999999</v>
      </c>
      <c r="K111" s="25" t="s">
        <v>736</v>
      </c>
      <c r="L111" s="91" t="str">
        <f t="shared" si="14"/>
        <v>Yes</v>
      </c>
    </row>
    <row r="112" spans="1:12" x14ac:dyDescent="0.25">
      <c r="A112" s="148" t="s">
        <v>619</v>
      </c>
      <c r="B112" s="21" t="s">
        <v>213</v>
      </c>
      <c r="C112" s="26">
        <v>290451186</v>
      </c>
      <c r="D112" s="7" t="str">
        <f t="shared" si="11"/>
        <v>N/A</v>
      </c>
      <c r="E112" s="26">
        <v>301915996</v>
      </c>
      <c r="F112" s="7" t="str">
        <f t="shared" si="12"/>
        <v>N/A</v>
      </c>
      <c r="G112" s="26">
        <v>307333983</v>
      </c>
      <c r="H112" s="7" t="str">
        <f t="shared" si="13"/>
        <v>N/A</v>
      </c>
      <c r="I112" s="8">
        <v>3.9470000000000001</v>
      </c>
      <c r="J112" s="8">
        <v>1.7949999999999999</v>
      </c>
      <c r="K112" s="25" t="s">
        <v>736</v>
      </c>
      <c r="L112" s="91" t="str">
        <f t="shared" si="14"/>
        <v>Yes</v>
      </c>
    </row>
    <row r="113" spans="1:12" x14ac:dyDescent="0.25">
      <c r="A113" s="148" t="s">
        <v>620</v>
      </c>
      <c r="B113" s="21" t="s">
        <v>213</v>
      </c>
      <c r="C113" s="22">
        <v>192505</v>
      </c>
      <c r="D113" s="7" t="str">
        <f t="shared" si="11"/>
        <v>N/A</v>
      </c>
      <c r="E113" s="22">
        <v>204488</v>
      </c>
      <c r="F113" s="7" t="str">
        <f t="shared" si="12"/>
        <v>N/A</v>
      </c>
      <c r="G113" s="22">
        <v>180177</v>
      </c>
      <c r="H113" s="7" t="str">
        <f t="shared" si="13"/>
        <v>N/A</v>
      </c>
      <c r="I113" s="8">
        <v>6.2249999999999996</v>
      </c>
      <c r="J113" s="8">
        <v>-11.9</v>
      </c>
      <c r="K113" s="25" t="s">
        <v>736</v>
      </c>
      <c r="L113" s="91" t="str">
        <f t="shared" si="14"/>
        <v>Yes</v>
      </c>
    </row>
    <row r="114" spans="1:12" x14ac:dyDescent="0.25">
      <c r="A114" s="148" t="s">
        <v>1436</v>
      </c>
      <c r="B114" s="21" t="s">
        <v>213</v>
      </c>
      <c r="C114" s="26">
        <v>1508.7981402999999</v>
      </c>
      <c r="D114" s="7" t="str">
        <f t="shared" si="11"/>
        <v>N/A</v>
      </c>
      <c r="E114" s="26">
        <v>1476.4484762</v>
      </c>
      <c r="F114" s="7" t="str">
        <f t="shared" si="12"/>
        <v>N/A</v>
      </c>
      <c r="G114" s="26">
        <v>1705.7337118999999</v>
      </c>
      <c r="H114" s="7" t="str">
        <f t="shared" si="13"/>
        <v>N/A</v>
      </c>
      <c r="I114" s="8">
        <v>-2.14</v>
      </c>
      <c r="J114" s="8">
        <v>15.53</v>
      </c>
      <c r="K114" s="25" t="s">
        <v>736</v>
      </c>
      <c r="L114" s="91" t="str">
        <f t="shared" si="14"/>
        <v>Yes</v>
      </c>
    </row>
    <row r="115" spans="1:12" ht="25" x14ac:dyDescent="0.25">
      <c r="A115" s="148" t="s">
        <v>621</v>
      </c>
      <c r="B115" s="21" t="s">
        <v>213</v>
      </c>
      <c r="C115" s="26">
        <v>160790409</v>
      </c>
      <c r="D115" s="7" t="str">
        <f t="shared" si="11"/>
        <v>N/A</v>
      </c>
      <c r="E115" s="26">
        <v>164994826</v>
      </c>
      <c r="F115" s="7" t="str">
        <f t="shared" si="12"/>
        <v>N/A</v>
      </c>
      <c r="G115" s="26">
        <v>41718000</v>
      </c>
      <c r="H115" s="7" t="str">
        <f t="shared" si="13"/>
        <v>N/A</v>
      </c>
      <c r="I115" s="8">
        <v>2.6150000000000002</v>
      </c>
      <c r="J115" s="8">
        <v>-74.7</v>
      </c>
      <c r="K115" s="25" t="s">
        <v>736</v>
      </c>
      <c r="L115" s="91" t="str">
        <f t="shared" si="14"/>
        <v>No</v>
      </c>
    </row>
    <row r="116" spans="1:12" x14ac:dyDescent="0.25">
      <c r="A116" s="151" t="s">
        <v>622</v>
      </c>
      <c r="B116" s="22" t="s">
        <v>213</v>
      </c>
      <c r="C116" s="22">
        <v>68180</v>
      </c>
      <c r="D116" s="7" t="str">
        <f t="shared" si="11"/>
        <v>N/A</v>
      </c>
      <c r="E116" s="22">
        <v>70661</v>
      </c>
      <c r="F116" s="7" t="str">
        <f t="shared" si="12"/>
        <v>N/A</v>
      </c>
      <c r="G116" s="22">
        <v>68495</v>
      </c>
      <c r="H116" s="7" t="str">
        <f t="shared" si="13"/>
        <v>N/A</v>
      </c>
      <c r="I116" s="8">
        <v>3.6389999999999998</v>
      </c>
      <c r="J116" s="8">
        <v>-3.07</v>
      </c>
      <c r="K116" s="1" t="s">
        <v>736</v>
      </c>
      <c r="L116" s="91" t="str">
        <f t="shared" si="14"/>
        <v>Yes</v>
      </c>
    </row>
    <row r="117" spans="1:12" x14ac:dyDescent="0.25">
      <c r="A117" s="148" t="s">
        <v>1437</v>
      </c>
      <c r="B117" s="21" t="s">
        <v>213</v>
      </c>
      <c r="C117" s="26">
        <v>2358.3222206</v>
      </c>
      <c r="D117" s="7" t="str">
        <f t="shared" si="11"/>
        <v>N/A</v>
      </c>
      <c r="E117" s="26">
        <v>2335.0196854999999</v>
      </c>
      <c r="F117" s="7" t="str">
        <f t="shared" si="12"/>
        <v>N/A</v>
      </c>
      <c r="G117" s="26">
        <v>609.06635520999998</v>
      </c>
      <c r="H117" s="7" t="str">
        <f t="shared" si="13"/>
        <v>N/A</v>
      </c>
      <c r="I117" s="8">
        <v>-0.98799999999999999</v>
      </c>
      <c r="J117" s="8">
        <v>-73.900000000000006</v>
      </c>
      <c r="K117" s="25" t="s">
        <v>736</v>
      </c>
      <c r="L117" s="91" t="str">
        <f t="shared" si="14"/>
        <v>No</v>
      </c>
    </row>
    <row r="118" spans="1:12" ht="25" x14ac:dyDescent="0.25">
      <c r="A118" s="148" t="s">
        <v>623</v>
      </c>
      <c r="B118" s="21" t="s">
        <v>213</v>
      </c>
      <c r="C118" s="26">
        <v>12930714</v>
      </c>
      <c r="D118" s="7" t="str">
        <f t="shared" si="11"/>
        <v>N/A</v>
      </c>
      <c r="E118" s="26">
        <v>9896945</v>
      </c>
      <c r="F118" s="7" t="str">
        <f t="shared" si="12"/>
        <v>N/A</v>
      </c>
      <c r="G118" s="26">
        <v>14500024</v>
      </c>
      <c r="H118" s="7" t="str">
        <f t="shared" si="13"/>
        <v>N/A</v>
      </c>
      <c r="I118" s="8">
        <v>-23.5</v>
      </c>
      <c r="J118" s="8">
        <v>46.51</v>
      </c>
      <c r="K118" s="25" t="s">
        <v>736</v>
      </c>
      <c r="L118" s="91" t="str">
        <f t="shared" si="14"/>
        <v>No</v>
      </c>
    </row>
    <row r="119" spans="1:12" x14ac:dyDescent="0.25">
      <c r="A119" s="148" t="s">
        <v>624</v>
      </c>
      <c r="B119" s="21" t="s">
        <v>213</v>
      </c>
      <c r="C119" s="22">
        <v>31116</v>
      </c>
      <c r="D119" s="7" t="str">
        <f t="shared" si="11"/>
        <v>N/A</v>
      </c>
      <c r="E119" s="22">
        <v>25009</v>
      </c>
      <c r="F119" s="7" t="str">
        <f t="shared" si="12"/>
        <v>N/A</v>
      </c>
      <c r="G119" s="22">
        <v>33578</v>
      </c>
      <c r="H119" s="7" t="str">
        <f t="shared" si="13"/>
        <v>N/A</v>
      </c>
      <c r="I119" s="8">
        <v>-19.600000000000001</v>
      </c>
      <c r="J119" s="8">
        <v>34.26</v>
      </c>
      <c r="K119" s="25" t="s">
        <v>736</v>
      </c>
      <c r="L119" s="91" t="str">
        <f t="shared" si="14"/>
        <v>No</v>
      </c>
    </row>
    <row r="120" spans="1:12" x14ac:dyDescent="0.25">
      <c r="A120" s="148" t="s">
        <v>1438</v>
      </c>
      <c r="B120" s="21" t="s">
        <v>213</v>
      </c>
      <c r="C120" s="26">
        <v>415.56478981999999</v>
      </c>
      <c r="D120" s="7" t="str">
        <f t="shared" si="11"/>
        <v>N/A</v>
      </c>
      <c r="E120" s="26">
        <v>395.73533528000002</v>
      </c>
      <c r="F120" s="7" t="str">
        <f t="shared" si="12"/>
        <v>N/A</v>
      </c>
      <c r="G120" s="26">
        <v>431.83107987</v>
      </c>
      <c r="H120" s="7" t="str">
        <f t="shared" si="13"/>
        <v>N/A</v>
      </c>
      <c r="I120" s="8">
        <v>-4.7699999999999996</v>
      </c>
      <c r="J120" s="8">
        <v>9.1210000000000004</v>
      </c>
      <c r="K120" s="25" t="s">
        <v>736</v>
      </c>
      <c r="L120" s="91" t="str">
        <f t="shared" si="14"/>
        <v>Yes</v>
      </c>
    </row>
    <row r="121" spans="1:12" ht="25" x14ac:dyDescent="0.25">
      <c r="A121" s="148" t="s">
        <v>625</v>
      </c>
      <c r="B121" s="21" t="s">
        <v>213</v>
      </c>
      <c r="C121" s="26">
        <v>2371889</v>
      </c>
      <c r="D121" s="7" t="str">
        <f t="shared" si="11"/>
        <v>N/A</v>
      </c>
      <c r="E121" s="26">
        <v>0</v>
      </c>
      <c r="F121" s="7" t="str">
        <f t="shared" si="12"/>
        <v>N/A</v>
      </c>
      <c r="G121" s="26">
        <v>17563843</v>
      </c>
      <c r="H121" s="7" t="str">
        <f t="shared" si="13"/>
        <v>N/A</v>
      </c>
      <c r="I121" s="8">
        <v>-100</v>
      </c>
      <c r="J121" s="8" t="s">
        <v>1747</v>
      </c>
      <c r="K121" s="25" t="s">
        <v>736</v>
      </c>
      <c r="L121" s="91" t="str">
        <f t="shared" si="14"/>
        <v>N/A</v>
      </c>
    </row>
    <row r="122" spans="1:12" x14ac:dyDescent="0.25">
      <c r="A122" s="148" t="s">
        <v>626</v>
      </c>
      <c r="B122" s="21" t="s">
        <v>213</v>
      </c>
      <c r="C122" s="22">
        <v>531</v>
      </c>
      <c r="D122" s="7" t="str">
        <f t="shared" si="11"/>
        <v>N/A</v>
      </c>
      <c r="E122" s="22">
        <v>0</v>
      </c>
      <c r="F122" s="7" t="str">
        <f t="shared" si="12"/>
        <v>N/A</v>
      </c>
      <c r="G122" s="22">
        <v>9884</v>
      </c>
      <c r="H122" s="7" t="str">
        <f t="shared" si="13"/>
        <v>N/A</v>
      </c>
      <c r="I122" s="8">
        <v>-100</v>
      </c>
      <c r="J122" s="8" t="s">
        <v>1747</v>
      </c>
      <c r="K122" s="25" t="s">
        <v>736</v>
      </c>
      <c r="L122" s="91" t="str">
        <f t="shared" si="14"/>
        <v>N/A</v>
      </c>
    </row>
    <row r="123" spans="1:12" ht="25" x14ac:dyDescent="0.25">
      <c r="A123" s="148" t="s">
        <v>1439</v>
      </c>
      <c r="B123" s="21" t="s">
        <v>213</v>
      </c>
      <c r="C123" s="26">
        <v>4466.8342750000002</v>
      </c>
      <c r="D123" s="7" t="str">
        <f t="shared" si="11"/>
        <v>N/A</v>
      </c>
      <c r="E123" s="26" t="s">
        <v>1747</v>
      </c>
      <c r="F123" s="7" t="str">
        <f t="shared" si="12"/>
        <v>N/A</v>
      </c>
      <c r="G123" s="26">
        <v>1776.9974706999999</v>
      </c>
      <c r="H123" s="7" t="str">
        <f t="shared" si="13"/>
        <v>N/A</v>
      </c>
      <c r="I123" s="8" t="s">
        <v>1747</v>
      </c>
      <c r="J123" s="8" t="s">
        <v>1747</v>
      </c>
      <c r="K123" s="25" t="s">
        <v>736</v>
      </c>
      <c r="L123" s="91" t="str">
        <f t="shared" si="14"/>
        <v>N/A</v>
      </c>
    </row>
    <row r="124" spans="1:12" ht="25" x14ac:dyDescent="0.25">
      <c r="A124" s="148" t="s">
        <v>627</v>
      </c>
      <c r="B124" s="21" t="s">
        <v>213</v>
      </c>
      <c r="C124" s="26">
        <v>16875957</v>
      </c>
      <c r="D124" s="7" t="str">
        <f t="shared" si="11"/>
        <v>N/A</v>
      </c>
      <c r="E124" s="26">
        <v>17271151</v>
      </c>
      <c r="F124" s="7" t="str">
        <f t="shared" si="12"/>
        <v>N/A</v>
      </c>
      <c r="G124" s="26">
        <v>9626304</v>
      </c>
      <c r="H124" s="7" t="str">
        <f t="shared" si="13"/>
        <v>N/A</v>
      </c>
      <c r="I124" s="8">
        <v>2.3420000000000001</v>
      </c>
      <c r="J124" s="8">
        <v>-44.3</v>
      </c>
      <c r="K124" s="25" t="s">
        <v>736</v>
      </c>
      <c r="L124" s="91" t="str">
        <f t="shared" si="14"/>
        <v>No</v>
      </c>
    </row>
    <row r="125" spans="1:12" x14ac:dyDescent="0.25">
      <c r="A125" s="148" t="s">
        <v>628</v>
      </c>
      <c r="B125" s="21" t="s">
        <v>213</v>
      </c>
      <c r="C125" s="22">
        <v>13996</v>
      </c>
      <c r="D125" s="7" t="str">
        <f t="shared" si="11"/>
        <v>N/A</v>
      </c>
      <c r="E125" s="22">
        <v>14069</v>
      </c>
      <c r="F125" s="7" t="str">
        <f t="shared" si="12"/>
        <v>N/A</v>
      </c>
      <c r="G125" s="22">
        <v>12778</v>
      </c>
      <c r="H125" s="7" t="str">
        <f t="shared" si="13"/>
        <v>N/A</v>
      </c>
      <c r="I125" s="8">
        <v>0.52159999999999995</v>
      </c>
      <c r="J125" s="8">
        <v>-9.18</v>
      </c>
      <c r="K125" s="25" t="s">
        <v>736</v>
      </c>
      <c r="L125" s="91" t="str">
        <f t="shared" si="14"/>
        <v>Yes</v>
      </c>
    </row>
    <row r="126" spans="1:12" ht="25" x14ac:dyDescent="0.25">
      <c r="A126" s="148" t="s">
        <v>1440</v>
      </c>
      <c r="B126" s="21" t="s">
        <v>213</v>
      </c>
      <c r="C126" s="26">
        <v>1205.7700057</v>
      </c>
      <c r="D126" s="7" t="str">
        <f t="shared" si="11"/>
        <v>N/A</v>
      </c>
      <c r="E126" s="26">
        <v>1227.6033121999999</v>
      </c>
      <c r="F126" s="7" t="str">
        <f t="shared" si="12"/>
        <v>N/A</v>
      </c>
      <c r="G126" s="26">
        <v>753.34982000000002</v>
      </c>
      <c r="H126" s="7" t="str">
        <f t="shared" si="13"/>
        <v>N/A</v>
      </c>
      <c r="I126" s="8">
        <v>1.8109999999999999</v>
      </c>
      <c r="J126" s="8">
        <v>-38.6</v>
      </c>
      <c r="K126" s="25" t="s">
        <v>736</v>
      </c>
      <c r="L126" s="91" t="str">
        <f t="shared" si="14"/>
        <v>No</v>
      </c>
    </row>
    <row r="127" spans="1:12" ht="25" x14ac:dyDescent="0.25">
      <c r="A127" s="148" t="s">
        <v>629</v>
      </c>
      <c r="B127" s="21" t="s">
        <v>213</v>
      </c>
      <c r="C127" s="26">
        <v>3224272</v>
      </c>
      <c r="D127" s="7" t="str">
        <f t="shared" si="11"/>
        <v>N/A</v>
      </c>
      <c r="E127" s="26">
        <v>5977577</v>
      </c>
      <c r="F127" s="7" t="str">
        <f t="shared" si="12"/>
        <v>N/A</v>
      </c>
      <c r="G127" s="26">
        <v>7333473</v>
      </c>
      <c r="H127" s="7" t="str">
        <f t="shared" si="13"/>
        <v>N/A</v>
      </c>
      <c r="I127" s="8">
        <v>85.39</v>
      </c>
      <c r="J127" s="8">
        <v>22.68</v>
      </c>
      <c r="K127" s="25" t="s">
        <v>736</v>
      </c>
      <c r="L127" s="91" t="str">
        <f t="shared" si="14"/>
        <v>Yes</v>
      </c>
    </row>
    <row r="128" spans="1:12" x14ac:dyDescent="0.25">
      <c r="A128" s="148" t="s">
        <v>630</v>
      </c>
      <c r="B128" s="21" t="s">
        <v>213</v>
      </c>
      <c r="C128" s="22">
        <v>3755</v>
      </c>
      <c r="D128" s="7" t="str">
        <f t="shared" si="11"/>
        <v>N/A</v>
      </c>
      <c r="E128" s="22">
        <v>4060</v>
      </c>
      <c r="F128" s="7" t="str">
        <f t="shared" si="12"/>
        <v>N/A</v>
      </c>
      <c r="G128" s="22">
        <v>16996</v>
      </c>
      <c r="H128" s="7" t="str">
        <f t="shared" si="13"/>
        <v>N/A</v>
      </c>
      <c r="I128" s="8">
        <v>8.1229999999999993</v>
      </c>
      <c r="J128" s="8">
        <v>318.60000000000002</v>
      </c>
      <c r="K128" s="25" t="s">
        <v>736</v>
      </c>
      <c r="L128" s="91" t="str">
        <f t="shared" si="14"/>
        <v>No</v>
      </c>
    </row>
    <row r="129" spans="1:12" ht="25" x14ac:dyDescent="0.25">
      <c r="A129" s="148" t="s">
        <v>1441</v>
      </c>
      <c r="B129" s="21" t="s">
        <v>213</v>
      </c>
      <c r="C129" s="26">
        <v>858.66098535000003</v>
      </c>
      <c r="D129" s="7" t="str">
        <f t="shared" si="11"/>
        <v>N/A</v>
      </c>
      <c r="E129" s="26">
        <v>1472.3096059</v>
      </c>
      <c r="F129" s="7" t="str">
        <f t="shared" si="12"/>
        <v>N/A</v>
      </c>
      <c r="G129" s="26">
        <v>431.48228994999999</v>
      </c>
      <c r="H129" s="7" t="str">
        <f t="shared" si="13"/>
        <v>N/A</v>
      </c>
      <c r="I129" s="8">
        <v>71.47</v>
      </c>
      <c r="J129" s="8">
        <v>-70.7</v>
      </c>
      <c r="K129" s="25" t="s">
        <v>736</v>
      </c>
      <c r="L129" s="91" t="str">
        <f t="shared" si="14"/>
        <v>No</v>
      </c>
    </row>
    <row r="130" spans="1:12" ht="25" x14ac:dyDescent="0.25">
      <c r="A130" s="148" t="s">
        <v>631</v>
      </c>
      <c r="B130" s="21" t="s">
        <v>213</v>
      </c>
      <c r="C130" s="26">
        <v>9453103</v>
      </c>
      <c r="D130" s="7" t="str">
        <f t="shared" si="11"/>
        <v>N/A</v>
      </c>
      <c r="E130" s="26">
        <v>6969618</v>
      </c>
      <c r="F130" s="7" t="str">
        <f t="shared" si="12"/>
        <v>N/A</v>
      </c>
      <c r="G130" s="26">
        <v>6968602</v>
      </c>
      <c r="H130" s="7" t="str">
        <f t="shared" si="13"/>
        <v>N/A</v>
      </c>
      <c r="I130" s="8">
        <v>-26.3</v>
      </c>
      <c r="J130" s="8">
        <v>-1.4999999999999999E-2</v>
      </c>
      <c r="K130" s="25" t="s">
        <v>736</v>
      </c>
      <c r="L130" s="91" t="str">
        <f t="shared" si="14"/>
        <v>Yes</v>
      </c>
    </row>
    <row r="131" spans="1:12" x14ac:dyDescent="0.25">
      <c r="A131" s="148" t="s">
        <v>632</v>
      </c>
      <c r="B131" s="21" t="s">
        <v>213</v>
      </c>
      <c r="C131" s="22">
        <v>14422</v>
      </c>
      <c r="D131" s="7" t="str">
        <f t="shared" si="11"/>
        <v>N/A</v>
      </c>
      <c r="E131" s="22">
        <v>13042</v>
      </c>
      <c r="F131" s="7" t="str">
        <f t="shared" si="12"/>
        <v>N/A</v>
      </c>
      <c r="G131" s="22">
        <v>14588</v>
      </c>
      <c r="H131" s="7" t="str">
        <f t="shared" si="13"/>
        <v>N/A</v>
      </c>
      <c r="I131" s="8">
        <v>-9.57</v>
      </c>
      <c r="J131" s="8">
        <v>11.85</v>
      </c>
      <c r="K131" s="25" t="s">
        <v>736</v>
      </c>
      <c r="L131" s="91" t="str">
        <f t="shared" si="14"/>
        <v>Yes</v>
      </c>
    </row>
    <row r="132" spans="1:12" ht="25" x14ac:dyDescent="0.25">
      <c r="A132" s="148" t="s">
        <v>1442</v>
      </c>
      <c r="B132" s="21" t="s">
        <v>213</v>
      </c>
      <c r="C132" s="26">
        <v>655.46408265000002</v>
      </c>
      <c r="D132" s="7" t="str">
        <f t="shared" si="11"/>
        <v>N/A</v>
      </c>
      <c r="E132" s="26">
        <v>534.39794510000002</v>
      </c>
      <c r="F132" s="7" t="str">
        <f t="shared" si="12"/>
        <v>N/A</v>
      </c>
      <c r="G132" s="26">
        <v>477.69413215999998</v>
      </c>
      <c r="H132" s="7" t="str">
        <f t="shared" si="13"/>
        <v>N/A</v>
      </c>
      <c r="I132" s="8">
        <v>-18.5</v>
      </c>
      <c r="J132" s="8">
        <v>-10.6</v>
      </c>
      <c r="K132" s="25" t="s">
        <v>736</v>
      </c>
      <c r="L132" s="91" t="str">
        <f t="shared" si="14"/>
        <v>Yes</v>
      </c>
    </row>
    <row r="133" spans="1:12" x14ac:dyDescent="0.25">
      <c r="A133" s="148" t="s">
        <v>633</v>
      </c>
      <c r="B133" s="21" t="s">
        <v>213</v>
      </c>
      <c r="C133" s="26">
        <v>36045227</v>
      </c>
      <c r="D133" s="7" t="str">
        <f t="shared" si="11"/>
        <v>N/A</v>
      </c>
      <c r="E133" s="26">
        <v>36825471</v>
      </c>
      <c r="F133" s="7" t="str">
        <f t="shared" si="12"/>
        <v>N/A</v>
      </c>
      <c r="G133" s="26">
        <v>38473541</v>
      </c>
      <c r="H133" s="7" t="str">
        <f t="shared" si="13"/>
        <v>N/A</v>
      </c>
      <c r="I133" s="8">
        <v>2.165</v>
      </c>
      <c r="J133" s="8">
        <v>4.4749999999999996</v>
      </c>
      <c r="K133" s="25" t="s">
        <v>736</v>
      </c>
      <c r="L133" s="91" t="str">
        <f t="shared" si="14"/>
        <v>Yes</v>
      </c>
    </row>
    <row r="134" spans="1:12" x14ac:dyDescent="0.25">
      <c r="A134" s="148" t="s">
        <v>634</v>
      </c>
      <c r="B134" s="21" t="s">
        <v>213</v>
      </c>
      <c r="C134" s="22">
        <v>3404</v>
      </c>
      <c r="D134" s="7" t="str">
        <f t="shared" si="11"/>
        <v>N/A</v>
      </c>
      <c r="E134" s="22">
        <v>3395</v>
      </c>
      <c r="F134" s="7" t="str">
        <f t="shared" si="12"/>
        <v>N/A</v>
      </c>
      <c r="G134" s="22">
        <v>3236</v>
      </c>
      <c r="H134" s="7" t="str">
        <f t="shared" si="13"/>
        <v>N/A</v>
      </c>
      <c r="I134" s="8">
        <v>-0.26400000000000001</v>
      </c>
      <c r="J134" s="8">
        <v>-4.68</v>
      </c>
      <c r="K134" s="25" t="s">
        <v>736</v>
      </c>
      <c r="L134" s="91" t="str">
        <f t="shared" si="14"/>
        <v>Yes</v>
      </c>
    </row>
    <row r="135" spans="1:12" x14ac:dyDescent="0.25">
      <c r="A135" s="148" t="s">
        <v>1443</v>
      </c>
      <c r="B135" s="21" t="s">
        <v>213</v>
      </c>
      <c r="C135" s="26">
        <v>10589.079612</v>
      </c>
      <c r="D135" s="7" t="str">
        <f t="shared" si="11"/>
        <v>N/A</v>
      </c>
      <c r="E135" s="26">
        <v>10846.972312</v>
      </c>
      <c r="F135" s="7" t="str">
        <f t="shared" si="12"/>
        <v>N/A</v>
      </c>
      <c r="G135" s="26">
        <v>11889.22775</v>
      </c>
      <c r="H135" s="7" t="str">
        <f t="shared" si="13"/>
        <v>N/A</v>
      </c>
      <c r="I135" s="8">
        <v>2.4350000000000001</v>
      </c>
      <c r="J135" s="8">
        <v>9.609</v>
      </c>
      <c r="K135" s="25" t="s">
        <v>736</v>
      </c>
      <c r="L135" s="91" t="str">
        <f t="shared" si="14"/>
        <v>Yes</v>
      </c>
    </row>
    <row r="136" spans="1:12" ht="25" x14ac:dyDescent="0.25">
      <c r="A136" s="148" t="s">
        <v>635</v>
      </c>
      <c r="B136" s="21" t="s">
        <v>213</v>
      </c>
      <c r="C136" s="26">
        <v>755817</v>
      </c>
      <c r="D136" s="7" t="str">
        <f t="shared" si="11"/>
        <v>N/A</v>
      </c>
      <c r="E136" s="26">
        <v>847015</v>
      </c>
      <c r="F136" s="7" t="str">
        <f t="shared" si="12"/>
        <v>N/A</v>
      </c>
      <c r="G136" s="26">
        <v>937176</v>
      </c>
      <c r="H136" s="7" t="str">
        <f t="shared" si="13"/>
        <v>N/A</v>
      </c>
      <c r="I136" s="8">
        <v>12.07</v>
      </c>
      <c r="J136" s="8">
        <v>10.64</v>
      </c>
      <c r="K136" s="25" t="s">
        <v>736</v>
      </c>
      <c r="L136" s="91" t="str">
        <f>IF(J136="Div by 0", "N/A", IF(OR(J136="N/A",K136="N/A"),"N/A", IF(J136&gt;VALUE(MID(K136,1,2)), "No", IF(J136&lt;-1*VALUE(MID(K136,1,2)), "No", "Yes"))))</f>
        <v>Yes</v>
      </c>
    </row>
    <row r="137" spans="1:12" x14ac:dyDescent="0.25">
      <c r="A137" s="148" t="s">
        <v>636</v>
      </c>
      <c r="B137" s="21" t="s">
        <v>213</v>
      </c>
      <c r="C137" s="22">
        <v>8383</v>
      </c>
      <c r="D137" s="7" t="str">
        <f t="shared" si="11"/>
        <v>N/A</v>
      </c>
      <c r="E137" s="22">
        <v>9022</v>
      </c>
      <c r="F137" s="7" t="str">
        <f t="shared" si="12"/>
        <v>N/A</v>
      </c>
      <c r="G137" s="22">
        <v>9897</v>
      </c>
      <c r="H137" s="7" t="str">
        <f t="shared" si="13"/>
        <v>N/A</v>
      </c>
      <c r="I137" s="8">
        <v>7.6230000000000002</v>
      </c>
      <c r="J137" s="8">
        <v>9.6989999999999998</v>
      </c>
      <c r="K137" s="25" t="s">
        <v>736</v>
      </c>
      <c r="L137" s="91" t="str">
        <f t="shared" ref="L137:L141" si="15">IF(J137="Div by 0", "N/A", IF(OR(J137="N/A",K137="N/A"),"N/A", IF(J137&gt;VALUE(MID(K137,1,2)), "No", IF(J137&lt;-1*VALUE(MID(K137,1,2)), "No", "Yes"))))</f>
        <v>Yes</v>
      </c>
    </row>
    <row r="138" spans="1:12" ht="25" x14ac:dyDescent="0.25">
      <c r="A138" s="148" t="s">
        <v>1444</v>
      </c>
      <c r="B138" s="21" t="s">
        <v>213</v>
      </c>
      <c r="C138" s="26">
        <v>90.160682332999997</v>
      </c>
      <c r="D138" s="7" t="str">
        <f t="shared" si="11"/>
        <v>N/A</v>
      </c>
      <c r="E138" s="26">
        <v>93.883285302999994</v>
      </c>
      <c r="F138" s="7" t="str">
        <f t="shared" si="12"/>
        <v>N/A</v>
      </c>
      <c r="G138" s="26">
        <v>94.692937254</v>
      </c>
      <c r="H138" s="7" t="str">
        <f t="shared" si="13"/>
        <v>N/A</v>
      </c>
      <c r="I138" s="8">
        <v>4.1289999999999996</v>
      </c>
      <c r="J138" s="8">
        <v>0.86240000000000006</v>
      </c>
      <c r="K138" s="25" t="s">
        <v>736</v>
      </c>
      <c r="L138" s="91" t="str">
        <f t="shared" si="15"/>
        <v>Yes</v>
      </c>
    </row>
    <row r="139" spans="1:12" ht="25" x14ac:dyDescent="0.25">
      <c r="A139" s="148" t="s">
        <v>637</v>
      </c>
      <c r="B139" s="21" t="s">
        <v>213</v>
      </c>
      <c r="C139" s="26">
        <v>2408344</v>
      </c>
      <c r="D139" s="7" t="str">
        <f t="shared" si="11"/>
        <v>N/A</v>
      </c>
      <c r="E139" s="26">
        <v>2004502</v>
      </c>
      <c r="F139" s="7" t="str">
        <f t="shared" si="12"/>
        <v>N/A</v>
      </c>
      <c r="G139" s="26">
        <v>2895389</v>
      </c>
      <c r="H139" s="7" t="str">
        <f t="shared" si="13"/>
        <v>N/A</v>
      </c>
      <c r="I139" s="8">
        <v>-16.8</v>
      </c>
      <c r="J139" s="8">
        <v>44.44</v>
      </c>
      <c r="K139" s="25" t="s">
        <v>736</v>
      </c>
      <c r="L139" s="91" t="str">
        <f t="shared" si="15"/>
        <v>No</v>
      </c>
    </row>
    <row r="140" spans="1:12" x14ac:dyDescent="0.25">
      <c r="A140" s="148" t="s">
        <v>638</v>
      </c>
      <c r="B140" s="21" t="s">
        <v>213</v>
      </c>
      <c r="C140" s="22">
        <v>84</v>
      </c>
      <c r="D140" s="7" t="str">
        <f t="shared" si="11"/>
        <v>N/A</v>
      </c>
      <c r="E140" s="22">
        <v>61</v>
      </c>
      <c r="F140" s="7" t="str">
        <f t="shared" si="12"/>
        <v>N/A</v>
      </c>
      <c r="G140" s="22">
        <v>233</v>
      </c>
      <c r="H140" s="7" t="str">
        <f t="shared" si="13"/>
        <v>N/A</v>
      </c>
      <c r="I140" s="8">
        <v>-27.4</v>
      </c>
      <c r="J140" s="8">
        <v>282</v>
      </c>
      <c r="K140" s="25" t="s">
        <v>736</v>
      </c>
      <c r="L140" s="91" t="str">
        <f t="shared" si="15"/>
        <v>No</v>
      </c>
    </row>
    <row r="141" spans="1:12" ht="25" x14ac:dyDescent="0.25">
      <c r="A141" s="148" t="s">
        <v>1445</v>
      </c>
      <c r="B141" s="21" t="s">
        <v>213</v>
      </c>
      <c r="C141" s="26">
        <v>28670.761904999999</v>
      </c>
      <c r="D141" s="7" t="str">
        <f t="shared" si="11"/>
        <v>N/A</v>
      </c>
      <c r="E141" s="26">
        <v>32860.688524999998</v>
      </c>
      <c r="F141" s="7" t="str">
        <f t="shared" si="12"/>
        <v>N/A</v>
      </c>
      <c r="G141" s="26">
        <v>12426.562232</v>
      </c>
      <c r="H141" s="7" t="str">
        <f t="shared" si="13"/>
        <v>N/A</v>
      </c>
      <c r="I141" s="8">
        <v>14.61</v>
      </c>
      <c r="J141" s="8">
        <v>-62.2</v>
      </c>
      <c r="K141" s="25" t="s">
        <v>736</v>
      </c>
      <c r="L141" s="91" t="str">
        <f t="shared" si="15"/>
        <v>No</v>
      </c>
    </row>
    <row r="142" spans="1:12" ht="25" x14ac:dyDescent="0.25">
      <c r="A142" s="148" t="s">
        <v>639</v>
      </c>
      <c r="B142" s="21" t="s">
        <v>213</v>
      </c>
      <c r="C142" s="26">
        <v>57186071</v>
      </c>
      <c r="D142" s="7" t="str">
        <f t="shared" si="11"/>
        <v>N/A</v>
      </c>
      <c r="E142" s="26">
        <v>58921731</v>
      </c>
      <c r="F142" s="7" t="str">
        <f t="shared" si="12"/>
        <v>N/A</v>
      </c>
      <c r="G142" s="26">
        <v>52805248</v>
      </c>
      <c r="H142" s="7" t="str">
        <f t="shared" si="13"/>
        <v>N/A</v>
      </c>
      <c r="I142" s="8">
        <v>3.0350000000000001</v>
      </c>
      <c r="J142" s="8">
        <v>-10.4</v>
      </c>
      <c r="K142" s="25" t="s">
        <v>736</v>
      </c>
      <c r="L142" s="91" t="str">
        <f t="shared" ref="L142:L153" si="16">IF(J142="Div by 0", "N/A", IF(K142="N/A","N/A", IF(J142&gt;VALUE(MID(K142,1,2)), "No", IF(J142&lt;-1*VALUE(MID(K142,1,2)), "No", "Yes"))))</f>
        <v>Yes</v>
      </c>
    </row>
    <row r="143" spans="1:12" x14ac:dyDescent="0.25">
      <c r="A143" s="148" t="s">
        <v>640</v>
      </c>
      <c r="B143" s="21" t="s">
        <v>213</v>
      </c>
      <c r="C143" s="22">
        <v>105680</v>
      </c>
      <c r="D143" s="7" t="str">
        <f t="shared" si="11"/>
        <v>N/A</v>
      </c>
      <c r="E143" s="22">
        <v>109993</v>
      </c>
      <c r="F143" s="7" t="str">
        <f t="shared" si="12"/>
        <v>N/A</v>
      </c>
      <c r="G143" s="22">
        <v>109150</v>
      </c>
      <c r="H143" s="7" t="str">
        <f t="shared" si="13"/>
        <v>N/A</v>
      </c>
      <c r="I143" s="8">
        <v>4.0810000000000004</v>
      </c>
      <c r="J143" s="8">
        <v>-0.76600000000000001</v>
      </c>
      <c r="K143" s="25" t="s">
        <v>736</v>
      </c>
      <c r="L143" s="91" t="str">
        <f t="shared" si="16"/>
        <v>Yes</v>
      </c>
    </row>
    <row r="144" spans="1:12" ht="25" x14ac:dyDescent="0.25">
      <c r="A144" s="148" t="s">
        <v>1446</v>
      </c>
      <c r="B144" s="21" t="s">
        <v>213</v>
      </c>
      <c r="C144" s="26">
        <v>541.12482021000005</v>
      </c>
      <c r="D144" s="7" t="str">
        <f t="shared" si="11"/>
        <v>N/A</v>
      </c>
      <c r="E144" s="26">
        <v>535.68618911999999</v>
      </c>
      <c r="F144" s="7" t="str">
        <f t="shared" si="12"/>
        <v>N/A</v>
      </c>
      <c r="G144" s="26">
        <v>483.78605589</v>
      </c>
      <c r="H144" s="7" t="str">
        <f t="shared" si="13"/>
        <v>N/A</v>
      </c>
      <c r="I144" s="8">
        <v>-1.01</v>
      </c>
      <c r="J144" s="8">
        <v>-9.69</v>
      </c>
      <c r="K144" s="25" t="s">
        <v>736</v>
      </c>
      <c r="L144" s="91" t="str">
        <f t="shared" si="16"/>
        <v>Yes</v>
      </c>
    </row>
    <row r="145" spans="1:12" ht="25" x14ac:dyDescent="0.25">
      <c r="A145" s="148" t="s">
        <v>641</v>
      </c>
      <c r="B145" s="21" t="s">
        <v>213</v>
      </c>
      <c r="C145" s="26">
        <v>45053878</v>
      </c>
      <c r="D145" s="7" t="str">
        <f t="shared" ref="D145:D153" si="17">IF($B145="N/A","N/A",IF(C145&gt;10,"No",IF(C145&lt;-10,"No","Yes")))</f>
        <v>N/A</v>
      </c>
      <c r="E145" s="26">
        <v>50281394</v>
      </c>
      <c r="F145" s="7" t="str">
        <f t="shared" ref="F145:F153" si="18">IF($B145="N/A","N/A",IF(E145&gt;10,"No",IF(E145&lt;-10,"No","Yes")))</f>
        <v>N/A</v>
      </c>
      <c r="G145" s="26">
        <v>2420748</v>
      </c>
      <c r="H145" s="7" t="str">
        <f t="shared" ref="H145:H153" si="19">IF($B145="N/A","N/A",IF(G145&gt;10,"No",IF(G145&lt;-10,"No","Yes")))</f>
        <v>N/A</v>
      </c>
      <c r="I145" s="8">
        <v>11.6</v>
      </c>
      <c r="J145" s="8">
        <v>-95.2</v>
      </c>
      <c r="K145" s="25" t="s">
        <v>736</v>
      </c>
      <c r="L145" s="91" t="str">
        <f t="shared" si="16"/>
        <v>No</v>
      </c>
    </row>
    <row r="146" spans="1:12" x14ac:dyDescent="0.25">
      <c r="A146" s="148" t="s">
        <v>642</v>
      </c>
      <c r="B146" s="21" t="s">
        <v>213</v>
      </c>
      <c r="C146" s="22">
        <v>4223</v>
      </c>
      <c r="D146" s="7" t="str">
        <f t="shared" si="17"/>
        <v>N/A</v>
      </c>
      <c r="E146" s="22">
        <v>4623</v>
      </c>
      <c r="F146" s="7" t="str">
        <f t="shared" si="18"/>
        <v>N/A</v>
      </c>
      <c r="G146" s="22">
        <v>2824</v>
      </c>
      <c r="H146" s="7" t="str">
        <f t="shared" si="19"/>
        <v>N/A</v>
      </c>
      <c r="I146" s="8">
        <v>9.4719999999999995</v>
      </c>
      <c r="J146" s="8">
        <v>-38.9</v>
      </c>
      <c r="K146" s="25" t="s">
        <v>736</v>
      </c>
      <c r="L146" s="91" t="str">
        <f t="shared" si="16"/>
        <v>No</v>
      </c>
    </row>
    <row r="147" spans="1:12" ht="25" x14ac:dyDescent="0.25">
      <c r="A147" s="148" t="s">
        <v>1447</v>
      </c>
      <c r="B147" s="21" t="s">
        <v>213</v>
      </c>
      <c r="C147" s="26">
        <v>10668.690031</v>
      </c>
      <c r="D147" s="7" t="str">
        <f t="shared" si="17"/>
        <v>N/A</v>
      </c>
      <c r="E147" s="26">
        <v>10876.356046000001</v>
      </c>
      <c r="F147" s="7" t="str">
        <f t="shared" si="18"/>
        <v>N/A</v>
      </c>
      <c r="G147" s="26">
        <v>857.20538243999999</v>
      </c>
      <c r="H147" s="7" t="str">
        <f t="shared" si="19"/>
        <v>N/A</v>
      </c>
      <c r="I147" s="8">
        <v>1.946</v>
      </c>
      <c r="J147" s="8">
        <v>-92.1</v>
      </c>
      <c r="K147" s="25" t="s">
        <v>736</v>
      </c>
      <c r="L147" s="91" t="str">
        <f t="shared" si="16"/>
        <v>No</v>
      </c>
    </row>
    <row r="148" spans="1:12" ht="25" x14ac:dyDescent="0.25">
      <c r="A148" s="148" t="s">
        <v>643</v>
      </c>
      <c r="B148" s="21" t="s">
        <v>213</v>
      </c>
      <c r="C148" s="26">
        <v>96532010</v>
      </c>
      <c r="D148" s="7" t="str">
        <f t="shared" si="17"/>
        <v>N/A</v>
      </c>
      <c r="E148" s="26">
        <v>98568256</v>
      </c>
      <c r="F148" s="7" t="str">
        <f t="shared" si="18"/>
        <v>N/A</v>
      </c>
      <c r="G148" s="26">
        <v>89892951</v>
      </c>
      <c r="H148" s="7" t="str">
        <f t="shared" si="19"/>
        <v>N/A</v>
      </c>
      <c r="I148" s="8">
        <v>2.109</v>
      </c>
      <c r="J148" s="8">
        <v>-8.8000000000000007</v>
      </c>
      <c r="K148" s="25" t="s">
        <v>736</v>
      </c>
      <c r="L148" s="91" t="str">
        <f t="shared" si="16"/>
        <v>Yes</v>
      </c>
    </row>
    <row r="149" spans="1:12" x14ac:dyDescent="0.25">
      <c r="A149" s="148" t="s">
        <v>644</v>
      </c>
      <c r="B149" s="21" t="s">
        <v>213</v>
      </c>
      <c r="C149" s="22">
        <v>59019</v>
      </c>
      <c r="D149" s="7" t="str">
        <f t="shared" si="17"/>
        <v>N/A</v>
      </c>
      <c r="E149" s="22">
        <v>60011</v>
      </c>
      <c r="F149" s="7" t="str">
        <f t="shared" si="18"/>
        <v>N/A</v>
      </c>
      <c r="G149" s="22">
        <v>50998</v>
      </c>
      <c r="H149" s="7" t="str">
        <f t="shared" si="19"/>
        <v>N/A</v>
      </c>
      <c r="I149" s="8">
        <v>1.681</v>
      </c>
      <c r="J149" s="8">
        <v>-15</v>
      </c>
      <c r="K149" s="25" t="s">
        <v>736</v>
      </c>
      <c r="L149" s="91" t="str">
        <f t="shared" si="16"/>
        <v>Yes</v>
      </c>
    </row>
    <row r="150" spans="1:12" ht="25" x14ac:dyDescent="0.25">
      <c r="A150" s="148" t="s">
        <v>1448</v>
      </c>
      <c r="B150" s="21" t="s">
        <v>213</v>
      </c>
      <c r="C150" s="26">
        <v>1635.6090412000001</v>
      </c>
      <c r="D150" s="7" t="str">
        <f t="shared" si="17"/>
        <v>N/A</v>
      </c>
      <c r="E150" s="26">
        <v>1642.5031411</v>
      </c>
      <c r="F150" s="7" t="str">
        <f t="shared" si="18"/>
        <v>N/A</v>
      </c>
      <c r="G150" s="26">
        <v>1762.6760068999999</v>
      </c>
      <c r="H150" s="7" t="str">
        <f t="shared" si="19"/>
        <v>N/A</v>
      </c>
      <c r="I150" s="8">
        <v>0.42149999999999999</v>
      </c>
      <c r="J150" s="8">
        <v>7.3159999999999998</v>
      </c>
      <c r="K150" s="25" t="s">
        <v>736</v>
      </c>
      <c r="L150" s="91" t="str">
        <f t="shared" si="16"/>
        <v>Yes</v>
      </c>
    </row>
    <row r="151" spans="1:12" ht="25" x14ac:dyDescent="0.25">
      <c r="A151" s="148" t="s">
        <v>645</v>
      </c>
      <c r="B151" s="21" t="s">
        <v>213</v>
      </c>
      <c r="C151" s="26">
        <v>7831541</v>
      </c>
      <c r="D151" s="7" t="str">
        <f t="shared" si="17"/>
        <v>N/A</v>
      </c>
      <c r="E151" s="26">
        <v>7796741</v>
      </c>
      <c r="F151" s="7" t="str">
        <f t="shared" si="18"/>
        <v>N/A</v>
      </c>
      <c r="G151" s="26">
        <v>0</v>
      </c>
      <c r="H151" s="7" t="str">
        <f t="shared" si="19"/>
        <v>N/A</v>
      </c>
      <c r="I151" s="8">
        <v>-0.44400000000000001</v>
      </c>
      <c r="J151" s="8">
        <v>-100</v>
      </c>
      <c r="K151" s="25" t="s">
        <v>736</v>
      </c>
      <c r="L151" s="91" t="str">
        <f t="shared" si="16"/>
        <v>No</v>
      </c>
    </row>
    <row r="152" spans="1:12" x14ac:dyDescent="0.25">
      <c r="A152" s="148" t="s">
        <v>646</v>
      </c>
      <c r="B152" s="21" t="s">
        <v>213</v>
      </c>
      <c r="C152" s="22">
        <v>790</v>
      </c>
      <c r="D152" s="7" t="str">
        <f t="shared" si="17"/>
        <v>N/A</v>
      </c>
      <c r="E152" s="22">
        <v>810</v>
      </c>
      <c r="F152" s="7" t="str">
        <f t="shared" si="18"/>
        <v>N/A</v>
      </c>
      <c r="G152" s="22">
        <v>0</v>
      </c>
      <c r="H152" s="7" t="str">
        <f t="shared" si="19"/>
        <v>N/A</v>
      </c>
      <c r="I152" s="8">
        <v>2.532</v>
      </c>
      <c r="J152" s="8">
        <v>-100</v>
      </c>
      <c r="K152" s="25" t="s">
        <v>736</v>
      </c>
      <c r="L152" s="91" t="str">
        <f t="shared" si="16"/>
        <v>No</v>
      </c>
    </row>
    <row r="153" spans="1:12" ht="25" x14ac:dyDescent="0.25">
      <c r="A153" s="148" t="s">
        <v>1449</v>
      </c>
      <c r="B153" s="21" t="s">
        <v>213</v>
      </c>
      <c r="C153" s="26">
        <v>9913.3430380000009</v>
      </c>
      <c r="D153" s="7" t="str">
        <f t="shared" si="17"/>
        <v>N/A</v>
      </c>
      <c r="E153" s="26">
        <v>9625.6061728000004</v>
      </c>
      <c r="F153" s="7" t="str">
        <f t="shared" si="18"/>
        <v>N/A</v>
      </c>
      <c r="G153" s="26" t="s">
        <v>1747</v>
      </c>
      <c r="H153" s="7" t="str">
        <f t="shared" si="19"/>
        <v>N/A</v>
      </c>
      <c r="I153" s="8">
        <v>-2.9</v>
      </c>
      <c r="J153" s="8" t="s">
        <v>1747</v>
      </c>
      <c r="K153" s="25" t="s">
        <v>736</v>
      </c>
      <c r="L153" s="91" t="str">
        <f t="shared" si="16"/>
        <v>N/A</v>
      </c>
    </row>
    <row r="154" spans="1:12" x14ac:dyDescent="0.25">
      <c r="A154" s="148" t="s">
        <v>1515</v>
      </c>
      <c r="B154" s="21" t="s">
        <v>213</v>
      </c>
      <c r="C154" s="26">
        <v>997.97580655000002</v>
      </c>
      <c r="D154" s="7" t="str">
        <f t="shared" ref="D154:D173" si="20">IF($B154="N/A","N/A",IF(C154&gt;10,"No",IF(C154&lt;-10,"No","Yes")))</f>
        <v>N/A</v>
      </c>
      <c r="E154" s="26">
        <v>970.46830691000002</v>
      </c>
      <c r="F154" s="7" t="str">
        <f t="shared" ref="F154:F173" si="21">IF($B154="N/A","N/A",IF(E154&gt;10,"No",IF(E154&lt;-10,"No","Yes")))</f>
        <v>N/A</v>
      </c>
      <c r="G154" s="26">
        <v>954.24351555999999</v>
      </c>
      <c r="H154" s="7" t="str">
        <f t="shared" ref="H154:H173" si="22">IF($B154="N/A","N/A",IF(G154&gt;10,"No",IF(G154&lt;-10,"No","Yes")))</f>
        <v>N/A</v>
      </c>
      <c r="I154" s="8">
        <v>-2.76</v>
      </c>
      <c r="J154" s="8">
        <v>-1.67</v>
      </c>
      <c r="K154" s="25" t="s">
        <v>736</v>
      </c>
      <c r="L154" s="91" t="str">
        <f t="shared" ref="L154:L173" si="23">IF(J154="Div by 0", "N/A", IF(K154="N/A","N/A", IF(J154&gt;VALUE(MID(K154,1,2)), "No", IF(J154&lt;-1*VALUE(MID(K154,1,2)), "No", "Yes"))))</f>
        <v>Yes</v>
      </c>
    </row>
    <row r="155" spans="1:12" x14ac:dyDescent="0.25">
      <c r="A155" s="152" t="s">
        <v>1516</v>
      </c>
      <c r="B155" s="21" t="s">
        <v>213</v>
      </c>
      <c r="C155" s="26">
        <v>263.5454196</v>
      </c>
      <c r="D155" s="7" t="str">
        <f t="shared" si="20"/>
        <v>N/A</v>
      </c>
      <c r="E155" s="26">
        <v>125.85001158999999</v>
      </c>
      <c r="F155" s="7" t="str">
        <f t="shared" si="21"/>
        <v>N/A</v>
      </c>
      <c r="G155" s="26">
        <v>138.59294129</v>
      </c>
      <c r="H155" s="7" t="str">
        <f t="shared" si="22"/>
        <v>N/A</v>
      </c>
      <c r="I155" s="8">
        <v>-52.2</v>
      </c>
      <c r="J155" s="8">
        <v>10.130000000000001</v>
      </c>
      <c r="K155" s="25" t="s">
        <v>736</v>
      </c>
      <c r="L155" s="91" t="str">
        <f t="shared" si="23"/>
        <v>Yes</v>
      </c>
    </row>
    <row r="156" spans="1:12" x14ac:dyDescent="0.25">
      <c r="A156" s="152" t="s">
        <v>1517</v>
      </c>
      <c r="B156" s="21" t="s">
        <v>213</v>
      </c>
      <c r="C156" s="26">
        <v>1513.0528007</v>
      </c>
      <c r="D156" s="7" t="str">
        <f t="shared" si="20"/>
        <v>N/A</v>
      </c>
      <c r="E156" s="26">
        <v>1519.0926950999999</v>
      </c>
      <c r="F156" s="7" t="str">
        <f t="shared" si="21"/>
        <v>N/A</v>
      </c>
      <c r="G156" s="26">
        <v>1527.4996160000001</v>
      </c>
      <c r="H156" s="7" t="str">
        <f t="shared" si="22"/>
        <v>N/A</v>
      </c>
      <c r="I156" s="8">
        <v>0.3992</v>
      </c>
      <c r="J156" s="8">
        <v>0.5534</v>
      </c>
      <c r="K156" s="25" t="s">
        <v>736</v>
      </c>
      <c r="L156" s="91" t="str">
        <f t="shared" si="23"/>
        <v>Yes</v>
      </c>
    </row>
    <row r="157" spans="1:12" x14ac:dyDescent="0.25">
      <c r="A157" s="152" t="s">
        <v>1518</v>
      </c>
      <c r="B157" s="21" t="s">
        <v>213</v>
      </c>
      <c r="C157" s="26">
        <v>610.29873065000004</v>
      </c>
      <c r="D157" s="7" t="str">
        <f t="shared" si="20"/>
        <v>N/A</v>
      </c>
      <c r="E157" s="26">
        <v>645.59234845000003</v>
      </c>
      <c r="F157" s="7" t="str">
        <f t="shared" si="21"/>
        <v>N/A</v>
      </c>
      <c r="G157" s="26">
        <v>499.71414278999998</v>
      </c>
      <c r="H157" s="7" t="str">
        <f t="shared" si="22"/>
        <v>N/A</v>
      </c>
      <c r="I157" s="8">
        <v>5.7830000000000004</v>
      </c>
      <c r="J157" s="8">
        <v>-22.6</v>
      </c>
      <c r="K157" s="25" t="s">
        <v>736</v>
      </c>
      <c r="L157" s="91" t="str">
        <f t="shared" si="23"/>
        <v>Yes</v>
      </c>
    </row>
    <row r="158" spans="1:12" x14ac:dyDescent="0.25">
      <c r="A158" s="152" t="s">
        <v>1519</v>
      </c>
      <c r="B158" s="21" t="s">
        <v>213</v>
      </c>
      <c r="C158" s="26">
        <v>591.22959318999995</v>
      </c>
      <c r="D158" s="7" t="str">
        <f t="shared" si="20"/>
        <v>N/A</v>
      </c>
      <c r="E158" s="26">
        <v>560.67183528999999</v>
      </c>
      <c r="F158" s="7" t="str">
        <f t="shared" si="21"/>
        <v>N/A</v>
      </c>
      <c r="G158" s="26">
        <v>474.97042644999999</v>
      </c>
      <c r="H158" s="7" t="str">
        <f t="shared" si="22"/>
        <v>N/A</v>
      </c>
      <c r="I158" s="8">
        <v>-5.17</v>
      </c>
      <c r="J158" s="8">
        <v>-15.3</v>
      </c>
      <c r="K158" s="25" t="s">
        <v>736</v>
      </c>
      <c r="L158" s="91" t="str">
        <f t="shared" si="23"/>
        <v>Yes</v>
      </c>
    </row>
    <row r="159" spans="1:12" x14ac:dyDescent="0.25">
      <c r="A159" s="148" t="s">
        <v>1520</v>
      </c>
      <c r="B159" s="21" t="s">
        <v>213</v>
      </c>
      <c r="C159" s="26">
        <v>2767.6377243000002</v>
      </c>
      <c r="D159" s="7" t="str">
        <f t="shared" si="20"/>
        <v>N/A</v>
      </c>
      <c r="E159" s="26">
        <v>2622.6562349999999</v>
      </c>
      <c r="F159" s="7" t="str">
        <f t="shared" si="21"/>
        <v>N/A</v>
      </c>
      <c r="G159" s="26">
        <v>2374.9677677999998</v>
      </c>
      <c r="H159" s="7" t="str">
        <f t="shared" si="22"/>
        <v>N/A</v>
      </c>
      <c r="I159" s="8">
        <v>-5.24</v>
      </c>
      <c r="J159" s="8">
        <v>-9.44</v>
      </c>
      <c r="K159" s="25" t="s">
        <v>736</v>
      </c>
      <c r="L159" s="91" t="str">
        <f t="shared" si="23"/>
        <v>Yes</v>
      </c>
    </row>
    <row r="160" spans="1:12" x14ac:dyDescent="0.25">
      <c r="A160" s="152" t="s">
        <v>1521</v>
      </c>
      <c r="B160" s="21" t="s">
        <v>213</v>
      </c>
      <c r="C160" s="26">
        <v>11391.888971</v>
      </c>
      <c r="D160" s="7" t="str">
        <f t="shared" si="20"/>
        <v>N/A</v>
      </c>
      <c r="E160" s="26">
        <v>11220.318189</v>
      </c>
      <c r="F160" s="7" t="str">
        <f t="shared" si="21"/>
        <v>N/A</v>
      </c>
      <c r="G160" s="26">
        <v>9894.4785470999996</v>
      </c>
      <c r="H160" s="7" t="str">
        <f t="shared" si="22"/>
        <v>N/A</v>
      </c>
      <c r="I160" s="8">
        <v>-1.51</v>
      </c>
      <c r="J160" s="8">
        <v>-11.8</v>
      </c>
      <c r="K160" s="25" t="s">
        <v>736</v>
      </c>
      <c r="L160" s="91" t="str">
        <f t="shared" si="23"/>
        <v>Yes</v>
      </c>
    </row>
    <row r="161" spans="1:12" x14ac:dyDescent="0.25">
      <c r="A161" s="152" t="s">
        <v>1522</v>
      </c>
      <c r="B161" s="21" t="s">
        <v>213</v>
      </c>
      <c r="C161" s="26">
        <v>1350.1235022000001</v>
      </c>
      <c r="D161" s="7" t="str">
        <f t="shared" si="20"/>
        <v>N/A</v>
      </c>
      <c r="E161" s="26">
        <v>1327.9615060000001</v>
      </c>
      <c r="F161" s="7" t="str">
        <f t="shared" si="21"/>
        <v>N/A</v>
      </c>
      <c r="G161" s="26">
        <v>1171.4077686000001</v>
      </c>
      <c r="H161" s="7" t="str">
        <f t="shared" si="22"/>
        <v>N/A</v>
      </c>
      <c r="I161" s="8">
        <v>-1.64</v>
      </c>
      <c r="J161" s="8">
        <v>-11.8</v>
      </c>
      <c r="K161" s="25" t="s">
        <v>736</v>
      </c>
      <c r="L161" s="91" t="str">
        <f t="shared" si="23"/>
        <v>Yes</v>
      </c>
    </row>
    <row r="162" spans="1:12" x14ac:dyDescent="0.25">
      <c r="A162" s="152" t="s">
        <v>1523</v>
      </c>
      <c r="B162" s="21" t="s">
        <v>213</v>
      </c>
      <c r="C162" s="26">
        <v>82.175466022999998</v>
      </c>
      <c r="D162" s="7" t="str">
        <f t="shared" si="20"/>
        <v>N/A</v>
      </c>
      <c r="E162" s="26">
        <v>81.745279936000003</v>
      </c>
      <c r="F162" s="7" t="str">
        <f t="shared" si="21"/>
        <v>N/A</v>
      </c>
      <c r="G162" s="26">
        <v>77.587499206000004</v>
      </c>
      <c r="H162" s="7" t="str">
        <f t="shared" si="22"/>
        <v>N/A</v>
      </c>
      <c r="I162" s="8">
        <v>-0.52300000000000002</v>
      </c>
      <c r="J162" s="8">
        <v>-5.09</v>
      </c>
      <c r="K162" s="25" t="s">
        <v>736</v>
      </c>
      <c r="L162" s="91" t="str">
        <f t="shared" si="23"/>
        <v>Yes</v>
      </c>
    </row>
    <row r="163" spans="1:12" x14ac:dyDescent="0.25">
      <c r="A163" s="152" t="s">
        <v>1524</v>
      </c>
      <c r="B163" s="21" t="s">
        <v>213</v>
      </c>
      <c r="C163" s="26">
        <v>26.232783833999999</v>
      </c>
      <c r="D163" s="7" t="str">
        <f t="shared" si="20"/>
        <v>N/A</v>
      </c>
      <c r="E163" s="26">
        <v>13.221841754</v>
      </c>
      <c r="F163" s="7" t="str">
        <f t="shared" si="21"/>
        <v>N/A</v>
      </c>
      <c r="G163" s="26">
        <v>14.83008693</v>
      </c>
      <c r="H163" s="7" t="str">
        <f t="shared" si="22"/>
        <v>N/A</v>
      </c>
      <c r="I163" s="8">
        <v>-49.6</v>
      </c>
      <c r="J163" s="8">
        <v>12.16</v>
      </c>
      <c r="K163" s="25" t="s">
        <v>736</v>
      </c>
      <c r="L163" s="91" t="str">
        <f t="shared" si="23"/>
        <v>Yes</v>
      </c>
    </row>
    <row r="164" spans="1:12" x14ac:dyDescent="0.25">
      <c r="A164" s="148" t="s">
        <v>1525</v>
      </c>
      <c r="B164" s="21" t="s">
        <v>213</v>
      </c>
      <c r="C164" s="26">
        <v>882.68010916000003</v>
      </c>
      <c r="D164" s="7" t="str">
        <f t="shared" si="20"/>
        <v>N/A</v>
      </c>
      <c r="E164" s="26">
        <v>871.14439052</v>
      </c>
      <c r="F164" s="7" t="str">
        <f t="shared" si="21"/>
        <v>N/A</v>
      </c>
      <c r="G164" s="26">
        <v>881.71211395</v>
      </c>
      <c r="H164" s="7" t="str">
        <f t="shared" si="22"/>
        <v>N/A</v>
      </c>
      <c r="I164" s="8">
        <v>-1.31</v>
      </c>
      <c r="J164" s="8">
        <v>1.2130000000000001</v>
      </c>
      <c r="K164" s="25" t="s">
        <v>736</v>
      </c>
      <c r="L164" s="91" t="str">
        <f t="shared" si="23"/>
        <v>Yes</v>
      </c>
    </row>
    <row r="165" spans="1:12" x14ac:dyDescent="0.25">
      <c r="A165" s="152" t="s">
        <v>1526</v>
      </c>
      <c r="B165" s="21" t="s">
        <v>213</v>
      </c>
      <c r="C165" s="26">
        <v>117.92455416</v>
      </c>
      <c r="D165" s="7" t="str">
        <f t="shared" si="20"/>
        <v>N/A</v>
      </c>
      <c r="E165" s="26">
        <v>100.24537236</v>
      </c>
      <c r="F165" s="7" t="str">
        <f t="shared" si="21"/>
        <v>N/A</v>
      </c>
      <c r="G165" s="26">
        <v>88.734823613000003</v>
      </c>
      <c r="H165" s="7" t="str">
        <f t="shared" si="22"/>
        <v>N/A</v>
      </c>
      <c r="I165" s="8">
        <v>-15</v>
      </c>
      <c r="J165" s="8">
        <v>-11.5</v>
      </c>
      <c r="K165" s="25" t="s">
        <v>736</v>
      </c>
      <c r="L165" s="91" t="str">
        <f t="shared" si="23"/>
        <v>Yes</v>
      </c>
    </row>
    <row r="166" spans="1:12" x14ac:dyDescent="0.25">
      <c r="A166" s="152" t="s">
        <v>1527</v>
      </c>
      <c r="B166" s="21" t="s">
        <v>213</v>
      </c>
      <c r="C166" s="26">
        <v>1503.2547687000001</v>
      </c>
      <c r="D166" s="7" t="str">
        <f t="shared" si="20"/>
        <v>N/A</v>
      </c>
      <c r="E166" s="26">
        <v>1522.3340459000001</v>
      </c>
      <c r="F166" s="7" t="str">
        <f t="shared" si="21"/>
        <v>N/A</v>
      </c>
      <c r="G166" s="26">
        <v>1494.5501982000001</v>
      </c>
      <c r="H166" s="7" t="str">
        <f t="shared" si="22"/>
        <v>N/A</v>
      </c>
      <c r="I166" s="8">
        <v>1.2689999999999999</v>
      </c>
      <c r="J166" s="8">
        <v>-1.83</v>
      </c>
      <c r="K166" s="25" t="s">
        <v>736</v>
      </c>
      <c r="L166" s="91" t="str">
        <f t="shared" si="23"/>
        <v>Yes</v>
      </c>
    </row>
    <row r="167" spans="1:12" x14ac:dyDescent="0.25">
      <c r="A167" s="152" t="s">
        <v>1528</v>
      </c>
      <c r="B167" s="21" t="s">
        <v>213</v>
      </c>
      <c r="C167" s="26">
        <v>309.28510254999998</v>
      </c>
      <c r="D167" s="7" t="str">
        <f t="shared" si="20"/>
        <v>N/A</v>
      </c>
      <c r="E167" s="26">
        <v>280.58044352000002</v>
      </c>
      <c r="F167" s="7" t="str">
        <f t="shared" si="21"/>
        <v>N/A</v>
      </c>
      <c r="G167" s="26">
        <v>297.22111415000001</v>
      </c>
      <c r="H167" s="7" t="str">
        <f t="shared" si="22"/>
        <v>N/A</v>
      </c>
      <c r="I167" s="8">
        <v>-9.2799999999999994</v>
      </c>
      <c r="J167" s="8">
        <v>5.931</v>
      </c>
      <c r="K167" s="25" t="s">
        <v>736</v>
      </c>
      <c r="L167" s="91" t="str">
        <f t="shared" si="23"/>
        <v>Yes</v>
      </c>
    </row>
    <row r="168" spans="1:12" x14ac:dyDescent="0.25">
      <c r="A168" s="152" t="s">
        <v>1529</v>
      </c>
      <c r="B168" s="21" t="s">
        <v>213</v>
      </c>
      <c r="C168" s="26">
        <v>372.03518567999998</v>
      </c>
      <c r="D168" s="7" t="str">
        <f t="shared" si="20"/>
        <v>N/A</v>
      </c>
      <c r="E168" s="26">
        <v>394.15611404999999</v>
      </c>
      <c r="F168" s="7" t="str">
        <f t="shared" si="21"/>
        <v>N/A</v>
      </c>
      <c r="G168" s="26">
        <v>397.37477080999997</v>
      </c>
      <c r="H168" s="7" t="str">
        <f t="shared" si="22"/>
        <v>N/A</v>
      </c>
      <c r="I168" s="8">
        <v>5.9459999999999997</v>
      </c>
      <c r="J168" s="8">
        <v>0.81659999999999999</v>
      </c>
      <c r="K168" s="25" t="s">
        <v>736</v>
      </c>
      <c r="L168" s="91" t="str">
        <f t="shared" si="23"/>
        <v>Yes</v>
      </c>
    </row>
    <row r="169" spans="1:12" x14ac:dyDescent="0.25">
      <c r="A169" s="148" t="s">
        <v>1530</v>
      </c>
      <c r="B169" s="21" t="s">
        <v>213</v>
      </c>
      <c r="C169" s="26">
        <v>2341.3573556000001</v>
      </c>
      <c r="D169" s="7" t="str">
        <f t="shared" si="20"/>
        <v>N/A</v>
      </c>
      <c r="E169" s="26">
        <v>2315.0769301999999</v>
      </c>
      <c r="F169" s="7" t="str">
        <f t="shared" si="21"/>
        <v>N/A</v>
      </c>
      <c r="G169" s="26">
        <v>1988.9652633000001</v>
      </c>
      <c r="H169" s="7" t="str">
        <f t="shared" si="22"/>
        <v>N/A</v>
      </c>
      <c r="I169" s="8">
        <v>-1.1200000000000001</v>
      </c>
      <c r="J169" s="8">
        <v>-14.1</v>
      </c>
      <c r="K169" s="25" t="s">
        <v>736</v>
      </c>
      <c r="L169" s="91" t="str">
        <f t="shared" si="23"/>
        <v>Yes</v>
      </c>
    </row>
    <row r="170" spans="1:12" x14ac:dyDescent="0.25">
      <c r="A170" s="152" t="s">
        <v>1531</v>
      </c>
      <c r="B170" s="21" t="s">
        <v>213</v>
      </c>
      <c r="C170" s="26">
        <v>1698.0185523</v>
      </c>
      <c r="D170" s="7" t="str">
        <f t="shared" si="20"/>
        <v>N/A</v>
      </c>
      <c r="E170" s="26">
        <v>1799.5215404</v>
      </c>
      <c r="F170" s="7" t="str">
        <f t="shared" si="21"/>
        <v>N/A</v>
      </c>
      <c r="G170" s="26">
        <v>1361.2676226000001</v>
      </c>
      <c r="H170" s="7" t="str">
        <f t="shared" si="22"/>
        <v>N/A</v>
      </c>
      <c r="I170" s="8">
        <v>5.9779999999999998</v>
      </c>
      <c r="J170" s="8">
        <v>-24.4</v>
      </c>
      <c r="K170" s="25" t="s">
        <v>736</v>
      </c>
      <c r="L170" s="91" t="str">
        <f t="shared" si="23"/>
        <v>Yes</v>
      </c>
    </row>
    <row r="171" spans="1:12" x14ac:dyDescent="0.25">
      <c r="A171" s="152" t="s">
        <v>1532</v>
      </c>
      <c r="B171" s="21" t="s">
        <v>213</v>
      </c>
      <c r="C171" s="26">
        <v>3245.7348830000001</v>
      </c>
      <c r="D171" s="7" t="str">
        <f t="shared" si="20"/>
        <v>N/A</v>
      </c>
      <c r="E171" s="26">
        <v>3273.9894834000002</v>
      </c>
      <c r="F171" s="7" t="str">
        <f t="shared" si="21"/>
        <v>N/A</v>
      </c>
      <c r="G171" s="26">
        <v>2692.1628025</v>
      </c>
      <c r="H171" s="7" t="str">
        <f t="shared" si="22"/>
        <v>N/A</v>
      </c>
      <c r="I171" s="8">
        <v>0.87050000000000005</v>
      </c>
      <c r="J171" s="8">
        <v>-17.8</v>
      </c>
      <c r="K171" s="25" t="s">
        <v>736</v>
      </c>
      <c r="L171" s="91" t="str">
        <f t="shared" si="23"/>
        <v>Yes</v>
      </c>
    </row>
    <row r="172" spans="1:12" x14ac:dyDescent="0.25">
      <c r="A172" s="152" t="s">
        <v>1533</v>
      </c>
      <c r="B172" s="21" t="s">
        <v>213</v>
      </c>
      <c r="C172" s="26">
        <v>1207.4316131</v>
      </c>
      <c r="D172" s="7" t="str">
        <f t="shared" si="20"/>
        <v>N/A</v>
      </c>
      <c r="E172" s="26">
        <v>1051.0960634</v>
      </c>
      <c r="F172" s="7" t="str">
        <f t="shared" si="21"/>
        <v>N/A</v>
      </c>
      <c r="G172" s="26">
        <v>1077.0564695</v>
      </c>
      <c r="H172" s="7" t="str">
        <f t="shared" si="22"/>
        <v>N/A</v>
      </c>
      <c r="I172" s="8">
        <v>-12.9</v>
      </c>
      <c r="J172" s="8">
        <v>2.4700000000000002</v>
      </c>
      <c r="K172" s="25" t="s">
        <v>736</v>
      </c>
      <c r="L172" s="91" t="str">
        <f t="shared" si="23"/>
        <v>Yes</v>
      </c>
    </row>
    <row r="173" spans="1:12" x14ac:dyDescent="0.25">
      <c r="A173" s="152" t="s">
        <v>1534</v>
      </c>
      <c r="B173" s="21" t="s">
        <v>213</v>
      </c>
      <c r="C173" s="26">
        <v>1361.5434725</v>
      </c>
      <c r="D173" s="7" t="str">
        <f t="shared" si="20"/>
        <v>N/A</v>
      </c>
      <c r="E173" s="26">
        <v>1404.5069129999999</v>
      </c>
      <c r="F173" s="7" t="str">
        <f t="shared" si="21"/>
        <v>N/A</v>
      </c>
      <c r="G173" s="26">
        <v>1382.6636467999999</v>
      </c>
      <c r="H173" s="7" t="str">
        <f t="shared" si="22"/>
        <v>N/A</v>
      </c>
      <c r="I173" s="8">
        <v>3.1549999999999998</v>
      </c>
      <c r="J173" s="8">
        <v>-1.56</v>
      </c>
      <c r="K173" s="25" t="s">
        <v>736</v>
      </c>
      <c r="L173" s="91" t="str">
        <f t="shared" si="23"/>
        <v>Yes</v>
      </c>
    </row>
    <row r="174" spans="1:12" x14ac:dyDescent="0.25">
      <c r="A174" s="148" t="s">
        <v>371</v>
      </c>
      <c r="B174" s="21" t="s">
        <v>213</v>
      </c>
      <c r="C174" s="4">
        <v>10.080654965000001</v>
      </c>
      <c r="D174" s="7" t="str">
        <f t="shared" ref="D174:D203" si="24">IF($B174="N/A","N/A",IF(C174&gt;10,"No",IF(C174&lt;-10,"No","Yes")))</f>
        <v>N/A</v>
      </c>
      <c r="E174" s="4">
        <v>6.4476850542999999</v>
      </c>
      <c r="F174" s="7" t="str">
        <f t="shared" ref="F174:F203" si="25">IF($B174="N/A","N/A",IF(E174&gt;10,"No",IF(E174&lt;-10,"No","Yes")))</f>
        <v>N/A</v>
      </c>
      <c r="G174" s="4">
        <v>6.1971224878999998</v>
      </c>
      <c r="H174" s="7" t="str">
        <f t="shared" ref="H174:H203" si="26">IF($B174="N/A","N/A",IF(G174&gt;10,"No",IF(G174&lt;-10,"No","Yes")))</f>
        <v>N/A</v>
      </c>
      <c r="I174" s="8">
        <v>-36</v>
      </c>
      <c r="J174" s="8">
        <v>-3.89</v>
      </c>
      <c r="K174" s="25" t="s">
        <v>736</v>
      </c>
      <c r="L174" s="91" t="str">
        <f t="shared" ref="L174:L203" si="27">IF(J174="Div by 0", "N/A", IF(K174="N/A","N/A", IF(J174&gt;VALUE(MID(K174,1,2)), "No", IF(J174&lt;-1*VALUE(MID(K174,1,2)), "No", "Yes"))))</f>
        <v>Yes</v>
      </c>
    </row>
    <row r="175" spans="1:12" x14ac:dyDescent="0.25">
      <c r="A175" s="152" t="s">
        <v>481</v>
      </c>
      <c r="B175" s="21" t="s">
        <v>213</v>
      </c>
      <c r="C175" s="4">
        <v>13.737025956</v>
      </c>
      <c r="D175" s="7" t="str">
        <f t="shared" si="24"/>
        <v>N/A</v>
      </c>
      <c r="E175" s="4">
        <v>4.9173813702000002</v>
      </c>
      <c r="F175" s="7" t="str">
        <f t="shared" si="25"/>
        <v>N/A</v>
      </c>
      <c r="G175" s="4">
        <v>5.8935238831000003</v>
      </c>
      <c r="H175" s="7" t="str">
        <f t="shared" si="26"/>
        <v>N/A</v>
      </c>
      <c r="I175" s="8">
        <v>-64.2</v>
      </c>
      <c r="J175" s="8">
        <v>19.850000000000001</v>
      </c>
      <c r="K175" s="25" t="s">
        <v>736</v>
      </c>
      <c r="L175" s="91" t="str">
        <f t="shared" si="27"/>
        <v>Yes</v>
      </c>
    </row>
    <row r="176" spans="1:12" x14ac:dyDescent="0.25">
      <c r="A176" s="152" t="s">
        <v>482</v>
      </c>
      <c r="B176" s="21" t="s">
        <v>213</v>
      </c>
      <c r="C176" s="4">
        <v>10.816731621000001</v>
      </c>
      <c r="D176" s="7" t="str">
        <f t="shared" si="24"/>
        <v>N/A</v>
      </c>
      <c r="E176" s="4">
        <v>7.0144256602999997</v>
      </c>
      <c r="F176" s="7" t="str">
        <f t="shared" si="25"/>
        <v>N/A</v>
      </c>
      <c r="G176" s="4">
        <v>7.3767066822</v>
      </c>
      <c r="H176" s="7" t="str">
        <f t="shared" si="26"/>
        <v>N/A</v>
      </c>
      <c r="I176" s="8">
        <v>-35.200000000000003</v>
      </c>
      <c r="J176" s="8">
        <v>5.165</v>
      </c>
      <c r="K176" s="25" t="s">
        <v>736</v>
      </c>
      <c r="L176" s="91" t="str">
        <f t="shared" si="27"/>
        <v>Yes</v>
      </c>
    </row>
    <row r="177" spans="1:12" x14ac:dyDescent="0.25">
      <c r="A177" s="152" t="s">
        <v>483</v>
      </c>
      <c r="B177" s="21" t="s">
        <v>213</v>
      </c>
      <c r="C177" s="4">
        <v>6.5353701846999996</v>
      </c>
      <c r="D177" s="7" t="str">
        <f t="shared" si="24"/>
        <v>N/A</v>
      </c>
      <c r="E177" s="4">
        <v>6.5690216078999999</v>
      </c>
      <c r="F177" s="7" t="str">
        <f t="shared" si="25"/>
        <v>N/A</v>
      </c>
      <c r="G177" s="4">
        <v>4.1208791208999997</v>
      </c>
      <c r="H177" s="7" t="str">
        <f t="shared" si="26"/>
        <v>N/A</v>
      </c>
      <c r="I177" s="8">
        <v>0.51490000000000002</v>
      </c>
      <c r="J177" s="8">
        <v>-37.299999999999997</v>
      </c>
      <c r="K177" s="25" t="s">
        <v>736</v>
      </c>
      <c r="L177" s="91" t="str">
        <f t="shared" si="27"/>
        <v>No</v>
      </c>
    </row>
    <row r="178" spans="1:12" x14ac:dyDescent="0.25">
      <c r="A178" s="152" t="s">
        <v>484</v>
      </c>
      <c r="B178" s="21" t="s">
        <v>213</v>
      </c>
      <c r="C178" s="4">
        <v>7.1612159887000004</v>
      </c>
      <c r="D178" s="7" t="str">
        <f t="shared" si="24"/>
        <v>N/A</v>
      </c>
      <c r="E178" s="4">
        <v>6.1872765646000003</v>
      </c>
      <c r="F178" s="7" t="str">
        <f t="shared" si="25"/>
        <v>N/A</v>
      </c>
      <c r="G178" s="4">
        <v>4.9181388727000002</v>
      </c>
      <c r="H178" s="7" t="str">
        <f t="shared" si="26"/>
        <v>N/A</v>
      </c>
      <c r="I178" s="8">
        <v>-13.6</v>
      </c>
      <c r="J178" s="8">
        <v>-20.5</v>
      </c>
      <c r="K178" s="25" t="s">
        <v>736</v>
      </c>
      <c r="L178" s="91" t="str">
        <f t="shared" si="27"/>
        <v>Yes</v>
      </c>
    </row>
    <row r="179" spans="1:12" x14ac:dyDescent="0.25">
      <c r="A179" s="148" t="s">
        <v>1535</v>
      </c>
      <c r="B179" s="21" t="s">
        <v>213</v>
      </c>
      <c r="C179" s="4">
        <v>8.6246717884000006</v>
      </c>
      <c r="D179" s="7" t="str">
        <f t="shared" si="24"/>
        <v>N/A</v>
      </c>
      <c r="E179" s="4">
        <v>7.8889356962999999</v>
      </c>
      <c r="F179" s="7" t="str">
        <f t="shared" si="25"/>
        <v>N/A</v>
      </c>
      <c r="G179" s="4">
        <v>7.2652159568999997</v>
      </c>
      <c r="H179" s="7" t="str">
        <f t="shared" si="26"/>
        <v>N/A</v>
      </c>
      <c r="I179" s="8">
        <v>-8.5299999999999994</v>
      </c>
      <c r="J179" s="8">
        <v>-7.91</v>
      </c>
      <c r="K179" s="25" t="s">
        <v>736</v>
      </c>
      <c r="L179" s="91" t="str">
        <f t="shared" si="27"/>
        <v>Yes</v>
      </c>
    </row>
    <row r="180" spans="1:12" x14ac:dyDescent="0.25">
      <c r="A180" s="152" t="s">
        <v>1536</v>
      </c>
      <c r="B180" s="21" t="s">
        <v>213</v>
      </c>
      <c r="C180" s="4">
        <v>37.375273688</v>
      </c>
      <c r="D180" s="7" t="str">
        <f t="shared" si="24"/>
        <v>N/A</v>
      </c>
      <c r="E180" s="4">
        <v>35.731315606000003</v>
      </c>
      <c r="F180" s="7" t="str">
        <f t="shared" si="25"/>
        <v>N/A</v>
      </c>
      <c r="G180" s="4">
        <v>32.440131325000003</v>
      </c>
      <c r="H180" s="7" t="str">
        <f t="shared" si="26"/>
        <v>N/A</v>
      </c>
      <c r="I180" s="8">
        <v>-4.4000000000000004</v>
      </c>
      <c r="J180" s="8">
        <v>-9.2100000000000009</v>
      </c>
      <c r="K180" s="25" t="s">
        <v>736</v>
      </c>
      <c r="L180" s="91" t="str">
        <f t="shared" si="27"/>
        <v>Yes</v>
      </c>
    </row>
    <row r="181" spans="1:12" x14ac:dyDescent="0.25">
      <c r="A181" s="152" t="s">
        <v>1537</v>
      </c>
      <c r="B181" s="21" t="s">
        <v>213</v>
      </c>
      <c r="C181" s="4">
        <v>3.2799980634999999</v>
      </c>
      <c r="D181" s="7" t="str">
        <f t="shared" si="24"/>
        <v>N/A</v>
      </c>
      <c r="E181" s="4">
        <v>3.0652313833</v>
      </c>
      <c r="F181" s="7" t="str">
        <f t="shared" si="25"/>
        <v>N/A</v>
      </c>
      <c r="G181" s="4">
        <v>2.6764842065000001</v>
      </c>
      <c r="H181" s="7" t="str">
        <f t="shared" si="26"/>
        <v>N/A</v>
      </c>
      <c r="I181" s="8">
        <v>-6.55</v>
      </c>
      <c r="J181" s="8">
        <v>-12.7</v>
      </c>
      <c r="K181" s="25" t="s">
        <v>736</v>
      </c>
      <c r="L181" s="91" t="str">
        <f t="shared" si="27"/>
        <v>Yes</v>
      </c>
    </row>
    <row r="182" spans="1:12" x14ac:dyDescent="0.25">
      <c r="A182" s="152" t="s">
        <v>1538</v>
      </c>
      <c r="B182" s="21" t="s">
        <v>213</v>
      </c>
      <c r="C182" s="4">
        <v>0.90230930009999999</v>
      </c>
      <c r="D182" s="7" t="str">
        <f t="shared" si="24"/>
        <v>N/A</v>
      </c>
      <c r="E182" s="4">
        <v>0.71173871659999999</v>
      </c>
      <c r="F182" s="7" t="str">
        <f t="shared" si="25"/>
        <v>N/A</v>
      </c>
      <c r="G182" s="4">
        <v>0.59391475579999997</v>
      </c>
      <c r="H182" s="7" t="str">
        <f t="shared" si="26"/>
        <v>N/A</v>
      </c>
      <c r="I182" s="8">
        <v>-21.1</v>
      </c>
      <c r="J182" s="8">
        <v>-16.600000000000001</v>
      </c>
      <c r="K182" s="25" t="s">
        <v>736</v>
      </c>
      <c r="L182" s="91" t="str">
        <f t="shared" si="27"/>
        <v>Yes</v>
      </c>
    </row>
    <row r="183" spans="1:12" x14ac:dyDescent="0.25">
      <c r="A183" s="152" t="s">
        <v>1539</v>
      </c>
      <c r="B183" s="21" t="s">
        <v>213</v>
      </c>
      <c r="C183" s="4">
        <v>0.14845342550000001</v>
      </c>
      <c r="D183" s="7" t="str">
        <f t="shared" si="24"/>
        <v>N/A</v>
      </c>
      <c r="E183" s="4">
        <v>0.1464444157</v>
      </c>
      <c r="F183" s="7" t="str">
        <f t="shared" si="25"/>
        <v>N/A</v>
      </c>
      <c r="G183" s="4">
        <v>0.114325158</v>
      </c>
      <c r="H183" s="7" t="str">
        <f t="shared" si="26"/>
        <v>N/A</v>
      </c>
      <c r="I183" s="8">
        <v>-1.35</v>
      </c>
      <c r="J183" s="8">
        <v>-21.9</v>
      </c>
      <c r="K183" s="25" t="s">
        <v>736</v>
      </c>
      <c r="L183" s="91" t="str">
        <f t="shared" si="27"/>
        <v>Yes</v>
      </c>
    </row>
    <row r="184" spans="1:12" x14ac:dyDescent="0.25">
      <c r="A184" s="148" t="s">
        <v>97</v>
      </c>
      <c r="B184" s="21" t="s">
        <v>213</v>
      </c>
      <c r="C184" s="4">
        <v>58.502200233000003</v>
      </c>
      <c r="D184" s="7" t="str">
        <f t="shared" si="24"/>
        <v>N/A</v>
      </c>
      <c r="E184" s="4">
        <v>59.002694951000002</v>
      </c>
      <c r="F184" s="7" t="str">
        <f t="shared" si="25"/>
        <v>N/A</v>
      </c>
      <c r="G184" s="4">
        <v>51.691076270000003</v>
      </c>
      <c r="H184" s="7" t="str">
        <f t="shared" si="26"/>
        <v>N/A</v>
      </c>
      <c r="I184" s="8">
        <v>0.85550000000000004</v>
      </c>
      <c r="J184" s="8">
        <v>-12.4</v>
      </c>
      <c r="K184" s="25" t="s">
        <v>736</v>
      </c>
      <c r="L184" s="91" t="str">
        <f t="shared" si="27"/>
        <v>Yes</v>
      </c>
    </row>
    <row r="185" spans="1:12" x14ac:dyDescent="0.25">
      <c r="A185" s="152" t="s">
        <v>485</v>
      </c>
      <c r="B185" s="21" t="s">
        <v>213</v>
      </c>
      <c r="C185" s="4">
        <v>53.649445939000003</v>
      </c>
      <c r="D185" s="7" t="str">
        <f t="shared" si="24"/>
        <v>N/A</v>
      </c>
      <c r="E185" s="4">
        <v>53.647471770999999</v>
      </c>
      <c r="F185" s="7" t="str">
        <f t="shared" si="25"/>
        <v>N/A</v>
      </c>
      <c r="G185" s="4">
        <v>39.344341444999998</v>
      </c>
      <c r="H185" s="7" t="str">
        <f t="shared" si="26"/>
        <v>N/A</v>
      </c>
      <c r="I185" s="8">
        <v>-4.0000000000000001E-3</v>
      </c>
      <c r="J185" s="8">
        <v>-26.7</v>
      </c>
      <c r="K185" s="25" t="s">
        <v>736</v>
      </c>
      <c r="L185" s="91" t="str">
        <f t="shared" si="27"/>
        <v>Yes</v>
      </c>
    </row>
    <row r="186" spans="1:12" x14ac:dyDescent="0.25">
      <c r="A186" s="152" t="s">
        <v>486</v>
      </c>
      <c r="B186" s="21" t="s">
        <v>213</v>
      </c>
      <c r="C186" s="4">
        <v>67.403960204000001</v>
      </c>
      <c r="D186" s="7" t="str">
        <f t="shared" si="24"/>
        <v>N/A</v>
      </c>
      <c r="E186" s="4">
        <v>68.373968857999998</v>
      </c>
      <c r="F186" s="7" t="str">
        <f t="shared" si="25"/>
        <v>N/A</v>
      </c>
      <c r="G186" s="4">
        <v>60.880981151999997</v>
      </c>
      <c r="H186" s="7" t="str">
        <f t="shared" si="26"/>
        <v>N/A</v>
      </c>
      <c r="I186" s="8">
        <v>1.4390000000000001</v>
      </c>
      <c r="J186" s="8">
        <v>-11</v>
      </c>
      <c r="K186" s="25" t="s">
        <v>736</v>
      </c>
      <c r="L186" s="91" t="str">
        <f t="shared" si="27"/>
        <v>Yes</v>
      </c>
    </row>
    <row r="187" spans="1:12" x14ac:dyDescent="0.25">
      <c r="A187" s="152" t="s">
        <v>487</v>
      </c>
      <c r="B187" s="21" t="s">
        <v>213</v>
      </c>
      <c r="C187" s="4">
        <v>44.823191557999998</v>
      </c>
      <c r="D187" s="7" t="str">
        <f t="shared" si="24"/>
        <v>N/A</v>
      </c>
      <c r="E187" s="4">
        <v>46.042817974000002</v>
      </c>
      <c r="F187" s="7" t="str">
        <f t="shared" si="25"/>
        <v>N/A</v>
      </c>
      <c r="G187" s="4">
        <v>41.707425522000001</v>
      </c>
      <c r="H187" s="7" t="str">
        <f t="shared" si="26"/>
        <v>N/A</v>
      </c>
      <c r="I187" s="8">
        <v>2.7210000000000001</v>
      </c>
      <c r="J187" s="8">
        <v>-9.42</v>
      </c>
      <c r="K187" s="25" t="s">
        <v>736</v>
      </c>
      <c r="L187" s="91" t="str">
        <f t="shared" si="27"/>
        <v>Yes</v>
      </c>
    </row>
    <row r="188" spans="1:12" x14ac:dyDescent="0.25">
      <c r="A188" s="152" t="s">
        <v>488</v>
      </c>
      <c r="B188" s="21" t="s">
        <v>213</v>
      </c>
      <c r="C188" s="4">
        <v>50.179473543999997</v>
      </c>
      <c r="D188" s="7" t="str">
        <f t="shared" si="24"/>
        <v>N/A</v>
      </c>
      <c r="E188" s="4">
        <v>51.436447430999998</v>
      </c>
      <c r="F188" s="7" t="str">
        <f t="shared" si="25"/>
        <v>N/A</v>
      </c>
      <c r="G188" s="4">
        <v>46.694277270999997</v>
      </c>
      <c r="H188" s="7" t="str">
        <f t="shared" si="26"/>
        <v>N/A</v>
      </c>
      <c r="I188" s="8">
        <v>2.5049999999999999</v>
      </c>
      <c r="J188" s="8">
        <v>-9.2200000000000006</v>
      </c>
      <c r="K188" s="25" t="s">
        <v>736</v>
      </c>
      <c r="L188" s="91" t="str">
        <f t="shared" si="27"/>
        <v>Yes</v>
      </c>
    </row>
    <row r="189" spans="1:12" x14ac:dyDescent="0.25">
      <c r="A189" s="148" t="s">
        <v>118</v>
      </c>
      <c r="B189" s="21" t="s">
        <v>213</v>
      </c>
      <c r="C189" s="4">
        <v>78.000705046999997</v>
      </c>
      <c r="D189" s="7" t="str">
        <f t="shared" si="24"/>
        <v>N/A</v>
      </c>
      <c r="E189" s="4">
        <v>76.746380282000004</v>
      </c>
      <c r="F189" s="7" t="str">
        <f t="shared" si="25"/>
        <v>N/A</v>
      </c>
      <c r="G189" s="4">
        <v>76.075624345999998</v>
      </c>
      <c r="H189" s="7" t="str">
        <f t="shared" si="26"/>
        <v>N/A</v>
      </c>
      <c r="I189" s="8">
        <v>-1.61</v>
      </c>
      <c r="J189" s="8">
        <v>-0.874</v>
      </c>
      <c r="K189" s="25" t="s">
        <v>736</v>
      </c>
      <c r="L189" s="91" t="str">
        <f t="shared" si="27"/>
        <v>Yes</v>
      </c>
    </row>
    <row r="190" spans="1:12" x14ac:dyDescent="0.25">
      <c r="A190" s="152" t="s">
        <v>489</v>
      </c>
      <c r="B190" s="21" t="s">
        <v>213</v>
      </c>
      <c r="C190" s="4">
        <v>85.773261352999995</v>
      </c>
      <c r="D190" s="7" t="str">
        <f t="shared" si="24"/>
        <v>N/A</v>
      </c>
      <c r="E190" s="4">
        <v>84.838901949999993</v>
      </c>
      <c r="F190" s="7" t="str">
        <f t="shared" si="25"/>
        <v>N/A</v>
      </c>
      <c r="G190" s="4">
        <v>84.471160036000001</v>
      </c>
      <c r="H190" s="7" t="str">
        <f t="shared" si="26"/>
        <v>N/A</v>
      </c>
      <c r="I190" s="8">
        <v>-1.0900000000000001</v>
      </c>
      <c r="J190" s="8">
        <v>-0.433</v>
      </c>
      <c r="K190" s="25" t="s">
        <v>736</v>
      </c>
      <c r="L190" s="91" t="str">
        <f t="shared" si="27"/>
        <v>Yes</v>
      </c>
    </row>
    <row r="191" spans="1:12" x14ac:dyDescent="0.25">
      <c r="A191" s="152" t="s">
        <v>490</v>
      </c>
      <c r="B191" s="21" t="s">
        <v>213</v>
      </c>
      <c r="C191" s="4">
        <v>83.655684926999996</v>
      </c>
      <c r="D191" s="7" t="str">
        <f t="shared" si="24"/>
        <v>N/A</v>
      </c>
      <c r="E191" s="4">
        <v>84.399265431000003</v>
      </c>
      <c r="F191" s="7" t="str">
        <f t="shared" si="25"/>
        <v>N/A</v>
      </c>
      <c r="G191" s="4">
        <v>83.846232029999996</v>
      </c>
      <c r="H191" s="7" t="str">
        <f t="shared" si="26"/>
        <v>N/A</v>
      </c>
      <c r="I191" s="8">
        <v>0.88890000000000002</v>
      </c>
      <c r="J191" s="8">
        <v>-0.65500000000000003</v>
      </c>
      <c r="K191" s="25" t="s">
        <v>736</v>
      </c>
      <c r="L191" s="91" t="str">
        <f t="shared" si="27"/>
        <v>Yes</v>
      </c>
    </row>
    <row r="192" spans="1:12" x14ac:dyDescent="0.25">
      <c r="A192" s="152" t="s">
        <v>491</v>
      </c>
      <c r="B192" s="21" t="s">
        <v>213</v>
      </c>
      <c r="C192" s="4">
        <v>62.845587860000002</v>
      </c>
      <c r="D192" s="7" t="str">
        <f t="shared" si="24"/>
        <v>N/A</v>
      </c>
      <c r="E192" s="4">
        <v>58.042931625000001</v>
      </c>
      <c r="F192" s="7" t="str">
        <f t="shared" si="25"/>
        <v>N/A</v>
      </c>
      <c r="G192" s="4">
        <v>56.285333164000001</v>
      </c>
      <c r="H192" s="7" t="str">
        <f t="shared" si="26"/>
        <v>N/A</v>
      </c>
      <c r="I192" s="8">
        <v>-7.64</v>
      </c>
      <c r="J192" s="8">
        <v>-3.03</v>
      </c>
      <c r="K192" s="25" t="s">
        <v>736</v>
      </c>
      <c r="L192" s="91" t="str">
        <f t="shared" si="27"/>
        <v>Yes</v>
      </c>
    </row>
    <row r="193" spans="1:12" x14ac:dyDescent="0.25">
      <c r="A193" s="152" t="s">
        <v>492</v>
      </c>
      <c r="B193" s="21" t="s">
        <v>213</v>
      </c>
      <c r="C193" s="4">
        <v>66.753079854999996</v>
      </c>
      <c r="D193" s="7" t="str">
        <f t="shared" si="24"/>
        <v>N/A</v>
      </c>
      <c r="E193" s="4">
        <v>66.662359477999999</v>
      </c>
      <c r="F193" s="7" t="str">
        <f t="shared" si="25"/>
        <v>N/A</v>
      </c>
      <c r="G193" s="4">
        <v>62.020319679000004</v>
      </c>
      <c r="H193" s="7" t="str">
        <f t="shared" si="26"/>
        <v>N/A</v>
      </c>
      <c r="I193" s="8">
        <v>-0.13600000000000001</v>
      </c>
      <c r="J193" s="8">
        <v>-6.96</v>
      </c>
      <c r="K193" s="25" t="s">
        <v>736</v>
      </c>
      <c r="L193" s="91" t="str">
        <f t="shared" si="27"/>
        <v>Yes</v>
      </c>
    </row>
    <row r="194" spans="1:12" x14ac:dyDescent="0.25">
      <c r="A194" s="148" t="s">
        <v>1540</v>
      </c>
      <c r="B194" s="21" t="s">
        <v>213</v>
      </c>
      <c r="C194" s="22">
        <v>4.6648880045999999</v>
      </c>
      <c r="D194" s="7" t="str">
        <f t="shared" si="24"/>
        <v>N/A</v>
      </c>
      <c r="E194" s="22">
        <v>7.1810614875000001</v>
      </c>
      <c r="F194" s="7" t="str">
        <f t="shared" si="25"/>
        <v>N/A</v>
      </c>
      <c r="G194" s="22">
        <v>6.9663441507000003</v>
      </c>
      <c r="H194" s="7" t="str">
        <f t="shared" si="26"/>
        <v>N/A</v>
      </c>
      <c r="I194" s="8">
        <v>53.94</v>
      </c>
      <c r="J194" s="8">
        <v>-2.99</v>
      </c>
      <c r="K194" s="25" t="s">
        <v>736</v>
      </c>
      <c r="L194" s="91" t="str">
        <f t="shared" si="27"/>
        <v>Yes</v>
      </c>
    </row>
    <row r="195" spans="1:12" x14ac:dyDescent="0.25">
      <c r="A195" s="152" t="s">
        <v>1541</v>
      </c>
      <c r="B195" s="21" t="s">
        <v>213</v>
      </c>
      <c r="C195" s="22">
        <v>0.37376809830000002</v>
      </c>
      <c r="D195" s="7" t="str">
        <f t="shared" si="24"/>
        <v>N/A</v>
      </c>
      <c r="E195" s="22">
        <v>0.84680134679999997</v>
      </c>
      <c r="F195" s="7" t="str">
        <f t="shared" si="25"/>
        <v>N/A</v>
      </c>
      <c r="G195" s="22">
        <v>0.65674494809999995</v>
      </c>
      <c r="H195" s="7" t="str">
        <f t="shared" si="26"/>
        <v>N/A</v>
      </c>
      <c r="I195" s="8">
        <v>126.6</v>
      </c>
      <c r="J195" s="8">
        <v>-22.4</v>
      </c>
      <c r="K195" s="25" t="s">
        <v>736</v>
      </c>
      <c r="L195" s="91" t="str">
        <f t="shared" si="27"/>
        <v>Yes</v>
      </c>
    </row>
    <row r="196" spans="1:12" x14ac:dyDescent="0.25">
      <c r="A196" s="152" t="s">
        <v>1542</v>
      </c>
      <c r="B196" s="21" t="s">
        <v>213</v>
      </c>
      <c r="C196" s="22">
        <v>6.6369587110000001</v>
      </c>
      <c r="D196" s="7" t="str">
        <f t="shared" si="24"/>
        <v>N/A</v>
      </c>
      <c r="E196" s="22">
        <v>10.218452731999999</v>
      </c>
      <c r="F196" s="7" t="str">
        <f t="shared" si="25"/>
        <v>N/A</v>
      </c>
      <c r="G196" s="22">
        <v>9.3198101652999998</v>
      </c>
      <c r="H196" s="7" t="str">
        <f t="shared" si="26"/>
        <v>N/A</v>
      </c>
      <c r="I196" s="8">
        <v>53.96</v>
      </c>
      <c r="J196" s="8">
        <v>-8.7899999999999991</v>
      </c>
      <c r="K196" s="25" t="s">
        <v>736</v>
      </c>
      <c r="L196" s="91" t="str">
        <f t="shared" si="27"/>
        <v>Yes</v>
      </c>
    </row>
    <row r="197" spans="1:12" x14ac:dyDescent="0.25">
      <c r="A197" s="152" t="s">
        <v>1543</v>
      </c>
      <c r="B197" s="21" t="s">
        <v>213</v>
      </c>
      <c r="C197" s="22">
        <v>5.4404576183</v>
      </c>
      <c r="D197" s="7" t="str">
        <f t="shared" si="24"/>
        <v>N/A</v>
      </c>
      <c r="E197" s="22">
        <v>5.3711072664000001</v>
      </c>
      <c r="F197" s="7" t="str">
        <f t="shared" si="25"/>
        <v>N/A</v>
      </c>
      <c r="G197" s="22">
        <v>6.5552986513000002</v>
      </c>
      <c r="H197" s="7" t="str">
        <f t="shared" si="26"/>
        <v>N/A</v>
      </c>
      <c r="I197" s="8">
        <v>-1.27</v>
      </c>
      <c r="J197" s="8">
        <v>22.05</v>
      </c>
      <c r="K197" s="25" t="s">
        <v>736</v>
      </c>
      <c r="L197" s="91" t="str">
        <f t="shared" si="27"/>
        <v>Yes</v>
      </c>
    </row>
    <row r="198" spans="1:12" x14ac:dyDescent="0.25">
      <c r="A198" s="152" t="s">
        <v>1544</v>
      </c>
      <c r="B198" s="21" t="s">
        <v>213</v>
      </c>
      <c r="C198" s="22">
        <v>3.7481435643999998</v>
      </c>
      <c r="D198" s="7" t="str">
        <f t="shared" si="24"/>
        <v>N/A</v>
      </c>
      <c r="E198" s="22">
        <v>4.0835363731000003</v>
      </c>
      <c r="F198" s="7" t="str">
        <f t="shared" si="25"/>
        <v>N/A</v>
      </c>
      <c r="G198" s="22">
        <v>4.0833333332999997</v>
      </c>
      <c r="H198" s="7" t="str">
        <f t="shared" si="26"/>
        <v>N/A</v>
      </c>
      <c r="I198" s="8">
        <v>8.9480000000000004</v>
      </c>
      <c r="J198" s="8">
        <v>-5.0000000000000001E-3</v>
      </c>
      <c r="K198" s="25" t="s">
        <v>736</v>
      </c>
      <c r="L198" s="91" t="str">
        <f t="shared" si="27"/>
        <v>Yes</v>
      </c>
    </row>
    <row r="199" spans="1:12" x14ac:dyDescent="0.25">
      <c r="A199" s="148" t="s">
        <v>1545</v>
      </c>
      <c r="B199" s="21" t="s">
        <v>213</v>
      </c>
      <c r="C199" s="22">
        <v>186.40905566999999</v>
      </c>
      <c r="D199" s="7" t="str">
        <f t="shared" si="24"/>
        <v>N/A</v>
      </c>
      <c r="E199" s="22">
        <v>222.36136206</v>
      </c>
      <c r="F199" s="7" t="str">
        <f t="shared" si="25"/>
        <v>N/A</v>
      </c>
      <c r="G199" s="22">
        <v>214.63181172</v>
      </c>
      <c r="H199" s="7" t="str">
        <f t="shared" si="26"/>
        <v>N/A</v>
      </c>
      <c r="I199" s="8">
        <v>19.29</v>
      </c>
      <c r="J199" s="8">
        <v>-3.48</v>
      </c>
      <c r="K199" s="25" t="s">
        <v>736</v>
      </c>
      <c r="L199" s="91" t="str">
        <f t="shared" si="27"/>
        <v>Yes</v>
      </c>
    </row>
    <row r="200" spans="1:12" x14ac:dyDescent="0.25">
      <c r="A200" s="152" t="s">
        <v>1546</v>
      </c>
      <c r="B200" s="21" t="s">
        <v>213</v>
      </c>
      <c r="C200" s="22">
        <v>208.61814686</v>
      </c>
      <c r="D200" s="7" t="str">
        <f t="shared" si="24"/>
        <v>N/A</v>
      </c>
      <c r="E200" s="22">
        <v>244.07525138</v>
      </c>
      <c r="F200" s="7" t="str">
        <f t="shared" si="25"/>
        <v>N/A</v>
      </c>
      <c r="G200" s="22">
        <v>233.81569678</v>
      </c>
      <c r="H200" s="7" t="str">
        <f t="shared" si="26"/>
        <v>N/A</v>
      </c>
      <c r="I200" s="8">
        <v>17</v>
      </c>
      <c r="J200" s="8">
        <v>-4.2</v>
      </c>
      <c r="K200" s="25" t="s">
        <v>736</v>
      </c>
      <c r="L200" s="91" t="str">
        <f t="shared" si="27"/>
        <v>Yes</v>
      </c>
    </row>
    <row r="201" spans="1:12" x14ac:dyDescent="0.25">
      <c r="A201" s="152" t="s">
        <v>1547</v>
      </c>
      <c r="B201" s="21" t="s">
        <v>213</v>
      </c>
      <c r="C201" s="22">
        <v>113.71494465000001</v>
      </c>
      <c r="D201" s="7" t="str">
        <f t="shared" si="24"/>
        <v>N/A</v>
      </c>
      <c r="E201" s="22">
        <v>154.85397803999999</v>
      </c>
      <c r="F201" s="7" t="str">
        <f t="shared" si="25"/>
        <v>N/A</v>
      </c>
      <c r="G201" s="22">
        <v>150.65696202999999</v>
      </c>
      <c r="H201" s="7" t="str">
        <f t="shared" si="26"/>
        <v>N/A</v>
      </c>
      <c r="I201" s="8">
        <v>36.18</v>
      </c>
      <c r="J201" s="8">
        <v>-2.71</v>
      </c>
      <c r="K201" s="25" t="s">
        <v>736</v>
      </c>
      <c r="L201" s="91" t="str">
        <f t="shared" si="27"/>
        <v>Yes</v>
      </c>
    </row>
    <row r="202" spans="1:12" x14ac:dyDescent="0.25">
      <c r="A202" s="152" t="s">
        <v>1548</v>
      </c>
      <c r="B202" s="21" t="s">
        <v>213</v>
      </c>
      <c r="C202" s="22">
        <v>11.421845574000001</v>
      </c>
      <c r="D202" s="7" t="str">
        <f t="shared" si="24"/>
        <v>N/A</v>
      </c>
      <c r="E202" s="22">
        <v>13.554890220000001</v>
      </c>
      <c r="F202" s="7" t="str">
        <f t="shared" si="25"/>
        <v>N/A</v>
      </c>
      <c r="G202" s="22">
        <v>16.467914439000001</v>
      </c>
      <c r="H202" s="7" t="str">
        <f t="shared" si="26"/>
        <v>N/A</v>
      </c>
      <c r="I202" s="8">
        <v>18.68</v>
      </c>
      <c r="J202" s="8">
        <v>21.49</v>
      </c>
      <c r="K202" s="25" t="s">
        <v>736</v>
      </c>
      <c r="L202" s="91" t="str">
        <f t="shared" si="27"/>
        <v>Yes</v>
      </c>
    </row>
    <row r="203" spans="1:12" x14ac:dyDescent="0.25">
      <c r="A203" s="152" t="s">
        <v>1549</v>
      </c>
      <c r="B203" s="21" t="s">
        <v>213</v>
      </c>
      <c r="C203" s="22">
        <v>41.343283581999998</v>
      </c>
      <c r="D203" s="7" t="str">
        <f t="shared" si="24"/>
        <v>N/A</v>
      </c>
      <c r="E203" s="22">
        <v>22.882352941000001</v>
      </c>
      <c r="F203" s="7" t="str">
        <f t="shared" si="25"/>
        <v>N/A</v>
      </c>
      <c r="G203" s="22">
        <v>38.490566037999997</v>
      </c>
      <c r="H203" s="7" t="str">
        <f t="shared" si="26"/>
        <v>N/A</v>
      </c>
      <c r="I203" s="8">
        <v>-44.7</v>
      </c>
      <c r="J203" s="8">
        <v>68.209999999999994</v>
      </c>
      <c r="K203" s="25" t="s">
        <v>736</v>
      </c>
      <c r="L203" s="91" t="str">
        <f t="shared" si="27"/>
        <v>No</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12</v>
      </c>
      <c r="H204" s="7" t="str">
        <f t="shared" ref="H204:H214" si="30">IF($B204="N/A","N/A",IF(G204&gt;10,"No",IF(G204&lt;-10,"No","Yes")))</f>
        <v>N/A</v>
      </c>
      <c r="I204" s="8">
        <v>80</v>
      </c>
      <c r="J204" s="8">
        <v>33.33</v>
      </c>
      <c r="K204" s="10" t="s">
        <v>213</v>
      </c>
      <c r="L204" s="91" t="str">
        <f t="shared" ref="L204:L214" si="31">IF(J204="Div by 0", "N/A", IF(K204="N/A","N/A", IF(J204&gt;VALUE(MID(K204,1,2)), "No", IF(J204&lt;-1*VALUE(MID(K204,1,2)), "No", "Yes"))))</f>
        <v>N/A</v>
      </c>
    </row>
    <row r="205" spans="1:12" x14ac:dyDescent="0.25">
      <c r="A205" s="148" t="s">
        <v>128</v>
      </c>
      <c r="B205" s="21" t="s">
        <v>213</v>
      </c>
      <c r="C205" s="22">
        <v>32</v>
      </c>
      <c r="D205" s="7" t="str">
        <f t="shared" si="28"/>
        <v>N/A</v>
      </c>
      <c r="E205" s="22">
        <v>36</v>
      </c>
      <c r="F205" s="7" t="str">
        <f t="shared" si="29"/>
        <v>N/A</v>
      </c>
      <c r="G205" s="22">
        <v>41</v>
      </c>
      <c r="H205" s="7" t="str">
        <f t="shared" si="30"/>
        <v>N/A</v>
      </c>
      <c r="I205" s="8">
        <v>12.5</v>
      </c>
      <c r="J205" s="8">
        <v>13.89</v>
      </c>
      <c r="K205" s="10" t="s">
        <v>213</v>
      </c>
      <c r="L205" s="91" t="str">
        <f t="shared" si="31"/>
        <v>N/A</v>
      </c>
    </row>
    <row r="206" spans="1:12" ht="25" x14ac:dyDescent="0.25">
      <c r="A206" s="148" t="s">
        <v>1597</v>
      </c>
      <c r="B206" s="21" t="s">
        <v>213</v>
      </c>
      <c r="C206" s="22">
        <v>16</v>
      </c>
      <c r="D206" s="7" t="str">
        <f t="shared" si="28"/>
        <v>N/A</v>
      </c>
      <c r="E206" s="22">
        <v>18</v>
      </c>
      <c r="F206" s="7" t="str">
        <f t="shared" si="29"/>
        <v>N/A</v>
      </c>
      <c r="G206" s="22">
        <v>23</v>
      </c>
      <c r="H206" s="7" t="str">
        <f t="shared" si="30"/>
        <v>N/A</v>
      </c>
      <c r="I206" s="8">
        <v>12.5</v>
      </c>
      <c r="J206" s="8">
        <v>27.78</v>
      </c>
      <c r="K206" s="10" t="s">
        <v>213</v>
      </c>
      <c r="L206" s="91" t="str">
        <f t="shared" si="31"/>
        <v>N/A</v>
      </c>
    </row>
    <row r="207" spans="1:12" ht="25" x14ac:dyDescent="0.25">
      <c r="A207" s="148" t="s">
        <v>1550</v>
      </c>
      <c r="B207" s="21" t="s">
        <v>213</v>
      </c>
      <c r="C207" s="22">
        <v>402</v>
      </c>
      <c r="D207" s="7" t="str">
        <f t="shared" si="28"/>
        <v>N/A</v>
      </c>
      <c r="E207" s="22">
        <v>397</v>
      </c>
      <c r="F207" s="7" t="str">
        <f t="shared" si="29"/>
        <v>N/A</v>
      </c>
      <c r="G207" s="22">
        <v>381</v>
      </c>
      <c r="H207" s="7" t="str">
        <f t="shared" si="30"/>
        <v>N/A</v>
      </c>
      <c r="I207" s="8">
        <v>-1.24</v>
      </c>
      <c r="J207" s="8">
        <v>-4.03</v>
      </c>
      <c r="K207" s="10" t="s">
        <v>213</v>
      </c>
      <c r="L207" s="91" t="str">
        <f t="shared" si="31"/>
        <v>N/A</v>
      </c>
    </row>
    <row r="208" spans="1:12" x14ac:dyDescent="0.25">
      <c r="A208" s="148" t="s">
        <v>1598</v>
      </c>
      <c r="B208" s="21" t="s">
        <v>213</v>
      </c>
      <c r="C208" s="22">
        <v>21</v>
      </c>
      <c r="D208" s="7" t="str">
        <f t="shared" si="28"/>
        <v>N/A</v>
      </c>
      <c r="E208" s="22">
        <v>22</v>
      </c>
      <c r="F208" s="7" t="str">
        <f t="shared" si="29"/>
        <v>N/A</v>
      </c>
      <c r="G208" s="22">
        <v>27</v>
      </c>
      <c r="H208" s="7" t="str">
        <f t="shared" si="30"/>
        <v>N/A</v>
      </c>
      <c r="I208" s="8">
        <v>4.7619999999999996</v>
      </c>
      <c r="J208" s="8">
        <v>22.73</v>
      </c>
      <c r="K208" s="10" t="s">
        <v>213</v>
      </c>
      <c r="L208" s="91" t="str">
        <f t="shared" si="31"/>
        <v>N/A</v>
      </c>
    </row>
    <row r="209" spans="1:12" x14ac:dyDescent="0.25">
      <c r="A209" s="148" t="s">
        <v>1599</v>
      </c>
      <c r="B209" s="21" t="s">
        <v>213</v>
      </c>
      <c r="C209" s="22">
        <v>22</v>
      </c>
      <c r="D209" s="7" t="str">
        <f t="shared" si="28"/>
        <v>N/A</v>
      </c>
      <c r="E209" s="22">
        <v>20</v>
      </c>
      <c r="F209" s="7" t="str">
        <f t="shared" si="29"/>
        <v>N/A</v>
      </c>
      <c r="G209" s="22">
        <v>11</v>
      </c>
      <c r="H209" s="7" t="str">
        <f t="shared" si="30"/>
        <v>N/A</v>
      </c>
      <c r="I209" s="8">
        <v>-9.09</v>
      </c>
      <c r="J209" s="8">
        <v>-60</v>
      </c>
      <c r="K209" s="10" t="s">
        <v>213</v>
      </c>
      <c r="L209" s="91" t="str">
        <f t="shared" si="31"/>
        <v>N/A</v>
      </c>
    </row>
    <row r="210" spans="1:12" x14ac:dyDescent="0.25">
      <c r="A210" s="148" t="s">
        <v>125</v>
      </c>
      <c r="B210" s="21" t="s">
        <v>213</v>
      </c>
      <c r="C210" s="26">
        <v>1575823</v>
      </c>
      <c r="D210" s="7" t="str">
        <f t="shared" si="28"/>
        <v>N/A</v>
      </c>
      <c r="E210" s="26">
        <v>2652796</v>
      </c>
      <c r="F210" s="7" t="str">
        <f t="shared" si="29"/>
        <v>N/A</v>
      </c>
      <c r="G210" s="26">
        <v>4108975</v>
      </c>
      <c r="H210" s="7" t="str">
        <f t="shared" si="30"/>
        <v>N/A</v>
      </c>
      <c r="I210" s="8">
        <v>68.34</v>
      </c>
      <c r="J210" s="8">
        <v>54.89</v>
      </c>
      <c r="K210" s="10" t="s">
        <v>213</v>
      </c>
      <c r="L210" s="91" t="str">
        <f t="shared" si="31"/>
        <v>N/A</v>
      </c>
    </row>
    <row r="211" spans="1:12" x14ac:dyDescent="0.25">
      <c r="A211" s="148" t="s">
        <v>1600</v>
      </c>
      <c r="B211" s="21" t="s">
        <v>213</v>
      </c>
      <c r="C211" s="26">
        <v>1079168</v>
      </c>
      <c r="D211" s="7" t="str">
        <f t="shared" si="28"/>
        <v>N/A</v>
      </c>
      <c r="E211" s="26">
        <v>2533380</v>
      </c>
      <c r="F211" s="7" t="str">
        <f t="shared" si="29"/>
        <v>N/A</v>
      </c>
      <c r="G211" s="26">
        <v>3802113</v>
      </c>
      <c r="H211" s="7" t="str">
        <f t="shared" si="30"/>
        <v>N/A</v>
      </c>
      <c r="I211" s="8">
        <v>134.80000000000001</v>
      </c>
      <c r="J211" s="8">
        <v>50.08</v>
      </c>
      <c r="K211" s="10" t="s">
        <v>213</v>
      </c>
      <c r="L211" s="91" t="str">
        <f t="shared" si="31"/>
        <v>N/A</v>
      </c>
    </row>
    <row r="212" spans="1:12" x14ac:dyDescent="0.25">
      <c r="A212" s="148" t="s">
        <v>1551</v>
      </c>
      <c r="B212" s="21" t="s">
        <v>213</v>
      </c>
      <c r="C212" s="26">
        <v>482324</v>
      </c>
      <c r="D212" s="7" t="str">
        <f t="shared" si="28"/>
        <v>N/A</v>
      </c>
      <c r="E212" s="26">
        <v>595414</v>
      </c>
      <c r="F212" s="7" t="str">
        <f t="shared" si="29"/>
        <v>N/A</v>
      </c>
      <c r="G212" s="26">
        <v>460642</v>
      </c>
      <c r="H212" s="7" t="str">
        <f t="shared" si="30"/>
        <v>N/A</v>
      </c>
      <c r="I212" s="8">
        <v>23.45</v>
      </c>
      <c r="J212" s="8">
        <v>-22.6</v>
      </c>
      <c r="K212" s="10" t="s">
        <v>213</v>
      </c>
      <c r="L212" s="91" t="str">
        <f t="shared" si="31"/>
        <v>N/A</v>
      </c>
    </row>
    <row r="213" spans="1:12" x14ac:dyDescent="0.25">
      <c r="A213" s="148" t="s">
        <v>1601</v>
      </c>
      <c r="B213" s="21" t="s">
        <v>213</v>
      </c>
      <c r="C213" s="26">
        <v>1156334</v>
      </c>
      <c r="D213" s="7" t="str">
        <f t="shared" si="28"/>
        <v>N/A</v>
      </c>
      <c r="E213" s="26">
        <v>2207790</v>
      </c>
      <c r="F213" s="7" t="str">
        <f t="shared" si="29"/>
        <v>N/A</v>
      </c>
      <c r="G213" s="26">
        <v>1437023</v>
      </c>
      <c r="H213" s="7" t="str">
        <f t="shared" si="30"/>
        <v>N/A</v>
      </c>
      <c r="I213" s="8">
        <v>90.93</v>
      </c>
      <c r="J213" s="8">
        <v>-34.9</v>
      </c>
      <c r="K213" s="10" t="s">
        <v>213</v>
      </c>
      <c r="L213" s="91" t="str">
        <f t="shared" si="31"/>
        <v>N/A</v>
      </c>
    </row>
    <row r="214" spans="1:12" x14ac:dyDescent="0.25">
      <c r="A214" s="152" t="s">
        <v>1602</v>
      </c>
      <c r="B214" s="21" t="s">
        <v>213</v>
      </c>
      <c r="C214" s="26">
        <v>379582</v>
      </c>
      <c r="D214" s="7" t="str">
        <f t="shared" si="28"/>
        <v>N/A</v>
      </c>
      <c r="E214" s="26">
        <v>696400</v>
      </c>
      <c r="F214" s="7" t="str">
        <f t="shared" si="29"/>
        <v>N/A</v>
      </c>
      <c r="G214" s="26">
        <v>711676</v>
      </c>
      <c r="H214" s="7" t="str">
        <f t="shared" si="30"/>
        <v>N/A</v>
      </c>
      <c r="I214" s="8">
        <v>83.46</v>
      </c>
      <c r="J214" s="8">
        <v>2.194</v>
      </c>
      <c r="K214" s="10" t="s">
        <v>213</v>
      </c>
      <c r="L214" s="91" t="str">
        <f t="shared" si="31"/>
        <v>N/A</v>
      </c>
    </row>
    <row r="215" spans="1:12" ht="25" x14ac:dyDescent="0.25">
      <c r="A215" s="148" t="s">
        <v>1365</v>
      </c>
      <c r="B215" s="21" t="s">
        <v>213</v>
      </c>
      <c r="C215" s="26">
        <v>4458716</v>
      </c>
      <c r="D215" s="7" t="str">
        <f t="shared" ref="D215:D229" si="32">IF($B215="N/A","N/A",IF(C215&gt;10,"No",IF(C215&lt;-10,"No","Yes")))</f>
        <v>N/A</v>
      </c>
      <c r="E215" s="26">
        <v>5068027</v>
      </c>
      <c r="F215" s="7" t="str">
        <f t="shared" ref="F215:F229" si="33">IF($B215="N/A","N/A",IF(E215&gt;10,"No",IF(E215&lt;-10,"No","Yes")))</f>
        <v>N/A</v>
      </c>
      <c r="G215" s="26">
        <v>5237958</v>
      </c>
      <c r="H215" s="7" t="str">
        <f t="shared" ref="H215:H229" si="34">IF($B215="N/A","N/A",IF(G215&gt;10,"No",IF(G215&lt;-10,"No","Yes")))</f>
        <v>N/A</v>
      </c>
      <c r="I215" s="8">
        <v>13.67</v>
      </c>
      <c r="J215" s="8">
        <v>3.3530000000000002</v>
      </c>
      <c r="K215" s="25" t="s">
        <v>736</v>
      </c>
      <c r="L215" s="91" t="str">
        <f t="shared" ref="L215:L229" si="35">IF(J215="Div by 0", "N/A", IF(K215="N/A","N/A", IF(J215&gt;VALUE(MID(K215,1,2)), "No", IF(J215&lt;-1*VALUE(MID(K215,1,2)), "No", "Yes"))))</f>
        <v>Yes</v>
      </c>
    </row>
    <row r="216" spans="1:12" x14ac:dyDescent="0.25">
      <c r="A216" s="148" t="s">
        <v>647</v>
      </c>
      <c r="B216" s="21" t="s">
        <v>213</v>
      </c>
      <c r="C216" s="22">
        <v>18267</v>
      </c>
      <c r="D216" s="7" t="str">
        <f t="shared" si="32"/>
        <v>N/A</v>
      </c>
      <c r="E216" s="22">
        <v>19401</v>
      </c>
      <c r="F216" s="7" t="str">
        <f t="shared" si="33"/>
        <v>N/A</v>
      </c>
      <c r="G216" s="22">
        <v>20880</v>
      </c>
      <c r="H216" s="7" t="str">
        <f t="shared" si="34"/>
        <v>N/A</v>
      </c>
      <c r="I216" s="8">
        <v>6.2080000000000002</v>
      </c>
      <c r="J216" s="8">
        <v>7.6230000000000002</v>
      </c>
      <c r="K216" s="25" t="s">
        <v>736</v>
      </c>
      <c r="L216" s="91" t="str">
        <f t="shared" si="35"/>
        <v>Yes</v>
      </c>
    </row>
    <row r="217" spans="1:12" x14ac:dyDescent="0.25">
      <c r="A217" s="148" t="s">
        <v>1366</v>
      </c>
      <c r="B217" s="21" t="s">
        <v>213</v>
      </c>
      <c r="C217" s="26">
        <v>244.08583784999999</v>
      </c>
      <c r="D217" s="7" t="str">
        <f t="shared" si="32"/>
        <v>N/A</v>
      </c>
      <c r="E217" s="26">
        <v>261.22503995</v>
      </c>
      <c r="F217" s="7" t="str">
        <f t="shared" si="33"/>
        <v>N/A</v>
      </c>
      <c r="G217" s="26">
        <v>250.86005746999999</v>
      </c>
      <c r="H217" s="7" t="str">
        <f t="shared" si="34"/>
        <v>N/A</v>
      </c>
      <c r="I217" s="8">
        <v>7.0220000000000002</v>
      </c>
      <c r="J217" s="8">
        <v>-3.97</v>
      </c>
      <c r="K217" s="25" t="s">
        <v>736</v>
      </c>
      <c r="L217" s="91" t="str">
        <f t="shared" si="35"/>
        <v>Yes</v>
      </c>
    </row>
    <row r="218" spans="1:12" ht="25" x14ac:dyDescent="0.25">
      <c r="A218" s="148" t="s">
        <v>1367</v>
      </c>
      <c r="B218" s="21" t="s">
        <v>213</v>
      </c>
      <c r="C218" s="26">
        <v>1563918</v>
      </c>
      <c r="D218" s="7" t="str">
        <f t="shared" si="32"/>
        <v>N/A</v>
      </c>
      <c r="E218" s="26">
        <v>1671418</v>
      </c>
      <c r="F218" s="7" t="str">
        <f t="shared" si="33"/>
        <v>N/A</v>
      </c>
      <c r="G218" s="26">
        <v>1948347</v>
      </c>
      <c r="H218" s="7" t="str">
        <f t="shared" si="34"/>
        <v>N/A</v>
      </c>
      <c r="I218" s="8">
        <v>6.8739999999999997</v>
      </c>
      <c r="J218" s="8">
        <v>16.57</v>
      </c>
      <c r="K218" s="25" t="s">
        <v>736</v>
      </c>
      <c r="L218" s="91" t="str">
        <f t="shared" si="35"/>
        <v>Yes</v>
      </c>
    </row>
    <row r="219" spans="1:12" x14ac:dyDescent="0.25">
      <c r="A219" s="148" t="s">
        <v>514</v>
      </c>
      <c r="B219" s="21" t="s">
        <v>213</v>
      </c>
      <c r="C219" s="22">
        <v>9348</v>
      </c>
      <c r="D219" s="7" t="str">
        <f t="shared" si="32"/>
        <v>N/A</v>
      </c>
      <c r="E219" s="22">
        <v>9967</v>
      </c>
      <c r="F219" s="7" t="str">
        <f t="shared" si="33"/>
        <v>N/A</v>
      </c>
      <c r="G219" s="22">
        <v>11040</v>
      </c>
      <c r="H219" s="7" t="str">
        <f t="shared" si="34"/>
        <v>N/A</v>
      </c>
      <c r="I219" s="8">
        <v>6.6219999999999999</v>
      </c>
      <c r="J219" s="8">
        <v>10.77</v>
      </c>
      <c r="K219" s="25" t="s">
        <v>736</v>
      </c>
      <c r="L219" s="91" t="str">
        <f t="shared" si="35"/>
        <v>Yes</v>
      </c>
    </row>
    <row r="220" spans="1:12" x14ac:dyDescent="0.25">
      <c r="A220" s="148" t="s">
        <v>1368</v>
      </c>
      <c r="B220" s="21" t="s">
        <v>213</v>
      </c>
      <c r="C220" s="26">
        <v>167.29974326000001</v>
      </c>
      <c r="D220" s="7" t="str">
        <f t="shared" si="32"/>
        <v>N/A</v>
      </c>
      <c r="E220" s="26">
        <v>167.69519414000001</v>
      </c>
      <c r="F220" s="7" t="str">
        <f t="shared" si="33"/>
        <v>N/A</v>
      </c>
      <c r="G220" s="26">
        <v>176.48070652000001</v>
      </c>
      <c r="H220" s="7" t="str">
        <f t="shared" si="34"/>
        <v>N/A</v>
      </c>
      <c r="I220" s="8">
        <v>0.2364</v>
      </c>
      <c r="J220" s="8">
        <v>5.2389999999999999</v>
      </c>
      <c r="K220" s="25" t="s">
        <v>736</v>
      </c>
      <c r="L220" s="91" t="str">
        <f t="shared" si="35"/>
        <v>Yes</v>
      </c>
    </row>
    <row r="221" spans="1:12" ht="25" x14ac:dyDescent="0.25">
      <c r="A221" s="148" t="s">
        <v>1369</v>
      </c>
      <c r="B221" s="21" t="s">
        <v>213</v>
      </c>
      <c r="C221" s="26">
        <v>6270789</v>
      </c>
      <c r="D221" s="7" t="str">
        <f t="shared" si="32"/>
        <v>N/A</v>
      </c>
      <c r="E221" s="26">
        <v>7995992</v>
      </c>
      <c r="F221" s="7" t="str">
        <f t="shared" si="33"/>
        <v>N/A</v>
      </c>
      <c r="G221" s="26">
        <v>6772580</v>
      </c>
      <c r="H221" s="7" t="str">
        <f t="shared" si="34"/>
        <v>N/A</v>
      </c>
      <c r="I221" s="8">
        <v>27.51</v>
      </c>
      <c r="J221" s="8">
        <v>-15.3</v>
      </c>
      <c r="K221" s="25" t="s">
        <v>736</v>
      </c>
      <c r="L221" s="91" t="str">
        <f t="shared" si="35"/>
        <v>Yes</v>
      </c>
    </row>
    <row r="222" spans="1:12" x14ac:dyDescent="0.25">
      <c r="A222" s="148" t="s">
        <v>515</v>
      </c>
      <c r="B222" s="21" t="s">
        <v>213</v>
      </c>
      <c r="C222" s="22">
        <v>24040</v>
      </c>
      <c r="D222" s="7" t="str">
        <f t="shared" si="32"/>
        <v>N/A</v>
      </c>
      <c r="E222" s="22">
        <v>29403</v>
      </c>
      <c r="F222" s="7" t="str">
        <f t="shared" si="33"/>
        <v>N/A</v>
      </c>
      <c r="G222" s="22">
        <v>28895</v>
      </c>
      <c r="H222" s="7" t="str">
        <f t="shared" si="34"/>
        <v>N/A</v>
      </c>
      <c r="I222" s="8">
        <v>22.31</v>
      </c>
      <c r="J222" s="8">
        <v>-1.73</v>
      </c>
      <c r="K222" s="25" t="s">
        <v>736</v>
      </c>
      <c r="L222" s="91" t="str">
        <f t="shared" si="35"/>
        <v>Yes</v>
      </c>
    </row>
    <row r="223" spans="1:12" ht="25" x14ac:dyDescent="0.25">
      <c r="A223" s="148" t="s">
        <v>1370</v>
      </c>
      <c r="B223" s="21" t="s">
        <v>213</v>
      </c>
      <c r="C223" s="26">
        <v>260.84812812000001</v>
      </c>
      <c r="D223" s="7" t="str">
        <f t="shared" si="32"/>
        <v>N/A</v>
      </c>
      <c r="E223" s="26">
        <v>271.94476753999999</v>
      </c>
      <c r="F223" s="7" t="str">
        <f t="shared" si="33"/>
        <v>N/A</v>
      </c>
      <c r="G223" s="26">
        <v>234.38587991</v>
      </c>
      <c r="H223" s="7" t="str">
        <f t="shared" si="34"/>
        <v>N/A</v>
      </c>
      <c r="I223" s="8">
        <v>4.2539999999999996</v>
      </c>
      <c r="J223" s="8">
        <v>-13.8</v>
      </c>
      <c r="K223" s="25" t="s">
        <v>736</v>
      </c>
      <c r="L223" s="91" t="str">
        <f t="shared" si="35"/>
        <v>Yes</v>
      </c>
    </row>
    <row r="224" spans="1:12" ht="25" x14ac:dyDescent="0.25">
      <c r="A224" s="148" t="s">
        <v>1371</v>
      </c>
      <c r="B224" s="21" t="s">
        <v>213</v>
      </c>
      <c r="C224" s="26">
        <v>4592097</v>
      </c>
      <c r="D224" s="7" t="str">
        <f t="shared" si="32"/>
        <v>N/A</v>
      </c>
      <c r="E224" s="26">
        <v>4743553</v>
      </c>
      <c r="F224" s="7" t="str">
        <f t="shared" si="33"/>
        <v>N/A</v>
      </c>
      <c r="G224" s="26">
        <v>4403212</v>
      </c>
      <c r="H224" s="7" t="str">
        <f t="shared" si="34"/>
        <v>N/A</v>
      </c>
      <c r="I224" s="8">
        <v>3.298</v>
      </c>
      <c r="J224" s="8">
        <v>-7.17</v>
      </c>
      <c r="K224" s="25" t="s">
        <v>736</v>
      </c>
      <c r="L224" s="91" t="str">
        <f t="shared" si="35"/>
        <v>Yes</v>
      </c>
    </row>
    <row r="225" spans="1:12" x14ac:dyDescent="0.25">
      <c r="A225" s="148" t="s">
        <v>516</v>
      </c>
      <c r="B225" s="21" t="s">
        <v>213</v>
      </c>
      <c r="C225" s="22">
        <v>6404</v>
      </c>
      <c r="D225" s="7" t="str">
        <f t="shared" si="32"/>
        <v>N/A</v>
      </c>
      <c r="E225" s="22">
        <v>5912</v>
      </c>
      <c r="F225" s="7" t="str">
        <f t="shared" si="33"/>
        <v>N/A</v>
      </c>
      <c r="G225" s="22">
        <v>6024</v>
      </c>
      <c r="H225" s="7" t="str">
        <f t="shared" si="34"/>
        <v>N/A</v>
      </c>
      <c r="I225" s="8">
        <v>-7.68</v>
      </c>
      <c r="J225" s="8">
        <v>1.8939999999999999</v>
      </c>
      <c r="K225" s="25" t="s">
        <v>736</v>
      </c>
      <c r="L225" s="91" t="str">
        <f t="shared" si="35"/>
        <v>Yes</v>
      </c>
    </row>
    <row r="226" spans="1:12" x14ac:dyDescent="0.25">
      <c r="A226" s="148" t="s">
        <v>1372</v>
      </c>
      <c r="B226" s="21" t="s">
        <v>213</v>
      </c>
      <c r="C226" s="26">
        <v>717.06698938</v>
      </c>
      <c r="D226" s="7" t="str">
        <f t="shared" si="32"/>
        <v>N/A</v>
      </c>
      <c r="E226" s="26">
        <v>802.36011501999997</v>
      </c>
      <c r="F226" s="7" t="str">
        <f t="shared" si="33"/>
        <v>N/A</v>
      </c>
      <c r="G226" s="26">
        <v>730.94488711999998</v>
      </c>
      <c r="H226" s="7" t="str">
        <f t="shared" si="34"/>
        <v>N/A</v>
      </c>
      <c r="I226" s="8">
        <v>11.89</v>
      </c>
      <c r="J226" s="8">
        <v>-8.9</v>
      </c>
      <c r="K226" s="25" t="s">
        <v>736</v>
      </c>
      <c r="L226" s="91" t="str">
        <f t="shared" si="35"/>
        <v>Yes</v>
      </c>
    </row>
    <row r="227" spans="1:12" ht="25" x14ac:dyDescent="0.25">
      <c r="A227" s="148" t="s">
        <v>1373</v>
      </c>
      <c r="B227" s="21" t="s">
        <v>213</v>
      </c>
      <c r="C227" s="26">
        <v>163848559</v>
      </c>
      <c r="D227" s="7" t="str">
        <f t="shared" si="32"/>
        <v>N/A</v>
      </c>
      <c r="E227" s="26">
        <v>172478504</v>
      </c>
      <c r="F227" s="7" t="str">
        <f t="shared" si="33"/>
        <v>N/A</v>
      </c>
      <c r="G227" s="26">
        <v>0</v>
      </c>
      <c r="H227" s="7" t="str">
        <f t="shared" si="34"/>
        <v>N/A</v>
      </c>
      <c r="I227" s="8">
        <v>5.2670000000000003</v>
      </c>
      <c r="J227" s="8">
        <v>-100</v>
      </c>
      <c r="K227" s="25" t="s">
        <v>736</v>
      </c>
      <c r="L227" s="91" t="str">
        <f t="shared" si="35"/>
        <v>No</v>
      </c>
    </row>
    <row r="228" spans="1:12" ht="25" x14ac:dyDescent="0.25">
      <c r="A228" s="148" t="s">
        <v>517</v>
      </c>
      <c r="B228" s="21" t="s">
        <v>213</v>
      </c>
      <c r="C228" s="22">
        <v>5617</v>
      </c>
      <c r="D228" s="7" t="str">
        <f t="shared" si="32"/>
        <v>N/A</v>
      </c>
      <c r="E228" s="22">
        <v>6229</v>
      </c>
      <c r="F228" s="7" t="str">
        <f t="shared" si="33"/>
        <v>N/A</v>
      </c>
      <c r="G228" s="22">
        <v>0</v>
      </c>
      <c r="H228" s="7" t="str">
        <f t="shared" si="34"/>
        <v>N/A</v>
      </c>
      <c r="I228" s="8">
        <v>10.9</v>
      </c>
      <c r="J228" s="8">
        <v>-100</v>
      </c>
      <c r="K228" s="25" t="s">
        <v>736</v>
      </c>
      <c r="L228" s="91" t="str">
        <f t="shared" si="35"/>
        <v>No</v>
      </c>
    </row>
    <row r="229" spans="1:12" ht="25" x14ac:dyDescent="0.25">
      <c r="A229" s="148" t="s">
        <v>1374</v>
      </c>
      <c r="B229" s="21" t="s">
        <v>213</v>
      </c>
      <c r="C229" s="26">
        <v>29170.119103000001</v>
      </c>
      <c r="D229" s="7" t="str">
        <f t="shared" si="32"/>
        <v>N/A</v>
      </c>
      <c r="E229" s="26">
        <v>27689.597688000002</v>
      </c>
      <c r="F229" s="7" t="str">
        <f t="shared" si="33"/>
        <v>N/A</v>
      </c>
      <c r="G229" s="26" t="s">
        <v>1747</v>
      </c>
      <c r="H229" s="7" t="str">
        <f t="shared" si="34"/>
        <v>N/A</v>
      </c>
      <c r="I229" s="8">
        <v>-5.08</v>
      </c>
      <c r="J229" s="8" t="s">
        <v>1747</v>
      </c>
      <c r="K229" s="25" t="s">
        <v>736</v>
      </c>
      <c r="L229" s="91" t="str">
        <f t="shared" si="35"/>
        <v>N/A</v>
      </c>
    </row>
    <row r="230" spans="1:12" x14ac:dyDescent="0.25">
      <c r="A230" s="122" t="s">
        <v>1375</v>
      </c>
      <c r="B230" s="21" t="s">
        <v>213</v>
      </c>
      <c r="C230" s="10">
        <v>170940181</v>
      </c>
      <c r="D230" s="7" t="str">
        <f t="shared" ref="D230:D253" si="36">IF($B230="N/A","N/A",IF(C230&gt;10,"No",IF(C230&lt;-10,"No","Yes")))</f>
        <v>N/A</v>
      </c>
      <c r="E230" s="10">
        <v>176737217</v>
      </c>
      <c r="F230" s="7" t="str">
        <f t="shared" ref="F230:F253" si="37">IF($B230="N/A","N/A",IF(E230&gt;10,"No",IF(E230&lt;-10,"No","Yes")))</f>
        <v>N/A</v>
      </c>
      <c r="G230" s="10">
        <v>24526767</v>
      </c>
      <c r="H230" s="7" t="str">
        <f t="shared" ref="H230:H253" si="38">IF($B230="N/A","N/A",IF(G230&gt;10,"No",IF(G230&lt;-10,"No","Yes")))</f>
        <v>N/A</v>
      </c>
      <c r="I230" s="8">
        <v>3.391</v>
      </c>
      <c r="J230" s="8">
        <v>-86.1</v>
      </c>
      <c r="K230" s="25" t="s">
        <v>736</v>
      </c>
      <c r="L230" s="91" t="str">
        <f t="shared" ref="L230:L253" si="39">IF(J230="Div by 0", "N/A", IF(K230="N/A","N/A", IF(J230&gt;VALUE(MID(K230,1,2)), "No", IF(J230&lt;-1*VALUE(MID(K230,1,2)), "No", "Yes"))))</f>
        <v>No</v>
      </c>
    </row>
    <row r="231" spans="1:12" x14ac:dyDescent="0.25">
      <c r="A231" s="122" t="s">
        <v>1552</v>
      </c>
      <c r="B231" s="21" t="s">
        <v>213</v>
      </c>
      <c r="C231" s="1">
        <v>8821</v>
      </c>
      <c r="D231" s="1" t="str">
        <f t="shared" si="36"/>
        <v>N/A</v>
      </c>
      <c r="E231" s="1">
        <v>8990</v>
      </c>
      <c r="F231" s="1" t="str">
        <f t="shared" si="37"/>
        <v>N/A</v>
      </c>
      <c r="G231" s="1">
        <v>13857</v>
      </c>
      <c r="H231" s="7" t="str">
        <f t="shared" si="38"/>
        <v>N/A</v>
      </c>
      <c r="I231" s="8">
        <v>1.9159999999999999</v>
      </c>
      <c r="J231" s="8">
        <v>54.14</v>
      </c>
      <c r="K231" s="25" t="s">
        <v>736</v>
      </c>
      <c r="L231" s="91" t="str">
        <f t="shared" si="39"/>
        <v>No</v>
      </c>
    </row>
    <row r="232" spans="1:12" x14ac:dyDescent="0.25">
      <c r="A232" s="122" t="s">
        <v>1553</v>
      </c>
      <c r="B232" s="21" t="s">
        <v>213</v>
      </c>
      <c r="C232" s="10">
        <v>19378.775762000001</v>
      </c>
      <c r="D232" s="7" t="str">
        <f t="shared" si="36"/>
        <v>N/A</v>
      </c>
      <c r="E232" s="10">
        <v>19659.312236000002</v>
      </c>
      <c r="F232" s="7" t="str">
        <f t="shared" si="37"/>
        <v>N/A</v>
      </c>
      <c r="G232" s="10">
        <v>1769.9911236</v>
      </c>
      <c r="H232" s="7" t="str">
        <f t="shared" si="38"/>
        <v>N/A</v>
      </c>
      <c r="I232" s="8">
        <v>1.448</v>
      </c>
      <c r="J232" s="8">
        <v>-91</v>
      </c>
      <c r="K232" s="25" t="s">
        <v>736</v>
      </c>
      <c r="L232" s="91" t="str">
        <f t="shared" si="39"/>
        <v>No</v>
      </c>
    </row>
    <row r="233" spans="1:12" x14ac:dyDescent="0.25">
      <c r="A233" s="153" t="s">
        <v>1554</v>
      </c>
      <c r="B233" s="21" t="s">
        <v>213</v>
      </c>
      <c r="C233" s="10">
        <v>11862.427698</v>
      </c>
      <c r="D233" s="7" t="str">
        <f t="shared" si="36"/>
        <v>N/A</v>
      </c>
      <c r="E233" s="10">
        <v>13174.228418999999</v>
      </c>
      <c r="F233" s="7" t="str">
        <f t="shared" si="37"/>
        <v>N/A</v>
      </c>
      <c r="G233" s="10">
        <v>1111.7668931999999</v>
      </c>
      <c r="H233" s="7" t="str">
        <f t="shared" si="38"/>
        <v>N/A</v>
      </c>
      <c r="I233" s="8">
        <v>11.06</v>
      </c>
      <c r="J233" s="8">
        <v>-91.6</v>
      </c>
      <c r="K233" s="25" t="s">
        <v>736</v>
      </c>
      <c r="L233" s="91" t="str">
        <f t="shared" si="39"/>
        <v>No</v>
      </c>
    </row>
    <row r="234" spans="1:12" x14ac:dyDescent="0.25">
      <c r="A234" s="153" t="s">
        <v>1555</v>
      </c>
      <c r="B234" s="21" t="s">
        <v>213</v>
      </c>
      <c r="C234" s="10">
        <v>23456.812654000001</v>
      </c>
      <c r="D234" s="7" t="str">
        <f t="shared" si="36"/>
        <v>N/A</v>
      </c>
      <c r="E234" s="10">
        <v>23704.833672000001</v>
      </c>
      <c r="F234" s="7" t="str">
        <f t="shared" si="37"/>
        <v>N/A</v>
      </c>
      <c r="G234" s="10">
        <v>1817.5755125000001</v>
      </c>
      <c r="H234" s="7" t="str">
        <f t="shared" si="38"/>
        <v>N/A</v>
      </c>
      <c r="I234" s="8">
        <v>1.0569999999999999</v>
      </c>
      <c r="J234" s="8">
        <v>-92.3</v>
      </c>
      <c r="K234" s="25" t="s">
        <v>736</v>
      </c>
      <c r="L234" s="91" t="str">
        <f t="shared" si="39"/>
        <v>No</v>
      </c>
    </row>
    <row r="235" spans="1:12" x14ac:dyDescent="0.25">
      <c r="A235" s="153" t="s">
        <v>1556</v>
      </c>
      <c r="B235" s="21" t="s">
        <v>213</v>
      </c>
      <c r="C235" s="10">
        <v>1255.3854167</v>
      </c>
      <c r="D235" s="7" t="str">
        <f t="shared" si="36"/>
        <v>N/A</v>
      </c>
      <c r="E235" s="10">
        <v>2529.6705882000001</v>
      </c>
      <c r="F235" s="7" t="str">
        <f t="shared" si="37"/>
        <v>N/A</v>
      </c>
      <c r="G235" s="10">
        <v>1586.0379147000001</v>
      </c>
      <c r="H235" s="7" t="str">
        <f t="shared" si="38"/>
        <v>N/A</v>
      </c>
      <c r="I235" s="8">
        <v>101.5</v>
      </c>
      <c r="J235" s="8">
        <v>-37.299999999999997</v>
      </c>
      <c r="K235" s="25" t="s">
        <v>736</v>
      </c>
      <c r="L235" s="91" t="str">
        <f t="shared" si="39"/>
        <v>No</v>
      </c>
    </row>
    <row r="236" spans="1:12" x14ac:dyDescent="0.25">
      <c r="A236" s="153" t="s">
        <v>1557</v>
      </c>
      <c r="B236" s="21" t="s">
        <v>213</v>
      </c>
      <c r="C236" s="10">
        <v>3561.7738420000001</v>
      </c>
      <c r="D236" s="7" t="str">
        <f t="shared" si="36"/>
        <v>N/A</v>
      </c>
      <c r="E236" s="10">
        <v>5136.5994694999999</v>
      </c>
      <c r="F236" s="7" t="str">
        <f t="shared" si="37"/>
        <v>N/A</v>
      </c>
      <c r="G236" s="10">
        <v>4077.2720156999999</v>
      </c>
      <c r="H236" s="7" t="str">
        <f t="shared" si="38"/>
        <v>N/A</v>
      </c>
      <c r="I236" s="8">
        <v>44.21</v>
      </c>
      <c r="J236" s="8">
        <v>-20.6</v>
      </c>
      <c r="K236" s="25" t="s">
        <v>736</v>
      </c>
      <c r="L236" s="91" t="str">
        <f t="shared" si="39"/>
        <v>Yes</v>
      </c>
    </row>
    <row r="237" spans="1:12" x14ac:dyDescent="0.25">
      <c r="A237" s="148" t="s">
        <v>1558</v>
      </c>
      <c r="B237" s="21" t="s">
        <v>213</v>
      </c>
      <c r="C237" s="7">
        <v>2.6806987261000002</v>
      </c>
      <c r="D237" s="7" t="str">
        <f t="shared" si="36"/>
        <v>N/A</v>
      </c>
      <c r="E237" s="7">
        <v>2.5939626168999999</v>
      </c>
      <c r="F237" s="7" t="str">
        <f t="shared" si="37"/>
        <v>N/A</v>
      </c>
      <c r="G237" s="7">
        <v>3.97544217</v>
      </c>
      <c r="H237" s="7" t="str">
        <f t="shared" si="38"/>
        <v>N/A</v>
      </c>
      <c r="I237" s="8">
        <v>-3.24</v>
      </c>
      <c r="J237" s="8">
        <v>53.26</v>
      </c>
      <c r="K237" s="25" t="s">
        <v>736</v>
      </c>
      <c r="L237" s="91" t="str">
        <f t="shared" si="39"/>
        <v>No</v>
      </c>
    </row>
    <row r="238" spans="1:12" x14ac:dyDescent="0.25">
      <c r="A238" s="152" t="s">
        <v>1559</v>
      </c>
      <c r="B238" s="21" t="s">
        <v>213</v>
      </c>
      <c r="C238" s="7">
        <v>3.8257759355999998</v>
      </c>
      <c r="D238" s="7" t="str">
        <f t="shared" si="36"/>
        <v>N/A</v>
      </c>
      <c r="E238" s="7">
        <v>4.3345806153000002</v>
      </c>
      <c r="F238" s="7" t="str">
        <f t="shared" si="37"/>
        <v>N/A</v>
      </c>
      <c r="G238" s="7">
        <v>4.0250418437000004</v>
      </c>
      <c r="H238" s="7" t="str">
        <f t="shared" si="38"/>
        <v>N/A</v>
      </c>
      <c r="I238" s="8">
        <v>13.3</v>
      </c>
      <c r="J238" s="8">
        <v>-7.14</v>
      </c>
      <c r="K238" s="25" t="s">
        <v>736</v>
      </c>
      <c r="L238" s="91" t="str">
        <f t="shared" si="39"/>
        <v>Yes</v>
      </c>
    </row>
    <row r="239" spans="1:12" x14ac:dyDescent="0.25">
      <c r="A239" s="152" t="s">
        <v>1560</v>
      </c>
      <c r="B239" s="21" t="s">
        <v>213</v>
      </c>
      <c r="C239" s="7">
        <v>3.6727505991</v>
      </c>
      <c r="D239" s="7" t="str">
        <f t="shared" si="36"/>
        <v>N/A</v>
      </c>
      <c r="E239" s="7">
        <v>3.4897933876999998</v>
      </c>
      <c r="F239" s="7" t="str">
        <f t="shared" si="37"/>
        <v>N/A</v>
      </c>
      <c r="G239" s="7">
        <v>6.0045850319999996</v>
      </c>
      <c r="H239" s="7" t="str">
        <f t="shared" si="38"/>
        <v>N/A</v>
      </c>
      <c r="I239" s="8">
        <v>-4.9800000000000004</v>
      </c>
      <c r="J239" s="8">
        <v>72.06</v>
      </c>
      <c r="K239" s="25" t="s">
        <v>736</v>
      </c>
      <c r="L239" s="91" t="str">
        <f t="shared" si="39"/>
        <v>No</v>
      </c>
    </row>
    <row r="240" spans="1:12" x14ac:dyDescent="0.25">
      <c r="A240" s="152" t="s">
        <v>1561</v>
      </c>
      <c r="B240" s="21" t="s">
        <v>213</v>
      </c>
      <c r="C240" s="7">
        <v>0.163129365</v>
      </c>
      <c r="D240" s="7" t="str">
        <f t="shared" si="36"/>
        <v>N/A</v>
      </c>
      <c r="E240" s="7">
        <v>0.12075407370000001</v>
      </c>
      <c r="F240" s="7" t="str">
        <f t="shared" si="37"/>
        <v>N/A</v>
      </c>
      <c r="G240" s="7">
        <v>0.33506955469999999</v>
      </c>
      <c r="H240" s="7" t="str">
        <f t="shared" si="38"/>
        <v>N/A</v>
      </c>
      <c r="I240" s="8">
        <v>-26</v>
      </c>
      <c r="J240" s="8">
        <v>177.5</v>
      </c>
      <c r="K240" s="25" t="s">
        <v>736</v>
      </c>
      <c r="L240" s="91" t="str">
        <f t="shared" si="39"/>
        <v>No</v>
      </c>
    </row>
    <row r="241" spans="1:12" x14ac:dyDescent="0.25">
      <c r="A241" s="152" t="s">
        <v>1562</v>
      </c>
      <c r="B241" s="21" t="s">
        <v>213</v>
      </c>
      <c r="C241" s="7">
        <v>0.81317025610000004</v>
      </c>
      <c r="D241" s="7" t="str">
        <f t="shared" si="36"/>
        <v>N/A</v>
      </c>
      <c r="E241" s="7">
        <v>0.81190506959999997</v>
      </c>
      <c r="F241" s="7" t="str">
        <f t="shared" si="37"/>
        <v>N/A</v>
      </c>
      <c r="G241" s="7">
        <v>1.1022670895</v>
      </c>
      <c r="H241" s="7" t="str">
        <f t="shared" si="38"/>
        <v>N/A</v>
      </c>
      <c r="I241" s="8">
        <v>-0.156</v>
      </c>
      <c r="J241" s="8">
        <v>35.76</v>
      </c>
      <c r="K241" s="25" t="s">
        <v>736</v>
      </c>
      <c r="L241" s="91" t="str">
        <f t="shared" si="39"/>
        <v>No</v>
      </c>
    </row>
    <row r="242" spans="1:12" x14ac:dyDescent="0.25">
      <c r="A242" s="122" t="s">
        <v>1387</v>
      </c>
      <c r="B242" s="21" t="s">
        <v>213</v>
      </c>
      <c r="C242" s="10">
        <v>163848559</v>
      </c>
      <c r="D242" s="7" t="str">
        <f t="shared" si="36"/>
        <v>N/A</v>
      </c>
      <c r="E242" s="10">
        <v>172478504</v>
      </c>
      <c r="F242" s="7" t="str">
        <f t="shared" si="37"/>
        <v>N/A</v>
      </c>
      <c r="G242" s="10" t="s">
        <v>1747</v>
      </c>
      <c r="H242" s="7" t="str">
        <f t="shared" si="38"/>
        <v>N/A</v>
      </c>
      <c r="I242" s="8">
        <v>5.2670000000000003</v>
      </c>
      <c r="J242" s="8" t="s">
        <v>1747</v>
      </c>
      <c r="K242" s="25" t="s">
        <v>736</v>
      </c>
      <c r="L242" s="91" t="str">
        <f t="shared" si="39"/>
        <v>N/A</v>
      </c>
    </row>
    <row r="243" spans="1:12" x14ac:dyDescent="0.25">
      <c r="A243" s="122" t="s">
        <v>1563</v>
      </c>
      <c r="B243" s="21" t="s">
        <v>213</v>
      </c>
      <c r="C243" s="1">
        <v>5617</v>
      </c>
      <c r="D243" s="1" t="str">
        <f t="shared" si="36"/>
        <v>N/A</v>
      </c>
      <c r="E243" s="1">
        <v>6229</v>
      </c>
      <c r="F243" s="1" t="str">
        <f t="shared" si="37"/>
        <v>N/A</v>
      </c>
      <c r="G243" s="1" t="s">
        <v>1747</v>
      </c>
      <c r="H243" s="7" t="str">
        <f t="shared" si="38"/>
        <v>N/A</v>
      </c>
      <c r="I243" s="8">
        <v>10.9</v>
      </c>
      <c r="J243" s="8" t="s">
        <v>1747</v>
      </c>
      <c r="K243" s="25" t="s">
        <v>736</v>
      </c>
      <c r="L243" s="91" t="str">
        <f t="shared" si="39"/>
        <v>N/A</v>
      </c>
    </row>
    <row r="244" spans="1:12" ht="25" x14ac:dyDescent="0.25">
      <c r="A244" s="122" t="s">
        <v>1564</v>
      </c>
      <c r="B244" s="21" t="s">
        <v>213</v>
      </c>
      <c r="C244" s="10">
        <v>29170.119103000001</v>
      </c>
      <c r="D244" s="7" t="str">
        <f t="shared" si="36"/>
        <v>N/A</v>
      </c>
      <c r="E244" s="10">
        <v>27689.597688000002</v>
      </c>
      <c r="F244" s="7" t="str">
        <f t="shared" si="37"/>
        <v>N/A</v>
      </c>
      <c r="G244" s="10" t="s">
        <v>1747</v>
      </c>
      <c r="H244" s="7" t="str">
        <f t="shared" si="38"/>
        <v>N/A</v>
      </c>
      <c r="I244" s="8">
        <v>-5.08</v>
      </c>
      <c r="J244" s="8" t="s">
        <v>1747</v>
      </c>
      <c r="K244" s="25" t="s">
        <v>736</v>
      </c>
      <c r="L244" s="91" t="str">
        <f t="shared" si="39"/>
        <v>N/A</v>
      </c>
    </row>
    <row r="245" spans="1:12" ht="25" x14ac:dyDescent="0.25">
      <c r="A245" s="153" t="s">
        <v>1565</v>
      </c>
      <c r="B245" s="21" t="s">
        <v>213</v>
      </c>
      <c r="C245" s="10">
        <v>16755.479469000002</v>
      </c>
      <c r="D245" s="7" t="str">
        <f t="shared" si="36"/>
        <v>N/A</v>
      </c>
      <c r="E245" s="10">
        <v>17333.322255999999</v>
      </c>
      <c r="F245" s="7" t="str">
        <f t="shared" si="37"/>
        <v>N/A</v>
      </c>
      <c r="G245" s="10" t="s">
        <v>1747</v>
      </c>
      <c r="H245" s="7" t="str">
        <f t="shared" si="38"/>
        <v>N/A</v>
      </c>
      <c r="I245" s="8">
        <v>3.4489999999999998</v>
      </c>
      <c r="J245" s="8" t="s">
        <v>1747</v>
      </c>
      <c r="K245" s="25" t="s">
        <v>736</v>
      </c>
      <c r="L245" s="91" t="str">
        <f t="shared" si="39"/>
        <v>N/A</v>
      </c>
    </row>
    <row r="246" spans="1:12" ht="25" x14ac:dyDescent="0.25">
      <c r="A246" s="153" t="s">
        <v>1566</v>
      </c>
      <c r="B246" s="21" t="s">
        <v>213</v>
      </c>
      <c r="C246" s="10">
        <v>34079.99553</v>
      </c>
      <c r="D246" s="7" t="str">
        <f t="shared" si="36"/>
        <v>N/A</v>
      </c>
      <c r="E246" s="10">
        <v>32559.940537999999</v>
      </c>
      <c r="F246" s="7" t="str">
        <f t="shared" si="37"/>
        <v>N/A</v>
      </c>
      <c r="G246" s="10" t="s">
        <v>1747</v>
      </c>
      <c r="H246" s="7" t="str">
        <f t="shared" si="38"/>
        <v>N/A</v>
      </c>
      <c r="I246" s="8">
        <v>-4.46</v>
      </c>
      <c r="J246" s="8" t="s">
        <v>1747</v>
      </c>
      <c r="K246" s="25" t="s">
        <v>736</v>
      </c>
      <c r="L246" s="91" t="str">
        <f t="shared" si="39"/>
        <v>N/A</v>
      </c>
    </row>
    <row r="247" spans="1:12" ht="25" x14ac:dyDescent="0.25">
      <c r="A247" s="153" t="s">
        <v>1567</v>
      </c>
      <c r="B247" s="21" t="s">
        <v>213</v>
      </c>
      <c r="C247" s="10" t="s">
        <v>1747</v>
      </c>
      <c r="D247" s="7" t="str">
        <f t="shared" si="36"/>
        <v>N/A</v>
      </c>
      <c r="E247" s="10" t="s">
        <v>1747</v>
      </c>
      <c r="F247" s="7" t="str">
        <f t="shared" si="37"/>
        <v>N/A</v>
      </c>
      <c r="G247" s="10" t="s">
        <v>1747</v>
      </c>
      <c r="H247" s="7" t="str">
        <f t="shared" si="38"/>
        <v>N/A</v>
      </c>
      <c r="I247" s="8" t="s">
        <v>1747</v>
      </c>
      <c r="J247" s="8" t="s">
        <v>1747</v>
      </c>
      <c r="K247" s="25" t="s">
        <v>736</v>
      </c>
      <c r="L247" s="91" t="str">
        <f t="shared" si="39"/>
        <v>N/A</v>
      </c>
    </row>
    <row r="248" spans="1:12" ht="25" x14ac:dyDescent="0.25">
      <c r="A248" s="153" t="s">
        <v>1568</v>
      </c>
      <c r="B248" s="21" t="s">
        <v>213</v>
      </c>
      <c r="C248" s="10">
        <v>12070.428571</v>
      </c>
      <c r="D248" s="7" t="str">
        <f t="shared" si="36"/>
        <v>N/A</v>
      </c>
      <c r="E248" s="10">
        <v>13099.6</v>
      </c>
      <c r="F248" s="7" t="str">
        <f t="shared" si="37"/>
        <v>N/A</v>
      </c>
      <c r="G248" s="10" t="s">
        <v>1747</v>
      </c>
      <c r="H248" s="7" t="str">
        <f t="shared" si="38"/>
        <v>N/A</v>
      </c>
      <c r="I248" s="8">
        <v>8.5259999999999998</v>
      </c>
      <c r="J248" s="8" t="s">
        <v>1747</v>
      </c>
      <c r="K248" s="25" t="s">
        <v>736</v>
      </c>
      <c r="L248" s="91" t="str">
        <f t="shared" si="39"/>
        <v>N/A</v>
      </c>
    </row>
    <row r="249" spans="1:12" ht="25" x14ac:dyDescent="0.25">
      <c r="A249" s="148" t="s">
        <v>1569</v>
      </c>
      <c r="B249" s="21" t="s">
        <v>213</v>
      </c>
      <c r="C249" s="7">
        <v>1.7070042788999999</v>
      </c>
      <c r="D249" s="7" t="str">
        <f t="shared" si="36"/>
        <v>N/A</v>
      </c>
      <c r="E249" s="7">
        <v>1.7973073572</v>
      </c>
      <c r="F249" s="7" t="str">
        <f t="shared" si="37"/>
        <v>N/A</v>
      </c>
      <c r="G249" s="7">
        <v>0</v>
      </c>
      <c r="H249" s="7" t="str">
        <f t="shared" si="38"/>
        <v>N/A</v>
      </c>
      <c r="I249" s="8">
        <v>5.29</v>
      </c>
      <c r="J249" s="8">
        <v>-100</v>
      </c>
      <c r="K249" s="25" t="s">
        <v>736</v>
      </c>
      <c r="L249" s="91" t="str">
        <f t="shared" si="39"/>
        <v>No</v>
      </c>
    </row>
    <row r="250" spans="1:12" ht="25" x14ac:dyDescent="0.25">
      <c r="A250" s="152" t="s">
        <v>1570</v>
      </c>
      <c r="B250" s="21" t="s">
        <v>213</v>
      </c>
      <c r="C250" s="7">
        <v>2.6457856295000002</v>
      </c>
      <c r="D250" s="7" t="str">
        <f t="shared" si="36"/>
        <v>N/A</v>
      </c>
      <c r="E250" s="7">
        <v>3.2881883506</v>
      </c>
      <c r="F250" s="7" t="str">
        <f t="shared" si="37"/>
        <v>N/A</v>
      </c>
      <c r="G250" s="7">
        <v>0</v>
      </c>
      <c r="H250" s="7" t="str">
        <f t="shared" si="38"/>
        <v>N/A</v>
      </c>
      <c r="I250" s="8">
        <v>24.28</v>
      </c>
      <c r="J250" s="8">
        <v>-100</v>
      </c>
      <c r="K250" s="25" t="s">
        <v>736</v>
      </c>
      <c r="L250" s="91" t="str">
        <f t="shared" si="39"/>
        <v>No</v>
      </c>
    </row>
    <row r="251" spans="1:12" ht="25" x14ac:dyDescent="0.25">
      <c r="A251" s="152" t="s">
        <v>1571</v>
      </c>
      <c r="B251" s="21" t="s">
        <v>213</v>
      </c>
      <c r="C251" s="7">
        <v>2.4370022512</v>
      </c>
      <c r="D251" s="7" t="str">
        <f t="shared" si="36"/>
        <v>N/A</v>
      </c>
      <c r="E251" s="7">
        <v>2.5024948185000002</v>
      </c>
      <c r="F251" s="7" t="str">
        <f t="shared" si="37"/>
        <v>N/A</v>
      </c>
      <c r="G251" s="7">
        <v>0</v>
      </c>
      <c r="H251" s="7" t="str">
        <f t="shared" si="38"/>
        <v>N/A</v>
      </c>
      <c r="I251" s="8">
        <v>2.6869999999999998</v>
      </c>
      <c r="J251" s="8">
        <v>-100</v>
      </c>
      <c r="K251" s="25" t="s">
        <v>736</v>
      </c>
      <c r="L251" s="91" t="str">
        <f t="shared" si="39"/>
        <v>No</v>
      </c>
    </row>
    <row r="252" spans="1:12" ht="25" x14ac:dyDescent="0.25">
      <c r="A252" s="152" t="s">
        <v>1572</v>
      </c>
      <c r="B252" s="21" t="s">
        <v>213</v>
      </c>
      <c r="C252" s="7">
        <v>0</v>
      </c>
      <c r="D252" s="7" t="str">
        <f t="shared" si="36"/>
        <v>N/A</v>
      </c>
      <c r="E252" s="7">
        <v>0</v>
      </c>
      <c r="F252" s="7" t="str">
        <f t="shared" si="37"/>
        <v>N/A</v>
      </c>
      <c r="G252" s="7">
        <v>0</v>
      </c>
      <c r="H252" s="7" t="str">
        <f t="shared" si="38"/>
        <v>N/A</v>
      </c>
      <c r="I252" s="8" t="s">
        <v>1747</v>
      </c>
      <c r="J252" s="8" t="s">
        <v>1747</v>
      </c>
      <c r="K252" s="25" t="s">
        <v>736</v>
      </c>
      <c r="L252" s="91" t="str">
        <f t="shared" si="39"/>
        <v>N/A</v>
      </c>
    </row>
    <row r="253" spans="1:12" ht="25" x14ac:dyDescent="0.25">
      <c r="A253" s="154" t="s">
        <v>1573</v>
      </c>
      <c r="B253" s="99" t="s">
        <v>213</v>
      </c>
      <c r="C253" s="130">
        <v>1.55100594E-2</v>
      </c>
      <c r="D253" s="130" t="str">
        <f t="shared" si="36"/>
        <v>N/A</v>
      </c>
      <c r="E253" s="130">
        <v>1.07679717E-2</v>
      </c>
      <c r="F253" s="130" t="str">
        <f t="shared" si="37"/>
        <v>N/A</v>
      </c>
      <c r="G253" s="130">
        <v>0</v>
      </c>
      <c r="H253" s="130" t="str">
        <f t="shared" si="38"/>
        <v>N/A</v>
      </c>
      <c r="I253" s="131">
        <v>-30.6</v>
      </c>
      <c r="J253" s="131">
        <v>-100</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131564</v>
      </c>
      <c r="D7" s="18" t="str">
        <f>IF($B7="N/A","N/A",IF(C7&gt;15,"No",IF(C7&lt;-15,"No","Yes")))</f>
        <v>N/A</v>
      </c>
      <c r="E7" s="17">
        <v>117975</v>
      </c>
      <c r="F7" s="18" t="str">
        <f>IF($B7="N/A","N/A",IF(E7&gt;15,"No",IF(E7&lt;-15,"No","Yes")))</f>
        <v>N/A</v>
      </c>
      <c r="G7" s="17">
        <v>120963</v>
      </c>
      <c r="H7" s="18" t="str">
        <f>IF($B7="N/A","N/A",IF(G7&gt;15,"No",IF(G7&lt;-15,"No","Yes")))</f>
        <v>N/A</v>
      </c>
      <c r="I7" s="19">
        <v>-10.3</v>
      </c>
      <c r="J7" s="19">
        <v>2.5329999999999999</v>
      </c>
      <c r="K7" s="92" t="str">
        <f t="shared" ref="K7:K24" si="0">IF(J7="Div by 0", "N/A", IF(J7="N/A","N/A", IF(J7&gt;30, "No", IF(J7&lt;-30, "No", "Yes"))))</f>
        <v>Yes</v>
      </c>
    </row>
    <row r="8" spans="1:11" x14ac:dyDescent="0.25">
      <c r="A8" s="88" t="s">
        <v>361</v>
      </c>
      <c r="B8" s="16" t="s">
        <v>213</v>
      </c>
      <c r="C8" s="20">
        <v>45.538293150000001</v>
      </c>
      <c r="D8" s="18" t="str">
        <f>IF($B8="N/A","N/A",IF(C8&gt;15,"No",IF(C8&lt;-15,"No","Yes")))</f>
        <v>N/A</v>
      </c>
      <c r="E8" s="20">
        <v>39.173553718999997</v>
      </c>
      <c r="F8" s="18" t="str">
        <f>IF($B8="N/A","N/A",IF(E8&gt;15,"No",IF(E8&lt;-15,"No","Yes")))</f>
        <v>N/A</v>
      </c>
      <c r="G8" s="20">
        <v>39.818787563000001</v>
      </c>
      <c r="H8" s="18" t="str">
        <f>IF($B8="N/A","N/A",IF(G8&gt;15,"No",IF(G8&lt;-15,"No","Yes")))</f>
        <v>N/A</v>
      </c>
      <c r="I8" s="19">
        <v>-14</v>
      </c>
      <c r="J8" s="19">
        <v>1.647</v>
      </c>
      <c r="K8" s="92" t="str">
        <f t="shared" si="0"/>
        <v>Yes</v>
      </c>
    </row>
    <row r="9" spans="1:11" x14ac:dyDescent="0.25">
      <c r="A9" s="88" t="s">
        <v>302</v>
      </c>
      <c r="B9" s="21" t="s">
        <v>213</v>
      </c>
      <c r="C9" s="5">
        <v>54.461706849999999</v>
      </c>
      <c r="D9" s="5" t="str">
        <f>IF($B9="N/A","N/A",IF(C9&gt;15,"No",IF(C9&lt;-15,"No","Yes")))</f>
        <v>N/A</v>
      </c>
      <c r="E9" s="5">
        <v>60.826446281000003</v>
      </c>
      <c r="F9" s="5" t="str">
        <f>IF($B9="N/A","N/A",IF(E9&gt;15,"No",IF(E9&lt;-15,"No","Yes")))</f>
        <v>N/A</v>
      </c>
      <c r="G9" s="5">
        <v>60.181212436999999</v>
      </c>
      <c r="H9" s="5" t="str">
        <f>IF($B9="N/A","N/A",IF(G9&gt;15,"No",IF(G9&lt;-15,"No","Yes")))</f>
        <v>N/A</v>
      </c>
      <c r="I9" s="6">
        <v>11.69</v>
      </c>
      <c r="J9" s="6">
        <v>-1.06</v>
      </c>
      <c r="K9" s="91" t="str">
        <f t="shared" si="0"/>
        <v>Yes</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91" t="str">
        <f t="shared" si="0"/>
        <v>Yes</v>
      </c>
    </row>
    <row r="13" spans="1:11" x14ac:dyDescent="0.25">
      <c r="A13" s="88" t="s">
        <v>815</v>
      </c>
      <c r="B13" s="21" t="s">
        <v>214</v>
      </c>
      <c r="C13" s="5">
        <v>100</v>
      </c>
      <c r="D13" s="5" t="str">
        <f t="shared" si="1"/>
        <v>Yes</v>
      </c>
      <c r="E13" s="5">
        <v>100</v>
      </c>
      <c r="F13" s="5" t="str">
        <f t="shared" si="2"/>
        <v>Yes</v>
      </c>
      <c r="G13" s="5">
        <v>100</v>
      </c>
      <c r="H13" s="5" t="str">
        <f t="shared" si="3"/>
        <v>Yes</v>
      </c>
      <c r="I13" s="6">
        <v>0</v>
      </c>
      <c r="J13" s="6">
        <v>0</v>
      </c>
      <c r="K13" s="91" t="str">
        <f t="shared" si="0"/>
        <v>Yes</v>
      </c>
    </row>
    <row r="14" spans="1:11" x14ac:dyDescent="0.25">
      <c r="A14" s="89" t="s">
        <v>305</v>
      </c>
      <c r="B14" s="21" t="s">
        <v>213</v>
      </c>
      <c r="C14" s="22">
        <v>59912</v>
      </c>
      <c r="D14" s="5" t="str">
        <f>IF($B14="N/A","N/A",IF(C14&gt;15,"No",IF(C14&lt;-15,"No","Yes")))</f>
        <v>N/A</v>
      </c>
      <c r="E14" s="22">
        <v>46215</v>
      </c>
      <c r="F14" s="5" t="str">
        <f>IF($B14="N/A","N/A",IF(E14&gt;15,"No",IF(E14&lt;-15,"No","Yes")))</f>
        <v>N/A</v>
      </c>
      <c r="G14" s="22">
        <v>48166</v>
      </c>
      <c r="H14" s="5" t="str">
        <f>IF($B14="N/A","N/A",IF(G14&gt;15,"No",IF(G14&lt;-15,"No","Yes")))</f>
        <v>N/A</v>
      </c>
      <c r="I14" s="6">
        <v>-22.9</v>
      </c>
      <c r="J14" s="6">
        <v>4.2220000000000004</v>
      </c>
      <c r="K14" s="91" t="str">
        <f t="shared" si="0"/>
        <v>Yes</v>
      </c>
    </row>
    <row r="15" spans="1:11" x14ac:dyDescent="0.25">
      <c r="A15" s="88" t="s">
        <v>433</v>
      </c>
      <c r="B15" s="21" t="s">
        <v>215</v>
      </c>
      <c r="C15" s="5">
        <v>34.884497263</v>
      </c>
      <c r="D15" s="5" t="str">
        <f>IF($B15="N/A","N/A",IF(C15&gt;20,"No",IF(C15&lt;5,"No","Yes")))</f>
        <v>No</v>
      </c>
      <c r="E15" s="5">
        <v>13.599480688</v>
      </c>
      <c r="F15" s="5" t="str">
        <f>IF($B15="N/A","N/A",IF(E15&gt;20,"No",IF(E15&lt;5,"No","Yes")))</f>
        <v>Yes</v>
      </c>
      <c r="G15" s="5">
        <v>23.103433958</v>
      </c>
      <c r="H15" s="5" t="str">
        <f>IF($B15="N/A","N/A",IF(G15&gt;20,"No",IF(G15&lt;5,"No","Yes")))</f>
        <v>No</v>
      </c>
      <c r="I15" s="6">
        <v>-61</v>
      </c>
      <c r="J15" s="6">
        <v>69.88</v>
      </c>
      <c r="K15" s="91" t="str">
        <f t="shared" si="0"/>
        <v>No</v>
      </c>
    </row>
    <row r="16" spans="1:11" x14ac:dyDescent="0.25">
      <c r="A16" s="88" t="s">
        <v>434</v>
      </c>
      <c r="B16" s="21" t="s">
        <v>213</v>
      </c>
      <c r="C16" s="5">
        <v>65.115502737</v>
      </c>
      <c r="D16" s="5" t="str">
        <f>IF($B16="N/A","N/A",IF(C16&gt;15,"No",IF(C16&lt;-15,"No","Yes")))</f>
        <v>N/A</v>
      </c>
      <c r="E16" s="5">
        <v>86.400519312</v>
      </c>
      <c r="F16" s="5" t="str">
        <f>IF($B16="N/A","N/A",IF(E16&gt;15,"No",IF(E16&lt;-15,"No","Yes")))</f>
        <v>N/A</v>
      </c>
      <c r="G16" s="5">
        <v>76.896566042000003</v>
      </c>
      <c r="H16" s="5" t="str">
        <f>IF($B16="N/A","N/A",IF(G16&gt;15,"No",IF(G16&lt;-15,"No","Yes")))</f>
        <v>N/A</v>
      </c>
      <c r="I16" s="6">
        <v>32.69</v>
      </c>
      <c r="J16" s="6">
        <v>-11</v>
      </c>
      <c r="K16" s="91" t="str">
        <f t="shared" si="0"/>
        <v>Yes</v>
      </c>
    </row>
    <row r="17" spans="1:11" x14ac:dyDescent="0.25">
      <c r="A17" s="88" t="s">
        <v>435</v>
      </c>
      <c r="B17" s="21" t="s">
        <v>213</v>
      </c>
      <c r="C17" s="5">
        <v>3.3165309120000002</v>
      </c>
      <c r="D17" s="5" t="str">
        <f>IF($B17="N/A","N/A",IF(C17&gt;15,"No",IF(C17&lt;-15,"No","Yes")))</f>
        <v>N/A</v>
      </c>
      <c r="E17" s="5">
        <v>5.3272746943999998</v>
      </c>
      <c r="F17" s="5" t="str">
        <f>IF($B17="N/A","N/A",IF(E17&gt;15,"No",IF(E17&lt;-15,"No","Yes")))</f>
        <v>N/A</v>
      </c>
      <c r="G17" s="5">
        <v>18.888842751999999</v>
      </c>
      <c r="H17" s="5" t="str">
        <f>IF($B17="N/A","N/A",IF(G17&gt;15,"No",IF(G17&lt;-15,"No","Yes")))</f>
        <v>N/A</v>
      </c>
      <c r="I17" s="6">
        <v>60.63</v>
      </c>
      <c r="J17" s="6">
        <v>254.6</v>
      </c>
      <c r="K17" s="91" t="str">
        <f t="shared" si="0"/>
        <v>No</v>
      </c>
    </row>
    <row r="18" spans="1:11" x14ac:dyDescent="0.25">
      <c r="A18" s="88" t="s">
        <v>816</v>
      </c>
      <c r="B18" s="21" t="s">
        <v>213</v>
      </c>
      <c r="C18" s="51">
        <v>20834.007549000002</v>
      </c>
      <c r="D18" s="5" t="str">
        <f>IF($B18="N/A","N/A",IF(C18&gt;15,"No",IF(C18&lt;-15,"No","Yes")))</f>
        <v>N/A</v>
      </c>
      <c r="E18" s="51">
        <v>22129.453290000001</v>
      </c>
      <c r="F18" s="5" t="str">
        <f>IF($B18="N/A","N/A",IF(E18&gt;15,"No",IF(E18&lt;-15,"No","Yes")))</f>
        <v>N/A</v>
      </c>
      <c r="G18" s="51">
        <v>13304.104748</v>
      </c>
      <c r="H18" s="5" t="str">
        <f>IF($B18="N/A","N/A",IF(G18&gt;15,"No",IF(G18&lt;-15,"No","Yes")))</f>
        <v>N/A</v>
      </c>
      <c r="I18" s="6">
        <v>6.218</v>
      </c>
      <c r="J18" s="6">
        <v>-39.9</v>
      </c>
      <c r="K18" s="91" t="str">
        <f t="shared" si="0"/>
        <v>No</v>
      </c>
    </row>
    <row r="19" spans="1:11" x14ac:dyDescent="0.25">
      <c r="A19" s="90" t="s">
        <v>306</v>
      </c>
      <c r="B19" s="21" t="s">
        <v>213</v>
      </c>
      <c r="C19" s="22">
        <v>12</v>
      </c>
      <c r="D19" s="21" t="s">
        <v>213</v>
      </c>
      <c r="E19" s="22">
        <v>20</v>
      </c>
      <c r="F19" s="21" t="s">
        <v>213</v>
      </c>
      <c r="G19" s="22">
        <v>3700</v>
      </c>
      <c r="H19" s="5" t="str">
        <f>IF($B19="N/A","N/A",IF(G19&gt;15,"No",IF(G19&lt;-15,"No","Yes")))</f>
        <v>N/A</v>
      </c>
      <c r="I19" s="6">
        <v>66.67</v>
      </c>
      <c r="J19" s="6">
        <v>18400</v>
      </c>
      <c r="K19" s="91" t="str">
        <f t="shared" si="0"/>
        <v>No</v>
      </c>
    </row>
    <row r="20" spans="1:11" x14ac:dyDescent="0.25">
      <c r="A20" s="90" t="s">
        <v>346</v>
      </c>
      <c r="B20" s="21" t="s">
        <v>213</v>
      </c>
      <c r="C20" s="4">
        <v>9.1210361000000004E-3</v>
      </c>
      <c r="D20" s="21" t="s">
        <v>213</v>
      </c>
      <c r="E20" s="4">
        <v>1.6952744200000001E-2</v>
      </c>
      <c r="F20" s="21" t="s">
        <v>213</v>
      </c>
      <c r="G20" s="4">
        <v>3.0587865711000002</v>
      </c>
      <c r="H20" s="5" t="str">
        <f>IF($B20="N/A","N/A",IF(G20&gt;15,"No",IF(G20&lt;-15,"No","Yes")))</f>
        <v>N/A</v>
      </c>
      <c r="I20" s="6">
        <v>85.86</v>
      </c>
      <c r="J20" s="6">
        <v>17943</v>
      </c>
      <c r="K20" s="91" t="str">
        <f t="shared" si="0"/>
        <v>No</v>
      </c>
    </row>
    <row r="21" spans="1:11" ht="25" x14ac:dyDescent="0.25">
      <c r="A21" s="90" t="s">
        <v>817</v>
      </c>
      <c r="B21" s="21" t="s">
        <v>213</v>
      </c>
      <c r="C21" s="23">
        <v>6159.5</v>
      </c>
      <c r="D21" s="5" t="str">
        <f>IF($B21="N/A","N/A",IF(C21&gt;60,"No",IF(C21&lt;15,"No","Yes")))</f>
        <v>N/A</v>
      </c>
      <c r="E21" s="23">
        <v>27866.85</v>
      </c>
      <c r="F21" s="5" t="str">
        <f>IF($B21="N/A","N/A",IF(E21&gt;60,"No",IF(E21&lt;15,"No","Yes")))</f>
        <v>N/A</v>
      </c>
      <c r="G21" s="23">
        <v>8504.9178377999997</v>
      </c>
      <c r="H21" s="5" t="str">
        <f>IF($B21="N/A","N/A",IF(G21&gt;60,"No",IF(G21&lt;15,"No","Yes")))</f>
        <v>N/A</v>
      </c>
      <c r="I21" s="6">
        <v>352.4</v>
      </c>
      <c r="J21" s="6">
        <v>-69.5</v>
      </c>
      <c r="K21" s="91" t="str">
        <f t="shared" si="0"/>
        <v>No</v>
      </c>
    </row>
    <row r="22" spans="1:11" x14ac:dyDescent="0.25">
      <c r="A22" s="90" t="s">
        <v>818</v>
      </c>
      <c r="B22" s="21" t="s">
        <v>217</v>
      </c>
      <c r="C22" s="22">
        <v>11</v>
      </c>
      <c r="D22" s="5" t="str">
        <f>IF($B22="N/A","N/A",IF(C22="N/A","N/A",IF(C22=0,"Yes","No")))</f>
        <v>No</v>
      </c>
      <c r="E22" s="22">
        <v>11</v>
      </c>
      <c r="F22" s="5" t="str">
        <f>IF($B22="N/A","N/A",IF(E22="N/A","N/A",IF(E22=0,"Yes","No")))</f>
        <v>No</v>
      </c>
      <c r="G22" s="22">
        <v>11</v>
      </c>
      <c r="H22" s="5" t="str">
        <f>IF($B22="N/A","N/A",IF(G22=0,"Yes","No"))</f>
        <v>No</v>
      </c>
      <c r="I22" s="6">
        <v>150</v>
      </c>
      <c r="J22" s="6">
        <v>60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39012</v>
      </c>
      <c r="D6" s="5" t="str">
        <f>IF($B6="N/A","N/A",IF(C6&gt;15,"No",IF(C6&lt;-15,"No","Yes")))</f>
        <v>N/A</v>
      </c>
      <c r="E6" s="22">
        <v>39930</v>
      </c>
      <c r="F6" s="5" t="str">
        <f>IF($B6="N/A","N/A",IF(E6&gt;15,"No",IF(E6&lt;-15,"No","Yes")))</f>
        <v>N/A</v>
      </c>
      <c r="G6" s="22">
        <v>37038</v>
      </c>
      <c r="H6" s="5" t="str">
        <f>IF($B6="N/A","N/A",IF(G6&gt;15,"No",IF(G6&lt;-15,"No","Yes")))</f>
        <v>N/A</v>
      </c>
      <c r="I6" s="6">
        <v>2.3530000000000002</v>
      </c>
      <c r="J6" s="6">
        <v>-7.24</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10476.49495</v>
      </c>
      <c r="D9" s="5" t="str">
        <f>IF($B9="N/A","N/A",IF(C9&gt;7000,"No",IF(C9&lt;2000,"No","Yes")))</f>
        <v>No</v>
      </c>
      <c r="E9" s="51">
        <v>10841.172151000001</v>
      </c>
      <c r="F9" s="5" t="str">
        <f>IF($B9="N/A","N/A",IF(E9&gt;7000,"No",IF(E9&lt;2000,"No","Yes")))</f>
        <v>No</v>
      </c>
      <c r="G9" s="51">
        <v>12269.659431</v>
      </c>
      <c r="H9" s="5" t="str">
        <f>IF($B9="N/A","N/A",IF(G9&gt;7000,"No",IF(G9&lt;2000,"No","Yes")))</f>
        <v>No</v>
      </c>
      <c r="I9" s="6">
        <v>3.4809999999999999</v>
      </c>
      <c r="J9" s="6">
        <v>13.18</v>
      </c>
      <c r="K9" s="91" t="str">
        <f t="shared" si="0"/>
        <v>Yes</v>
      </c>
    </row>
    <row r="10" spans="1:11" x14ac:dyDescent="0.25">
      <c r="A10" s="87" t="s">
        <v>822</v>
      </c>
      <c r="B10" s="21" t="s">
        <v>213</v>
      </c>
      <c r="C10" s="51">
        <v>1941.7142435999999</v>
      </c>
      <c r="D10" s="5" t="str">
        <f>IF($B10="N/A","N/A",IF(C10&gt;15,"No",IF(C10&lt;-15,"No","Yes")))</f>
        <v>N/A</v>
      </c>
      <c r="E10" s="51">
        <v>2030.4265665999999</v>
      </c>
      <c r="F10" s="5" t="str">
        <f>IF($B10="N/A","N/A",IF(E10&gt;15,"No",IF(E10&lt;-15,"No","Yes")))</f>
        <v>N/A</v>
      </c>
      <c r="G10" s="51">
        <v>2179.2623432</v>
      </c>
      <c r="H10" s="5" t="str">
        <f>IF($B10="N/A","N/A",IF(G10&gt;15,"No",IF(G10&lt;-15,"No","Yes")))</f>
        <v>N/A</v>
      </c>
      <c r="I10" s="6">
        <v>4.569</v>
      </c>
      <c r="J10" s="6">
        <v>7.33</v>
      </c>
      <c r="K10" s="91" t="str">
        <f t="shared" si="0"/>
        <v>Yes</v>
      </c>
    </row>
    <row r="11" spans="1:11" x14ac:dyDescent="0.25">
      <c r="A11" s="87" t="s">
        <v>309</v>
      </c>
      <c r="B11" s="21" t="s">
        <v>219</v>
      </c>
      <c r="C11" s="5">
        <v>1.7430534195</v>
      </c>
      <c r="D11" s="5" t="str">
        <f>IF($B11="N/A","N/A",IF(C11&gt;10,"No",IF(C11&lt;=0,"No","Yes")))</f>
        <v>Yes</v>
      </c>
      <c r="E11" s="5">
        <v>1.3398447282999999</v>
      </c>
      <c r="F11" s="5" t="str">
        <f>IF($B11="N/A","N/A",IF(E11&gt;10,"No",IF(E11&lt;=0,"No","Yes")))</f>
        <v>Yes</v>
      </c>
      <c r="G11" s="5">
        <v>0.9314757816</v>
      </c>
      <c r="H11" s="5" t="str">
        <f>IF($B11="N/A","N/A",IF(G11&gt;10,"No",IF(G11&lt;=0,"No","Yes")))</f>
        <v>Yes</v>
      </c>
      <c r="I11" s="6">
        <v>-23.1</v>
      </c>
      <c r="J11" s="6">
        <v>-30.5</v>
      </c>
      <c r="K11" s="91" t="str">
        <f t="shared" si="0"/>
        <v>No</v>
      </c>
    </row>
    <row r="12" spans="1:11" x14ac:dyDescent="0.25">
      <c r="A12" s="87" t="s">
        <v>823</v>
      </c>
      <c r="B12" s="21" t="s">
        <v>213</v>
      </c>
      <c r="C12" s="51">
        <v>6707.3014706000004</v>
      </c>
      <c r="D12" s="5" t="str">
        <f>IF($B12="N/A","N/A",IF(C12&gt;15,"No",IF(C12&lt;-15,"No","Yes")))</f>
        <v>N/A</v>
      </c>
      <c r="E12" s="51">
        <v>10376.254206</v>
      </c>
      <c r="F12" s="5" t="str">
        <f>IF($B12="N/A","N/A",IF(E12&gt;15,"No",IF(E12&lt;-15,"No","Yes")))</f>
        <v>N/A</v>
      </c>
      <c r="G12" s="51">
        <v>11965.904348</v>
      </c>
      <c r="H12" s="5" t="str">
        <f>IF($B12="N/A","N/A",IF(G12&gt;15,"No",IF(G12&lt;-15,"No","Yes")))</f>
        <v>N/A</v>
      </c>
      <c r="I12" s="6">
        <v>54.7</v>
      </c>
      <c r="J12" s="6">
        <v>15.32</v>
      </c>
      <c r="K12" s="91" t="str">
        <f t="shared" si="0"/>
        <v>Yes</v>
      </c>
    </row>
    <row r="13" spans="1:11" x14ac:dyDescent="0.25">
      <c r="A13" s="87" t="s">
        <v>310</v>
      </c>
      <c r="B13" s="21" t="s">
        <v>214</v>
      </c>
      <c r="C13" s="4">
        <v>99.982056803000006</v>
      </c>
      <c r="D13" s="5" t="str">
        <f>IF($B13="N/A","N/A",IF(C13&gt;100,"No",IF(C13&lt;95,"No","Yes")))</f>
        <v>Yes</v>
      </c>
      <c r="E13" s="4">
        <v>99.989982468999997</v>
      </c>
      <c r="F13" s="5" t="str">
        <f>IF($B13="N/A","N/A",IF(E13&gt;100,"No",IF(E13&lt;95,"No","Yes")))</f>
        <v>Yes</v>
      </c>
      <c r="G13" s="4">
        <v>100</v>
      </c>
      <c r="H13" s="5" t="str">
        <f>IF($B13="N/A","N/A",IF(G13&gt;100,"No",IF(G13&lt;95,"No","Yes")))</f>
        <v>Yes</v>
      </c>
      <c r="I13" s="6">
        <v>7.9000000000000008E-3</v>
      </c>
      <c r="J13" s="6">
        <v>0.01</v>
      </c>
      <c r="K13" s="91" t="str">
        <f t="shared" si="0"/>
        <v>Yes</v>
      </c>
    </row>
    <row r="14" spans="1:11" x14ac:dyDescent="0.25">
      <c r="A14" s="87" t="s">
        <v>824</v>
      </c>
      <c r="B14" s="21" t="s">
        <v>220</v>
      </c>
      <c r="C14" s="4">
        <v>1.1381361364</v>
      </c>
      <c r="D14" s="5" t="str">
        <f>IF($B14="N/A","N/A",IF(C14&gt;1,"Yes","No"))</f>
        <v>Yes</v>
      </c>
      <c r="E14" s="4">
        <v>1.1389069779000001</v>
      </c>
      <c r="F14" s="5" t="str">
        <f>IF($B14="N/A","N/A",IF(E14&gt;1,"Yes","No"))</f>
        <v>Yes</v>
      </c>
      <c r="G14" s="4">
        <v>1.1568389222</v>
      </c>
      <c r="H14" s="5" t="str">
        <f>IF($B14="N/A","N/A",IF(G14&gt;1,"Yes","No"))</f>
        <v>Yes</v>
      </c>
      <c r="I14" s="6">
        <v>6.7699999999999996E-2</v>
      </c>
      <c r="J14" s="6">
        <v>1.5740000000000001</v>
      </c>
      <c r="K14" s="91" t="str">
        <f t="shared" si="0"/>
        <v>Yes</v>
      </c>
    </row>
    <row r="15" spans="1:11" x14ac:dyDescent="0.25">
      <c r="A15" s="87" t="s">
        <v>311</v>
      </c>
      <c r="B15" s="21" t="s">
        <v>214</v>
      </c>
      <c r="C15" s="4">
        <v>99.866707680000005</v>
      </c>
      <c r="D15" s="5" t="str">
        <f>IF($B15="N/A","N/A",IF(C15&gt;100,"No",IF(C15&lt;95,"No","Yes")))</f>
        <v>Yes</v>
      </c>
      <c r="E15" s="4">
        <v>99.904833459000002</v>
      </c>
      <c r="F15" s="5" t="str">
        <f>IF($B15="N/A","N/A",IF(E15&gt;100,"No",IF(E15&lt;95,"No","Yes")))</f>
        <v>Yes</v>
      </c>
      <c r="G15" s="4">
        <v>99.387115934999997</v>
      </c>
      <c r="H15" s="5" t="str">
        <f>IF($B15="N/A","N/A",IF(G15&gt;100,"No",IF(G15&lt;95,"No","Yes")))</f>
        <v>Yes</v>
      </c>
      <c r="I15" s="6">
        <v>3.8199999999999998E-2</v>
      </c>
      <c r="J15" s="6">
        <v>-0.51800000000000002</v>
      </c>
      <c r="K15" s="91" t="str">
        <f t="shared" si="0"/>
        <v>Yes</v>
      </c>
    </row>
    <row r="16" spans="1:11" x14ac:dyDescent="0.25">
      <c r="A16" s="87" t="s">
        <v>825</v>
      </c>
      <c r="B16" s="21" t="s">
        <v>221</v>
      </c>
      <c r="C16" s="4">
        <v>10.53536961</v>
      </c>
      <c r="D16" s="5" t="str">
        <f>IF($B16="N/A","N/A",IF(C16&gt;3,"Yes","No"))</f>
        <v>Yes</v>
      </c>
      <c r="E16" s="4">
        <v>10.281961295</v>
      </c>
      <c r="F16" s="5" t="str">
        <f>IF($B16="N/A","N/A",IF(E16&gt;3,"Yes","No"))</f>
        <v>Yes</v>
      </c>
      <c r="G16" s="4">
        <v>10.569965499</v>
      </c>
      <c r="H16" s="5" t="str">
        <f>IF($B16="N/A","N/A",IF(G16&gt;3,"Yes","No"))</f>
        <v>Yes</v>
      </c>
      <c r="I16" s="6">
        <v>-2.41</v>
      </c>
      <c r="J16" s="6">
        <v>2.8010000000000002</v>
      </c>
      <c r="K16" s="91" t="str">
        <f t="shared" si="0"/>
        <v>Yes</v>
      </c>
    </row>
    <row r="17" spans="1:11" x14ac:dyDescent="0.25">
      <c r="A17" s="87" t="s">
        <v>826</v>
      </c>
      <c r="B17" s="21" t="s">
        <v>222</v>
      </c>
      <c r="C17" s="4">
        <v>5.3591459038</v>
      </c>
      <c r="D17" s="5" t="str">
        <f>IF($B17="N/A","N/A",IF(C17&gt;=8,"No",IF(C17&lt;2,"No","Yes")))</f>
        <v>Yes</v>
      </c>
      <c r="E17" s="4">
        <v>5.2930378162</v>
      </c>
      <c r="F17" s="5" t="str">
        <f>IF($B17="N/A","N/A",IF(E17&gt;=8,"No",IF(E17&lt;2,"No","Yes")))</f>
        <v>Yes</v>
      </c>
      <c r="G17" s="4">
        <v>5.7756088341999998</v>
      </c>
      <c r="H17" s="5" t="str">
        <f>IF($B17="N/A","N/A",IF(G17&gt;=8,"No",IF(G17&lt;2,"No","Yes")))</f>
        <v>Yes</v>
      </c>
      <c r="I17" s="6">
        <v>-1.23</v>
      </c>
      <c r="J17" s="6">
        <v>9.1170000000000009</v>
      </c>
      <c r="K17" s="91" t="str">
        <f t="shared" si="0"/>
        <v>Yes</v>
      </c>
    </row>
    <row r="18" spans="1:11" x14ac:dyDescent="0.25">
      <c r="A18" s="87" t="s">
        <v>827</v>
      </c>
      <c r="B18" s="21" t="s">
        <v>222</v>
      </c>
      <c r="C18" s="4">
        <v>5.3943806398999996</v>
      </c>
      <c r="D18" s="5" t="str">
        <f>IF($B18="N/A","N/A",IF(C18&gt;=8,"No",IF(C18&lt;2,"No","Yes")))</f>
        <v>Yes</v>
      </c>
      <c r="E18" s="4">
        <v>5.3383093300000004</v>
      </c>
      <c r="F18" s="5" t="str">
        <f>IF($B18="N/A","N/A",IF(E18&gt;=8,"No",IF(E18&lt;2,"No","Yes")))</f>
        <v>Yes</v>
      </c>
      <c r="G18" s="4">
        <v>5.6289751695000003</v>
      </c>
      <c r="H18" s="5" t="str">
        <f>IF($B18="N/A","N/A",IF(G18&gt;=8,"No",IF(G18&lt;2,"No","Yes")))</f>
        <v>Yes</v>
      </c>
      <c r="I18" s="6">
        <v>-1.04</v>
      </c>
      <c r="J18" s="6">
        <v>5.4450000000000003</v>
      </c>
      <c r="K18" s="91" t="str">
        <f t="shared" si="0"/>
        <v>Yes</v>
      </c>
    </row>
    <row r="19" spans="1:11" x14ac:dyDescent="0.25">
      <c r="A19" s="87" t="s">
        <v>312</v>
      </c>
      <c r="B19" s="21" t="s">
        <v>223</v>
      </c>
      <c r="C19" s="4">
        <v>99.984620117000006</v>
      </c>
      <c r="D19" s="5" t="str">
        <f>IF(OR($B19="N/A",$C19="N/A"),"N/A",IF(C19&gt;100,"No",IF(C19&lt;98,"No","Yes")))</f>
        <v>Yes</v>
      </c>
      <c r="E19" s="4">
        <v>99.997495616999998</v>
      </c>
      <c r="F19" s="5" t="str">
        <f>IF(OR($B19="N/A",$E19="N/A"),"N/A",IF(E19&gt;100,"No",IF(E19&lt;98,"No","Yes")))</f>
        <v>Yes</v>
      </c>
      <c r="G19" s="4">
        <v>99.994600140000003</v>
      </c>
      <c r="H19" s="5" t="str">
        <f>IF($B19="N/A","N/A",IF(G19&gt;100,"No",IF(G19&lt;98,"No","Yes")))</f>
        <v>Yes</v>
      </c>
      <c r="I19" s="6">
        <v>1.29E-2</v>
      </c>
      <c r="J19" s="6">
        <v>-3.0000000000000001E-3</v>
      </c>
      <c r="K19" s="91" t="str">
        <f t="shared" si="0"/>
        <v>Yes</v>
      </c>
    </row>
    <row r="20" spans="1:11" x14ac:dyDescent="0.25">
      <c r="A20" s="87" t="s">
        <v>31</v>
      </c>
      <c r="B20" s="29" t="s">
        <v>214</v>
      </c>
      <c r="C20" s="4">
        <v>99.979493489000006</v>
      </c>
      <c r="D20" s="5" t="str">
        <f>IF($B20="N/A","N/A",IF(C20&gt;100,"No",IF(C20&lt;95,"No","Yes")))</f>
        <v>Yes</v>
      </c>
      <c r="E20" s="4">
        <v>99.997495616999998</v>
      </c>
      <c r="F20" s="5" t="str">
        <f>IF($B20="N/A","N/A",IF(E20&gt;100,"No",IF(E20&lt;95,"No","Yes")))</f>
        <v>Yes</v>
      </c>
      <c r="G20" s="4">
        <v>99.873103298999993</v>
      </c>
      <c r="H20" s="5" t="str">
        <f>IF($B20="N/A","N/A",IF(G20&gt;100,"No",IF(G20&lt;95,"No","Yes")))</f>
        <v>Yes</v>
      </c>
      <c r="I20" s="6">
        <v>1.7999999999999999E-2</v>
      </c>
      <c r="J20" s="6">
        <v>-0.124</v>
      </c>
      <c r="K20" s="91" t="str">
        <f t="shared" si="0"/>
        <v>Yes</v>
      </c>
    </row>
    <row r="21" spans="1:11" x14ac:dyDescent="0.25">
      <c r="A21" s="87" t="s">
        <v>313</v>
      </c>
      <c r="B21" s="21" t="s">
        <v>214</v>
      </c>
      <c r="C21" s="4">
        <v>99.771865066999993</v>
      </c>
      <c r="D21" s="5" t="str">
        <f>IF($B21="N/A","N/A",IF(C21&gt;100,"No",IF(C21&lt;95,"No","Yes")))</f>
        <v>Yes</v>
      </c>
      <c r="E21" s="4">
        <v>99.734535437000005</v>
      </c>
      <c r="F21" s="5" t="str">
        <f>IF($B21="N/A","N/A",IF(E21&gt;100,"No",IF(E21&lt;95,"No","Yes")))</f>
        <v>Yes</v>
      </c>
      <c r="G21" s="4">
        <v>98.890328851000007</v>
      </c>
      <c r="H21" s="5" t="str">
        <f>IF($B21="N/A","N/A",IF(G21&gt;100,"No",IF(G21&lt;95,"No","Yes")))</f>
        <v>Yes</v>
      </c>
      <c r="I21" s="6">
        <v>-3.6999999999999998E-2</v>
      </c>
      <c r="J21" s="6">
        <v>-0.84599999999999997</v>
      </c>
      <c r="K21" s="91" t="str">
        <f t="shared" si="0"/>
        <v>Yes</v>
      </c>
    </row>
    <row r="22" spans="1:11" x14ac:dyDescent="0.25">
      <c r="A22" s="87" t="s">
        <v>1695</v>
      </c>
      <c r="B22" s="21" t="s">
        <v>224</v>
      </c>
      <c r="C22" s="4">
        <v>0</v>
      </c>
      <c r="D22" s="5" t="str">
        <f>IF($B22="N/A","N/A",IF(C22&gt;5,"No",IF(C22&lt;=0,"No","Yes")))</f>
        <v>No</v>
      </c>
      <c r="E22" s="4">
        <v>2.5043827000000001E-3</v>
      </c>
      <c r="F22" s="5" t="str">
        <f>IF($B22="N/A","N/A",IF(E22&gt;5,"No",IF(E22&lt;=0,"No","Yes")))</f>
        <v>Yes</v>
      </c>
      <c r="G22" s="4">
        <v>0</v>
      </c>
      <c r="H22" s="5" t="str">
        <f>IF($B22="N/A","N/A",IF(G22&gt;5,"No",IF(G22&lt;=0,"No","Yes")))</f>
        <v>No</v>
      </c>
      <c r="I22" s="6" t="s">
        <v>1747</v>
      </c>
      <c r="J22" s="6">
        <v>-100</v>
      </c>
      <c r="K22" s="91" t="str">
        <f t="shared" si="0"/>
        <v>No</v>
      </c>
    </row>
    <row r="23" spans="1:11" x14ac:dyDescent="0.25">
      <c r="A23" s="87" t="s">
        <v>314</v>
      </c>
      <c r="B23" s="21" t="s">
        <v>223</v>
      </c>
      <c r="C23" s="4">
        <v>99.997436686</v>
      </c>
      <c r="D23" s="5" t="str">
        <f>IF($B23="N/A","N/A",IF(C23&gt;100,"No",IF(C23&lt;98,"No","Yes")))</f>
        <v>Yes</v>
      </c>
      <c r="E23" s="4">
        <v>100</v>
      </c>
      <c r="F23" s="5" t="str">
        <f>IF($B23="N/A","N/A",IF(E23&gt;100,"No",IF(E23&lt;98,"No","Yes")))</f>
        <v>Yes</v>
      </c>
      <c r="G23" s="4">
        <v>100</v>
      </c>
      <c r="H23" s="5" t="str">
        <f>IF($B23="N/A","N/A",IF(G23&gt;100,"No",IF(G23&lt;98,"No","Yes")))</f>
        <v>Yes</v>
      </c>
      <c r="I23" s="6">
        <v>2.5999999999999999E-3</v>
      </c>
      <c r="J23" s="6">
        <v>0</v>
      </c>
      <c r="K23" s="91" t="str">
        <f t="shared" si="0"/>
        <v>Yes</v>
      </c>
    </row>
    <row r="24" spans="1:11" x14ac:dyDescent="0.25">
      <c r="A24" s="87" t="s">
        <v>828</v>
      </c>
      <c r="B24" s="21" t="s">
        <v>225</v>
      </c>
      <c r="C24" s="4">
        <v>6.5558175899000002</v>
      </c>
      <c r="D24" s="5" t="str">
        <f>IF($B24="N/A","N/A",IF(C24&gt;=2,"Yes","No"))</f>
        <v>Yes</v>
      </c>
      <c r="E24" s="4">
        <v>6.5535437014999998</v>
      </c>
      <c r="F24" s="5" t="str">
        <f>IF($B24="N/A","N/A",IF(E24&gt;=2,"Yes","No"))</f>
        <v>Yes</v>
      </c>
      <c r="G24" s="4">
        <v>6.4331227387999999</v>
      </c>
      <c r="H24" s="5" t="str">
        <f>IF($B24="N/A","N/A",IF(G24&gt;=2,"Yes","No"))</f>
        <v>Yes</v>
      </c>
      <c r="I24" s="6">
        <v>-3.5000000000000003E-2</v>
      </c>
      <c r="J24" s="6">
        <v>-1.84</v>
      </c>
      <c r="K24" s="91" t="str">
        <f t="shared" si="0"/>
        <v>Yes</v>
      </c>
    </row>
    <row r="25" spans="1:11" x14ac:dyDescent="0.25">
      <c r="A25" s="87" t="s">
        <v>829</v>
      </c>
      <c r="B25" s="21" t="s">
        <v>226</v>
      </c>
      <c r="C25" s="4">
        <v>3.2529286610999999</v>
      </c>
      <c r="D25" s="5" t="str">
        <f>IF($B25="N/A","N/A",IF(C25&gt;30,"No",IF(C25&lt;5,"No","Yes")))</f>
        <v>No</v>
      </c>
      <c r="E25" s="4">
        <v>3.6914600550999999</v>
      </c>
      <c r="F25" s="5" t="str">
        <f>IF($B25="N/A","N/A",IF(E25&gt;30,"No",IF(E25&lt;5,"No","Yes")))</f>
        <v>No</v>
      </c>
      <c r="G25" s="4">
        <v>3.8312003888000001</v>
      </c>
      <c r="H25" s="5" t="str">
        <f>IF($B25="N/A","N/A",IF(G25&gt;30,"No",IF(G25&lt;5,"No","Yes")))</f>
        <v>No</v>
      </c>
      <c r="I25" s="6">
        <v>13.48</v>
      </c>
      <c r="J25" s="6">
        <v>3.786</v>
      </c>
      <c r="K25" s="91" t="str">
        <f t="shared" si="0"/>
        <v>Yes</v>
      </c>
    </row>
    <row r="26" spans="1:11" x14ac:dyDescent="0.25">
      <c r="A26" s="87" t="s">
        <v>830</v>
      </c>
      <c r="B26" s="21" t="s">
        <v>227</v>
      </c>
      <c r="C26" s="4">
        <v>19.138191792000001</v>
      </c>
      <c r="D26" s="5" t="str">
        <f>IF($B26="N/A","N/A",IF(C26&gt;75,"No",IF(C26&lt;15,"No","Yes")))</f>
        <v>Yes</v>
      </c>
      <c r="E26" s="4">
        <v>22.156273478999999</v>
      </c>
      <c r="F26" s="5" t="str">
        <f>IF($B26="N/A","N/A",IF(E26&gt;75,"No",IF(E26&lt;15,"No","Yes")))</f>
        <v>Yes</v>
      </c>
      <c r="G26" s="4">
        <v>22.638911388</v>
      </c>
      <c r="H26" s="5" t="str">
        <f>IF($B26="N/A","N/A",IF(G26&gt;75,"No",IF(G26&lt;15,"No","Yes")))</f>
        <v>Yes</v>
      </c>
      <c r="I26" s="6">
        <v>15.77</v>
      </c>
      <c r="J26" s="6">
        <v>2.1779999999999999</v>
      </c>
      <c r="K26" s="91" t="str">
        <f t="shared" si="0"/>
        <v>Yes</v>
      </c>
    </row>
    <row r="27" spans="1:11" x14ac:dyDescent="0.25">
      <c r="A27" s="87" t="s">
        <v>831</v>
      </c>
      <c r="B27" s="21" t="s">
        <v>228</v>
      </c>
      <c r="C27" s="4">
        <v>77.608879547000001</v>
      </c>
      <c r="D27" s="5" t="str">
        <f>IF($B27="N/A","N/A",IF(C27&gt;70,"No",IF(C27&lt;25,"No","Yes")))</f>
        <v>No</v>
      </c>
      <c r="E27" s="4">
        <v>74.152266466</v>
      </c>
      <c r="F27" s="5" t="str">
        <f>IF($B27="N/A","N/A",IF(E27&gt;70,"No",IF(E27&lt;25,"No","Yes")))</f>
        <v>No</v>
      </c>
      <c r="G27" s="4">
        <v>73.529888223</v>
      </c>
      <c r="H27" s="5" t="str">
        <f>IF($B27="N/A","N/A",IF(G27&gt;70,"No",IF(G27&lt;25,"No","Yes")))</f>
        <v>No</v>
      </c>
      <c r="I27" s="6">
        <v>-4.45</v>
      </c>
      <c r="J27" s="6">
        <v>-0.83899999999999997</v>
      </c>
      <c r="K27" s="91" t="str">
        <f t="shared" si="0"/>
        <v>Yes</v>
      </c>
    </row>
    <row r="28" spans="1:11" x14ac:dyDescent="0.25">
      <c r="A28" s="87" t="s">
        <v>318</v>
      </c>
      <c r="B28" s="21" t="s">
        <v>229</v>
      </c>
      <c r="C28" s="4">
        <v>55.411155542000003</v>
      </c>
      <c r="D28" s="5" t="str">
        <f>IF($B28="N/A","N/A",IF(C28&gt;70,"No",IF(C28&lt;35,"No","Yes")))</f>
        <v>Yes</v>
      </c>
      <c r="E28" s="4">
        <v>55.189080892</v>
      </c>
      <c r="F28" s="5" t="str">
        <f>IF($B28="N/A","N/A",IF(E28&gt;70,"No",IF(E28&lt;35,"No","Yes")))</f>
        <v>Yes</v>
      </c>
      <c r="G28" s="4">
        <v>54.943571466999998</v>
      </c>
      <c r="H28" s="5" t="str">
        <f>IF($B28="N/A","N/A",IF(G28&gt;70,"No",IF(G28&lt;35,"No","Yes")))</f>
        <v>Yes</v>
      </c>
      <c r="I28" s="6">
        <v>-0.40100000000000002</v>
      </c>
      <c r="J28" s="6">
        <v>-0.44500000000000001</v>
      </c>
      <c r="K28" s="91" t="str">
        <f t="shared" si="0"/>
        <v>Yes</v>
      </c>
    </row>
    <row r="29" spans="1:11" x14ac:dyDescent="0.25">
      <c r="A29" s="87" t="s">
        <v>832</v>
      </c>
      <c r="B29" s="21" t="s">
        <v>220</v>
      </c>
      <c r="C29" s="4">
        <v>2.1856871905999999</v>
      </c>
      <c r="D29" s="5" t="str">
        <f>IF($B29="N/A","N/A",IF(C29&gt;1,"Yes","No"))</f>
        <v>Yes</v>
      </c>
      <c r="E29" s="4">
        <v>2.1580069881999999</v>
      </c>
      <c r="F29" s="5" t="str">
        <f>IF($B29="N/A","N/A",IF(E29&gt;1,"Yes","No"))</f>
        <v>Yes</v>
      </c>
      <c r="G29" s="4">
        <v>2.2131695331999999</v>
      </c>
      <c r="H29" s="5" t="str">
        <f>IF($B29="N/A","N/A",IF(G29&gt;1,"Yes","No"))</f>
        <v>Yes</v>
      </c>
      <c r="I29" s="6">
        <v>-1.27</v>
      </c>
      <c r="J29" s="6">
        <v>2.556</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100</v>
      </c>
      <c r="D31" s="5" t="str">
        <f>IF($B31="N/A","N/A",IF(C31&gt;15,"No",IF(C31&lt;-15,"No","Yes")))</f>
        <v>N/A</v>
      </c>
      <c r="E31" s="4">
        <v>100</v>
      </c>
      <c r="F31" s="5" t="str">
        <f>IF($B31="N/A","N/A",IF(E31&gt;15,"No",IF(E31&lt;-15,"No","Yes")))</f>
        <v>N/A</v>
      </c>
      <c r="G31" s="4">
        <v>99.980343980000001</v>
      </c>
      <c r="H31" s="5" t="str">
        <f>IF($B31="N/A","N/A",IF(G31&gt;15,"No",IF(G31&lt;-15,"No","Yes")))</f>
        <v>N/A</v>
      </c>
      <c r="I31" s="6">
        <v>0</v>
      </c>
      <c r="J31" s="6">
        <v>-0.02</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0</v>
      </c>
      <c r="D34" s="5" t="str">
        <f>IF($B34="N/A","N/A",IF(C34&gt;=90,"Yes","No"))</f>
        <v>No</v>
      </c>
      <c r="E34" s="4">
        <v>0</v>
      </c>
      <c r="F34" s="5" t="str">
        <f>IF($B34="N/A","N/A",IF(E34&gt;=90,"Yes","No"))</f>
        <v>No</v>
      </c>
      <c r="G34" s="4">
        <v>11.974188671</v>
      </c>
      <c r="H34" s="5" t="str">
        <f>IF($B34="N/A","N/A",IF(G34&gt;=90,"Yes","No"))</f>
        <v>No</v>
      </c>
      <c r="I34" s="6" t="s">
        <v>1747</v>
      </c>
      <c r="J34" s="6" t="s">
        <v>1747</v>
      </c>
      <c r="K34" s="91" t="str">
        <f t="shared" si="0"/>
        <v>N/A</v>
      </c>
    </row>
    <row r="35" spans="1:11" x14ac:dyDescent="0.25">
      <c r="A35" s="87" t="s">
        <v>323</v>
      </c>
      <c r="B35" s="21" t="s">
        <v>213</v>
      </c>
      <c r="C35" s="4">
        <v>10.366041217999999</v>
      </c>
      <c r="D35" s="5" t="str">
        <f>IF($B35="N/A","N/A",IF(C35&gt;15,"No",IF(C35&lt;-15,"No","Yes")))</f>
        <v>N/A</v>
      </c>
      <c r="E35" s="4">
        <v>10.596043075000001</v>
      </c>
      <c r="F35" s="5" t="str">
        <f>IF($B35="N/A","N/A",IF(E35&gt;15,"No",IF(E35&lt;-15,"No","Yes")))</f>
        <v>N/A</v>
      </c>
      <c r="G35" s="4">
        <v>9.7548463739999995</v>
      </c>
      <c r="H35" s="5" t="str">
        <f>IF($B35="N/A","N/A",IF(G35&gt;15,"No",IF(G35&lt;-15,"No","Yes")))</f>
        <v>N/A</v>
      </c>
      <c r="I35" s="6">
        <v>2.2189999999999999</v>
      </c>
      <c r="J35" s="6">
        <v>-7.94</v>
      </c>
      <c r="K35" s="91" t="str">
        <f t="shared" si="0"/>
        <v>Yes</v>
      </c>
    </row>
    <row r="36" spans="1:11" x14ac:dyDescent="0.25">
      <c r="A36" s="87" t="s">
        <v>1730</v>
      </c>
      <c r="B36" s="21" t="s">
        <v>213</v>
      </c>
      <c r="C36" s="4">
        <v>25.033323079999999</v>
      </c>
      <c r="D36" s="5" t="str">
        <f>IF($B36="N/A","N/A",IF(C36&gt;15,"No",IF(C36&lt;-15,"No","Yes")))</f>
        <v>N/A</v>
      </c>
      <c r="E36" s="4">
        <v>24.718256950000001</v>
      </c>
      <c r="F36" s="5" t="str">
        <f>IF($B36="N/A","N/A",IF(E36&gt;15,"No",IF(E36&lt;-15,"No","Yes")))</f>
        <v>N/A</v>
      </c>
      <c r="G36" s="4">
        <v>21.839732167000001</v>
      </c>
      <c r="H36" s="5" t="str">
        <f>IF($B36="N/A","N/A",IF(G36&gt;15,"No",IF(G36&lt;-15,"No","Yes")))</f>
        <v>N/A</v>
      </c>
      <c r="I36" s="6">
        <v>-1.26</v>
      </c>
      <c r="J36" s="6">
        <v>-11.6</v>
      </c>
      <c r="K36" s="91" t="str">
        <f t="shared" si="0"/>
        <v>Yes</v>
      </c>
    </row>
    <row r="37" spans="1:11" x14ac:dyDescent="0.25">
      <c r="A37" s="87" t="s">
        <v>372</v>
      </c>
      <c r="B37" s="21" t="s">
        <v>231</v>
      </c>
      <c r="C37" s="4">
        <v>84.748282579999994</v>
      </c>
      <c r="D37" s="5" t="str">
        <f>IF($B37="N/A","N/A",IF(C37&gt;90,"No",IF(C37&lt;75,"No","Yes")))</f>
        <v>Yes</v>
      </c>
      <c r="E37" s="4">
        <v>84.450288004000001</v>
      </c>
      <c r="F37" s="5" t="str">
        <f>IF($B37="N/A","N/A",IF(E37&gt;90,"No",IF(E37&lt;75,"No","Yes")))</f>
        <v>Yes</v>
      </c>
      <c r="G37" s="4">
        <v>83.722123225000004</v>
      </c>
      <c r="H37" s="5" t="str">
        <f>IF($B37="N/A","N/A",IF(G37&gt;90,"No",IF(G37&lt;75,"No","Yes")))</f>
        <v>Yes</v>
      </c>
      <c r="I37" s="6">
        <v>-0.35199999999999998</v>
      </c>
      <c r="J37" s="6">
        <v>-0.86199999999999999</v>
      </c>
      <c r="K37" s="91" t="str">
        <f>IF(J37="Div by 0", "N/A", IF(J37="N/A","N/A", IF(J37&gt;30, "No", IF(J37&lt;-30, "No", "Yes"))))</f>
        <v>Yes</v>
      </c>
    </row>
    <row r="38" spans="1:11" x14ac:dyDescent="0.25">
      <c r="A38" s="87" t="s">
        <v>373</v>
      </c>
      <c r="B38" s="21" t="s">
        <v>232</v>
      </c>
      <c r="C38" s="4">
        <v>12.306469804000001</v>
      </c>
      <c r="D38" s="5" t="str">
        <f>IF($B38="N/A","N/A",IF(C38&gt;10,"No",IF(C38&lt;1,"No","Yes")))</f>
        <v>No</v>
      </c>
      <c r="E38" s="4">
        <v>12.409216128000001</v>
      </c>
      <c r="F38" s="5" t="str">
        <f>IF($B38="N/A","N/A",IF(E38&gt;10,"No",IF(E38&lt;1,"No","Yes")))</f>
        <v>No</v>
      </c>
      <c r="G38" s="4">
        <v>12.983962417000001</v>
      </c>
      <c r="H38" s="5" t="str">
        <f>IF($B38="N/A","N/A",IF(G38&gt;10,"No",IF(G38&lt;1,"No","Yes")))</f>
        <v>No</v>
      </c>
      <c r="I38" s="6">
        <v>0.83489999999999998</v>
      </c>
      <c r="J38" s="6">
        <v>4.6319999999999997</v>
      </c>
      <c r="K38" s="91" t="str">
        <f>IF(J38="Div by 0", "N/A", IF(J38="N/A","N/A", IF(J38&gt;30, "No", IF(J38&lt;-30, "No", "Yes"))))</f>
        <v>Yes</v>
      </c>
    </row>
    <row r="39" spans="1:11" x14ac:dyDescent="0.25">
      <c r="A39" s="87" t="s">
        <v>374</v>
      </c>
      <c r="B39" s="21" t="s">
        <v>233</v>
      </c>
      <c r="C39" s="4">
        <v>6.4082846299999996E-2</v>
      </c>
      <c r="D39" s="5" t="str">
        <f>IF($B39="N/A","N/A",IF(C39&gt;2,"No",IF(C39&lt;=0,"No","Yes")))</f>
        <v>Yes</v>
      </c>
      <c r="E39" s="4">
        <v>7.0122714799999999E-2</v>
      </c>
      <c r="F39" s="5" t="str">
        <f>IF($B39="N/A","N/A",IF(E39&gt;2,"No",IF(E39&lt;=0,"No","Yes")))</f>
        <v>Yes</v>
      </c>
      <c r="G39" s="4">
        <v>0.14849613910000001</v>
      </c>
      <c r="H39" s="5" t="str">
        <f>IF($B39="N/A","N/A",IF(G39&gt;2,"No",IF(G39&lt;=0,"No","Yes")))</f>
        <v>Yes</v>
      </c>
      <c r="I39" s="6">
        <v>9.4250000000000007</v>
      </c>
      <c r="J39" s="6">
        <v>111.8</v>
      </c>
      <c r="K39" s="91" t="str">
        <f>IF(J39="Div by 0", "N/A", IF(J39="N/A","N/A", IF(J39&gt;30, "No", IF(J39&lt;-30, "No", "Yes"))))</f>
        <v>No</v>
      </c>
    </row>
    <row r="40" spans="1:11" x14ac:dyDescent="0.25">
      <c r="A40" s="103" t="s">
        <v>375</v>
      </c>
      <c r="B40" s="99" t="s">
        <v>234</v>
      </c>
      <c r="C40" s="104">
        <v>1.0637752486000001</v>
      </c>
      <c r="D40" s="100" t="str">
        <f>IF($B40="N/A","N/A",IF(C40&gt;3,"No",IF(C40&lt;=0,"No","Yes")))</f>
        <v>Yes</v>
      </c>
      <c r="E40" s="104">
        <v>0.99674430250000001</v>
      </c>
      <c r="F40" s="100" t="str">
        <f>IF($B40="N/A","N/A",IF(E40&gt;3,"No",IF(E40&lt;=0,"No","Yes")))</f>
        <v>Yes</v>
      </c>
      <c r="G40" s="104">
        <v>1.0961714995</v>
      </c>
      <c r="H40" s="100" t="str">
        <f>IF($B40="N/A","N/A",IF(G40&gt;3,"No",IF(G40&lt;=0,"No","Yes")))</f>
        <v>Yes</v>
      </c>
      <c r="I40" s="101">
        <v>-6.3</v>
      </c>
      <c r="J40" s="101">
        <v>9.9749999999999996</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20900</v>
      </c>
      <c r="D6" s="5" t="str">
        <f>IF($B6="N/A","N/A",IF(C6&gt;15,"No",IF(C6&lt;-15,"No","Yes")))</f>
        <v>N/A</v>
      </c>
      <c r="E6" s="22">
        <v>6285</v>
      </c>
      <c r="F6" s="5" t="str">
        <f>IF($B6="N/A","N/A",IF(E6&gt;15,"No",IF(E6&lt;-15,"No","Yes")))</f>
        <v>N/A</v>
      </c>
      <c r="G6" s="22">
        <v>11128</v>
      </c>
      <c r="H6" s="5" t="str">
        <f>IF($B6="N/A","N/A",IF(G6&gt;15,"No",IF(G6&lt;-15,"No","Yes")))</f>
        <v>N/A</v>
      </c>
      <c r="I6" s="6">
        <v>-69.900000000000006</v>
      </c>
      <c r="J6" s="6">
        <v>77.06</v>
      </c>
      <c r="K6" s="91" t="str">
        <f t="shared" ref="K6:K31" si="0">IF(J6="Div by 0", "N/A", IF(J6="N/A","N/A", IF(J6&gt;30, "No", IF(J6&lt;-30, "No", "Yes"))))</f>
        <v>No</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1196.6829665</v>
      </c>
      <c r="D9" s="5" t="str">
        <f>IF($B9="N/A","N/A",IF(C9&gt;15,"No",IF(C9&lt;-15,"No","Yes")))</f>
        <v>N/A</v>
      </c>
      <c r="E9" s="51">
        <v>1377.8413683000001</v>
      </c>
      <c r="F9" s="5" t="str">
        <f>IF($B9="N/A","N/A",IF(E9&gt;15,"No",IF(E9&lt;-15,"No","Yes")))</f>
        <v>N/A</v>
      </c>
      <c r="G9" s="51">
        <v>1396.5330696999999</v>
      </c>
      <c r="H9" s="5" t="str">
        <f>IF($B9="N/A","N/A",IF(G9&gt;15,"No",IF(G9&lt;-15,"No","Yes")))</f>
        <v>N/A</v>
      </c>
      <c r="I9" s="6">
        <v>15.14</v>
      </c>
      <c r="J9" s="6">
        <v>1.357</v>
      </c>
      <c r="K9" s="91" t="str">
        <f t="shared" si="0"/>
        <v>Yes</v>
      </c>
    </row>
    <row r="10" spans="1:11" x14ac:dyDescent="0.25">
      <c r="A10" s="87" t="s">
        <v>309</v>
      </c>
      <c r="B10" s="21" t="s">
        <v>213</v>
      </c>
      <c r="C10" s="4">
        <v>0.52153110049999996</v>
      </c>
      <c r="D10" s="5" t="str">
        <f>IF($B10="N/A","N/A",IF(C10&gt;15,"No",IF(C10&lt;-15,"No","Yes")))</f>
        <v>N/A</v>
      </c>
      <c r="E10" s="4">
        <v>0.47732696899999999</v>
      </c>
      <c r="F10" s="5" t="str">
        <f>IF($B10="N/A","N/A",IF(E10&gt;15,"No",IF(E10&lt;-15,"No","Yes")))</f>
        <v>N/A</v>
      </c>
      <c r="G10" s="4">
        <v>0.19769949680000001</v>
      </c>
      <c r="H10" s="5" t="str">
        <f>IF($B10="N/A","N/A",IF(G10&gt;15,"No",IF(G10&lt;-15,"No","Yes")))</f>
        <v>N/A</v>
      </c>
      <c r="I10" s="6">
        <v>-8.48</v>
      </c>
      <c r="J10" s="6">
        <v>-58.6</v>
      </c>
      <c r="K10" s="91" t="str">
        <f t="shared" si="0"/>
        <v>No</v>
      </c>
    </row>
    <row r="11" spans="1:11" x14ac:dyDescent="0.25">
      <c r="A11" s="87" t="s">
        <v>823</v>
      </c>
      <c r="B11" s="21" t="s">
        <v>213</v>
      </c>
      <c r="C11" s="51">
        <v>1277.0825688</v>
      </c>
      <c r="D11" s="5" t="str">
        <f>IF($B11="N/A","N/A",IF(C11&gt;15,"No",IF(C11&lt;-15,"No","Yes")))</f>
        <v>N/A</v>
      </c>
      <c r="E11" s="51">
        <v>848.76666666999995</v>
      </c>
      <c r="F11" s="5" t="str">
        <f>IF($B11="N/A","N/A",IF(E11&gt;15,"No",IF(E11&lt;-15,"No","Yes")))</f>
        <v>N/A</v>
      </c>
      <c r="G11" s="51">
        <v>740.72727272999998</v>
      </c>
      <c r="H11" s="5" t="str">
        <f>IF($B11="N/A","N/A",IF(G11&gt;15,"No",IF(G11&lt;-15,"No","Yes")))</f>
        <v>N/A</v>
      </c>
      <c r="I11" s="6">
        <v>-33.5</v>
      </c>
      <c r="J11" s="6">
        <v>-12.7</v>
      </c>
      <c r="K11" s="91" t="str">
        <f t="shared" si="0"/>
        <v>Yes</v>
      </c>
    </row>
    <row r="12" spans="1:11" x14ac:dyDescent="0.25">
      <c r="A12" s="87" t="s">
        <v>310</v>
      </c>
      <c r="B12" s="21" t="s">
        <v>214</v>
      </c>
      <c r="C12" s="4">
        <v>99.602870812999996</v>
      </c>
      <c r="D12" s="5" t="str">
        <f>IF($B12="N/A","N/A",IF(C12&gt;100,"No",IF(C12&lt;95,"No","Yes")))</f>
        <v>Yes</v>
      </c>
      <c r="E12" s="4">
        <v>99.984089100999995</v>
      </c>
      <c r="F12" s="5" t="str">
        <f>IF($B12="N/A","N/A",IF(E12&gt;100,"No",IF(E12&lt;95,"No","Yes")))</f>
        <v>Yes</v>
      </c>
      <c r="G12" s="4">
        <v>100</v>
      </c>
      <c r="H12" s="5" t="str">
        <f>IF($B12="N/A","N/A",IF(G12&gt;100,"No",IF(G12&lt;95,"No","Yes")))</f>
        <v>Yes</v>
      </c>
      <c r="I12" s="6">
        <v>0.38269999999999998</v>
      </c>
      <c r="J12" s="6">
        <v>1.5900000000000001E-2</v>
      </c>
      <c r="K12" s="91" t="str">
        <f t="shared" si="0"/>
        <v>Yes</v>
      </c>
    </row>
    <row r="13" spans="1:11" x14ac:dyDescent="0.25">
      <c r="A13" s="87" t="s">
        <v>824</v>
      </c>
      <c r="B13" s="21" t="s">
        <v>220</v>
      </c>
      <c r="C13" s="4">
        <v>1.1738963347</v>
      </c>
      <c r="D13" s="5" t="str">
        <f>IF($B13="N/A","N/A",IF(C13&gt;1,"Yes","No"))</f>
        <v>Yes</v>
      </c>
      <c r="E13" s="4">
        <v>1.1842775301999999</v>
      </c>
      <c r="F13" s="5" t="str">
        <f>IF($B13="N/A","N/A",IF(E13&gt;1,"Yes","No"))</f>
        <v>Yes</v>
      </c>
      <c r="G13" s="4">
        <v>1.1707404745000001</v>
      </c>
      <c r="H13" s="5" t="str">
        <f>IF($B13="N/A","N/A",IF(G13&gt;1,"Yes","No"))</f>
        <v>Yes</v>
      </c>
      <c r="I13" s="6">
        <v>0.88429999999999997</v>
      </c>
      <c r="J13" s="6">
        <v>-1.1399999999999999</v>
      </c>
      <c r="K13" s="91" t="str">
        <f t="shared" si="0"/>
        <v>Yes</v>
      </c>
    </row>
    <row r="14" spans="1:11" x14ac:dyDescent="0.25">
      <c r="A14" s="87" t="s">
        <v>311</v>
      </c>
      <c r="B14" s="21" t="s">
        <v>214</v>
      </c>
      <c r="C14" s="4">
        <v>99.933014353999994</v>
      </c>
      <c r="D14" s="5" t="str">
        <f>IF($B14="N/A","N/A",IF(C14&gt;100,"No",IF(C14&lt;95,"No","Yes")))</f>
        <v>Yes</v>
      </c>
      <c r="E14" s="4">
        <v>99.936356403999994</v>
      </c>
      <c r="F14" s="5" t="str">
        <f>IF($B14="N/A","N/A",IF(E14&gt;100,"No",IF(E14&lt;95,"No","Yes")))</f>
        <v>Yes</v>
      </c>
      <c r="G14" s="4">
        <v>96.387491014000005</v>
      </c>
      <c r="H14" s="5" t="str">
        <f>IF($B14="N/A","N/A",IF(G14&gt;100,"No",IF(G14&lt;95,"No","Yes")))</f>
        <v>Yes</v>
      </c>
      <c r="I14" s="6">
        <v>3.3E-3</v>
      </c>
      <c r="J14" s="6">
        <v>-3.55</v>
      </c>
      <c r="K14" s="91" t="str">
        <f t="shared" si="0"/>
        <v>Yes</v>
      </c>
    </row>
    <row r="15" spans="1:11" x14ac:dyDescent="0.25">
      <c r="A15" s="87" t="s">
        <v>825</v>
      </c>
      <c r="B15" s="21" t="s">
        <v>221</v>
      </c>
      <c r="C15" s="4">
        <v>13.457674998</v>
      </c>
      <c r="D15" s="5" t="str">
        <f>IF($B15="N/A","N/A",IF(C15&gt;3,"Yes","No"))</f>
        <v>Yes</v>
      </c>
      <c r="E15" s="4">
        <v>13.098869606999999</v>
      </c>
      <c r="F15" s="5" t="str">
        <f>IF($B15="N/A","N/A",IF(E15&gt;3,"Yes","No"))</f>
        <v>Yes</v>
      </c>
      <c r="G15" s="4">
        <v>12.697370875000001</v>
      </c>
      <c r="H15" s="5" t="str">
        <f>IF($B15="N/A","N/A",IF(G15&gt;3,"Yes","No"))</f>
        <v>Yes</v>
      </c>
      <c r="I15" s="6">
        <v>-2.67</v>
      </c>
      <c r="J15" s="6">
        <v>-3.07</v>
      </c>
      <c r="K15" s="91" t="str">
        <f t="shared" si="0"/>
        <v>Yes</v>
      </c>
    </row>
    <row r="16" spans="1:11" x14ac:dyDescent="0.25">
      <c r="A16" s="87" t="s">
        <v>826</v>
      </c>
      <c r="B16" s="21" t="s">
        <v>222</v>
      </c>
      <c r="C16" s="4">
        <v>5.0785645933000003</v>
      </c>
      <c r="D16" s="5" t="str">
        <f>IF($B16="N/A","N/A",IF(C16&gt;=8,"No",IF(C16&lt;2,"No","Yes")))</f>
        <v>Yes</v>
      </c>
      <c r="E16" s="4">
        <v>6.1053301512000004</v>
      </c>
      <c r="F16" s="5" t="str">
        <f>IF($B16="N/A","N/A",IF(E16&gt;=8,"No",IF(E16&lt;2,"No","Yes")))</f>
        <v>Yes</v>
      </c>
      <c r="G16" s="4">
        <v>7.9423975557000004</v>
      </c>
      <c r="H16" s="5" t="str">
        <f>IF($B16="N/A","N/A",IF(G16&gt;=8,"No",IF(G16&lt;2,"No","Yes")))</f>
        <v>Yes</v>
      </c>
      <c r="I16" s="6">
        <v>20.22</v>
      </c>
      <c r="J16" s="6">
        <v>30.09</v>
      </c>
      <c r="K16" s="91" t="str">
        <f t="shared" si="0"/>
        <v>No</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99.937799042999998</v>
      </c>
      <c r="D18" s="5" t="str">
        <f>IF($B18="N/A","N/A",IF(C18&gt;100,"No",IF(C18&lt;95,"No","Yes")))</f>
        <v>Yes</v>
      </c>
      <c r="E18" s="4">
        <v>100</v>
      </c>
      <c r="F18" s="5" t="str">
        <f>IF($B18="N/A","N/A",IF(E18&gt;100,"No",IF(E18&lt;95,"No","Yes")))</f>
        <v>Yes</v>
      </c>
      <c r="G18" s="4">
        <v>92.721063982999993</v>
      </c>
      <c r="H18" s="5" t="str">
        <f>IF($B18="N/A","N/A",IF(G18&gt;100,"No",IF(G18&lt;95,"No","Yes")))</f>
        <v>No</v>
      </c>
      <c r="I18" s="6">
        <v>6.2199999999999998E-2</v>
      </c>
      <c r="J18" s="6">
        <v>-7.28</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87.661754134000006</v>
      </c>
      <c r="H19" s="5" t="str">
        <f>IF($B19="N/A","N/A",IF(G19&gt;100,"No",IF(G19&lt;95,"No","Yes")))</f>
        <v>No</v>
      </c>
      <c r="I19" s="6">
        <v>0</v>
      </c>
      <c r="J19" s="6">
        <v>-12.3</v>
      </c>
      <c r="K19" s="91" t="str">
        <f t="shared" si="0"/>
        <v>Yes</v>
      </c>
    </row>
    <row r="20" spans="1:11" x14ac:dyDescent="0.25">
      <c r="A20" s="87" t="s">
        <v>314</v>
      </c>
      <c r="B20" s="21" t="s">
        <v>223</v>
      </c>
      <c r="C20" s="4">
        <v>99.985645933000001</v>
      </c>
      <c r="D20" s="5" t="str">
        <f>IF($B20="N/A","N/A",IF(C20&gt;100,"No",IF(C20&lt;98,"No","Yes")))</f>
        <v>Yes</v>
      </c>
      <c r="E20" s="4">
        <v>100</v>
      </c>
      <c r="F20" s="5" t="str">
        <f>IF($B20="N/A","N/A",IF(E20&gt;100,"No",IF(E20&lt;98,"No","Yes")))</f>
        <v>Yes</v>
      </c>
      <c r="G20" s="4">
        <v>100</v>
      </c>
      <c r="H20" s="5" t="str">
        <f>IF($B20="N/A","N/A",IF(G20&gt;100,"No",IF(G20&lt;98,"No","Yes")))</f>
        <v>Yes</v>
      </c>
      <c r="I20" s="6">
        <v>1.44E-2</v>
      </c>
      <c r="J20" s="6">
        <v>0</v>
      </c>
      <c r="K20" s="91" t="str">
        <f t="shared" si="0"/>
        <v>Yes</v>
      </c>
    </row>
    <row r="21" spans="1:11" x14ac:dyDescent="0.25">
      <c r="A21" s="87" t="s">
        <v>828</v>
      </c>
      <c r="B21" s="21" t="s">
        <v>225</v>
      </c>
      <c r="C21" s="4">
        <v>8.5213188496000001</v>
      </c>
      <c r="D21" s="5" t="str">
        <f>IF($B21="N/A","N/A",IF(C21&gt;=2,"Yes","No"))</f>
        <v>Yes</v>
      </c>
      <c r="E21" s="4">
        <v>8.4628480508999999</v>
      </c>
      <c r="F21" s="5" t="str">
        <f>IF($B21="N/A","N/A",IF(E21&gt;=2,"Yes","No"))</f>
        <v>Yes</v>
      </c>
      <c r="G21" s="4">
        <v>8.1836808051999999</v>
      </c>
      <c r="H21" s="5" t="str">
        <f>IF($B21="N/A","N/A",IF(G21&gt;=2,"Yes","No"))</f>
        <v>Yes</v>
      </c>
      <c r="I21" s="6">
        <v>-0.68600000000000005</v>
      </c>
      <c r="J21" s="6">
        <v>-3.3</v>
      </c>
      <c r="K21" s="91" t="str">
        <f t="shared" si="0"/>
        <v>Yes</v>
      </c>
    </row>
    <row r="22" spans="1:11" x14ac:dyDescent="0.25">
      <c r="A22" s="87" t="s">
        <v>829</v>
      </c>
      <c r="B22" s="21" t="s">
        <v>226</v>
      </c>
      <c r="C22" s="4">
        <v>5.6563143035000003</v>
      </c>
      <c r="D22" s="5" t="str">
        <f>IF($B22="N/A","N/A",IF(C22&gt;30,"No",IF(C22&lt;5,"No","Yes")))</f>
        <v>Yes</v>
      </c>
      <c r="E22" s="4">
        <v>7.4781225138999998</v>
      </c>
      <c r="F22" s="5" t="str">
        <f>IF($B22="N/A","N/A",IF(E22&gt;30,"No",IF(E22&lt;5,"No","Yes")))</f>
        <v>Yes</v>
      </c>
      <c r="G22" s="4">
        <v>6.1376707404999999</v>
      </c>
      <c r="H22" s="5" t="str">
        <f>IF($B22="N/A","N/A",IF(G22&gt;30,"No",IF(G22&lt;5,"No","Yes")))</f>
        <v>Yes</v>
      </c>
      <c r="I22" s="6">
        <v>32.21</v>
      </c>
      <c r="J22" s="6">
        <v>-17.899999999999999</v>
      </c>
      <c r="K22" s="91" t="str">
        <f t="shared" si="0"/>
        <v>Yes</v>
      </c>
    </row>
    <row r="23" spans="1:11" x14ac:dyDescent="0.25">
      <c r="A23" s="87" t="s">
        <v>830</v>
      </c>
      <c r="B23" s="21" t="s">
        <v>227</v>
      </c>
      <c r="C23" s="4">
        <v>29.765038044000001</v>
      </c>
      <c r="D23" s="5" t="str">
        <f>IF($B23="N/A","N/A",IF(C23&gt;75,"No",IF(C23&lt;15,"No","Yes")))</f>
        <v>Yes</v>
      </c>
      <c r="E23" s="4">
        <v>32.665075577000003</v>
      </c>
      <c r="F23" s="5" t="str">
        <f>IF($B23="N/A","N/A",IF(E23&gt;75,"No",IF(E23&lt;15,"No","Yes")))</f>
        <v>Yes</v>
      </c>
      <c r="G23" s="4">
        <v>34.938892883000001</v>
      </c>
      <c r="H23" s="5" t="str">
        <f>IF($B23="N/A","N/A",IF(G23&gt;75,"No",IF(G23&lt;15,"No","Yes")))</f>
        <v>Yes</v>
      </c>
      <c r="I23" s="6">
        <v>9.7430000000000003</v>
      </c>
      <c r="J23" s="6">
        <v>6.9610000000000003</v>
      </c>
      <c r="K23" s="91" t="str">
        <f t="shared" si="0"/>
        <v>Yes</v>
      </c>
    </row>
    <row r="24" spans="1:11" x14ac:dyDescent="0.25">
      <c r="A24" s="87" t="s">
        <v>831</v>
      </c>
      <c r="B24" s="21" t="s">
        <v>228</v>
      </c>
      <c r="C24" s="4">
        <v>64.578647653000004</v>
      </c>
      <c r="D24" s="5" t="str">
        <f>IF($B24="N/A","N/A",IF(C24&gt;70,"No",IF(C24&lt;25,"No","Yes")))</f>
        <v>Yes</v>
      </c>
      <c r="E24" s="4">
        <v>59.856801908999998</v>
      </c>
      <c r="F24" s="5" t="str">
        <f>IF($B24="N/A","N/A",IF(E24&gt;70,"No",IF(E24&lt;25,"No","Yes")))</f>
        <v>Yes</v>
      </c>
      <c r="G24" s="4">
        <v>58.923436377000002</v>
      </c>
      <c r="H24" s="5" t="str">
        <f>IF($B24="N/A","N/A",IF(G24&gt;70,"No",IF(G24&lt;25,"No","Yes")))</f>
        <v>Yes</v>
      </c>
      <c r="I24" s="6">
        <v>-7.31</v>
      </c>
      <c r="J24" s="6">
        <v>-1.56</v>
      </c>
      <c r="K24" s="91" t="str">
        <f t="shared" si="0"/>
        <v>Yes</v>
      </c>
    </row>
    <row r="25" spans="1:11" x14ac:dyDescent="0.25">
      <c r="A25" s="87" t="s">
        <v>318</v>
      </c>
      <c r="B25" s="21" t="s">
        <v>229</v>
      </c>
      <c r="C25" s="4">
        <v>48.555023923</v>
      </c>
      <c r="D25" s="5" t="str">
        <f>IF($B25="N/A","N/A",IF(C25&gt;70,"No",IF(C25&lt;35,"No","Yes")))</f>
        <v>Yes</v>
      </c>
      <c r="E25" s="4">
        <v>43.341288783000003</v>
      </c>
      <c r="F25" s="5" t="str">
        <f>IF($B25="N/A","N/A",IF(E25&gt;70,"No",IF(E25&lt;35,"No","Yes")))</f>
        <v>Yes</v>
      </c>
      <c r="G25" s="4">
        <v>40.44751977</v>
      </c>
      <c r="H25" s="5" t="str">
        <f>IF($B25="N/A","N/A",IF(G25&gt;70,"No",IF(G25&lt;35,"No","Yes")))</f>
        <v>Yes</v>
      </c>
      <c r="I25" s="6">
        <v>-10.7</v>
      </c>
      <c r="J25" s="6">
        <v>-6.68</v>
      </c>
      <c r="K25" s="91" t="str">
        <f t="shared" si="0"/>
        <v>Yes</v>
      </c>
    </row>
    <row r="26" spans="1:11" x14ac:dyDescent="0.25">
      <c r="A26" s="87" t="s">
        <v>832</v>
      </c>
      <c r="B26" s="21" t="s">
        <v>220</v>
      </c>
      <c r="C26" s="4">
        <v>2.3868742609</v>
      </c>
      <c r="D26" s="5" t="str">
        <f>IF($B26="N/A","N/A",IF(C26&gt;1,"Yes","No"))</f>
        <v>Yes</v>
      </c>
      <c r="E26" s="4">
        <v>2.5462555066000001</v>
      </c>
      <c r="F26" s="5" t="str">
        <f>IF($B26="N/A","N/A",IF(E26&gt;1,"Yes","No"))</f>
        <v>Yes</v>
      </c>
      <c r="G26" s="4">
        <v>2.5038880249000002</v>
      </c>
      <c r="H26" s="5" t="str">
        <f>IF($B26="N/A","N/A",IF(G26&gt;1,"Yes","No"))</f>
        <v>Yes</v>
      </c>
      <c r="I26" s="6">
        <v>6.6769999999999996</v>
      </c>
      <c r="J26" s="6">
        <v>-1.66</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99.152542373000003</v>
      </c>
      <c r="D28" s="5" t="str">
        <f>IF($B28="N/A","N/A",IF(C28&gt;15,"No",IF(C28&lt;-15,"No","Yes")))</f>
        <v>N/A</v>
      </c>
      <c r="E28" s="4">
        <v>99.926578560999999</v>
      </c>
      <c r="F28" s="5" t="str">
        <f>IF($B28="N/A","N/A",IF(E28&gt;15,"No",IF(E28&lt;-15,"No","Yes")))</f>
        <v>N/A</v>
      </c>
      <c r="G28" s="4">
        <v>100</v>
      </c>
      <c r="H28" s="5" t="str">
        <f>IF($B28="N/A","N/A",IF(G28&gt;15,"No",IF(G28&lt;-15,"No","Yes")))</f>
        <v>N/A</v>
      </c>
      <c r="I28" s="6">
        <v>0.78069999999999995</v>
      </c>
      <c r="J28" s="6">
        <v>7.3499999999999996E-2</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0</v>
      </c>
      <c r="D31" s="100" t="str">
        <f>IF($B31="N/A","N/A",IF(C31&gt;=90,"Yes","No"))</f>
        <v>No</v>
      </c>
      <c r="E31" s="104">
        <v>0</v>
      </c>
      <c r="F31" s="100" t="str">
        <f>IF($B31="N/A","N/A",IF(E31&gt;=90,"Yes","No"))</f>
        <v>No</v>
      </c>
      <c r="G31" s="104">
        <v>43.799424874000003</v>
      </c>
      <c r="H31" s="100" t="str">
        <f>IF($B31="N/A","N/A",IF(G31&gt;=90,"Yes","No"))</f>
        <v>No</v>
      </c>
      <c r="I31" s="101" t="s">
        <v>1747</v>
      </c>
      <c r="J31" s="101" t="s">
        <v>1747</v>
      </c>
      <c r="K31" s="102" t="str">
        <f t="shared" si="0"/>
        <v>N/A</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71652</v>
      </c>
      <c r="D6" s="5" t="str">
        <f>IF(OR($B6="N/A",$C6="N/A"),"N/A",IF(C6&lt;0,"No","Yes"))</f>
        <v>N/A</v>
      </c>
      <c r="E6" s="22">
        <v>71760</v>
      </c>
      <c r="F6" s="5" t="str">
        <f>IF($B6="N/A","N/A",IF(E6&lt;0,"No","Yes"))</f>
        <v>N/A</v>
      </c>
      <c r="G6" s="22">
        <v>72797</v>
      </c>
      <c r="H6" s="5" t="str">
        <f>IF($B6="N/A","N/A",IF(G6&lt;0,"No","Yes"))</f>
        <v>N/A</v>
      </c>
      <c r="I6" s="6">
        <v>0.1507</v>
      </c>
      <c r="J6" s="6">
        <v>1.4450000000000001</v>
      </c>
      <c r="K6" s="91" t="str">
        <f t="shared" ref="K6:K35" si="0">IF(J6="Div by 0", "N/A", IF(J6="N/A","N/A", IF(J6&gt;30, "No", IF(J6&lt;-30, "No", "Yes"))))</f>
        <v>Yes</v>
      </c>
    </row>
    <row r="7" spans="1:11" x14ac:dyDescent="0.25">
      <c r="A7" s="87" t="s">
        <v>436</v>
      </c>
      <c r="B7" s="60" t="s">
        <v>213</v>
      </c>
      <c r="C7" s="5">
        <v>0.76620331600000002</v>
      </c>
      <c r="D7" s="5" t="str">
        <f t="shared" ref="D7:D17" si="1">IF(OR($B7="N/A",$C7="N/A"),"N/A",IF(C7&lt;0,"No","Yes"))</f>
        <v>N/A</v>
      </c>
      <c r="E7" s="5">
        <v>0.82357859529999999</v>
      </c>
      <c r="F7" s="5" t="str">
        <f t="shared" ref="F7:F17" si="2">IF($B7="N/A","N/A",IF(E7&lt;0,"No","Yes"))</f>
        <v>N/A</v>
      </c>
      <c r="G7" s="5">
        <v>0.61403629270000004</v>
      </c>
      <c r="H7" s="5" t="str">
        <f t="shared" ref="H7:H17" si="3">IF($B7="N/A","N/A",IF(G7&lt;0,"No","Yes"))</f>
        <v>N/A</v>
      </c>
      <c r="I7" s="6">
        <v>7.4880000000000004</v>
      </c>
      <c r="J7" s="6">
        <v>-25.4</v>
      </c>
      <c r="K7" s="91" t="str">
        <f t="shared" si="0"/>
        <v>Yes</v>
      </c>
    </row>
    <row r="8" spans="1:11" x14ac:dyDescent="0.25">
      <c r="A8" s="87" t="s">
        <v>437</v>
      </c>
      <c r="B8" s="60" t="s">
        <v>213</v>
      </c>
      <c r="C8" s="5">
        <v>13.847485066999999</v>
      </c>
      <c r="D8" s="5" t="str">
        <f t="shared" si="1"/>
        <v>N/A</v>
      </c>
      <c r="E8" s="5">
        <v>13.301282050999999</v>
      </c>
      <c r="F8" s="5" t="str">
        <f t="shared" si="2"/>
        <v>N/A</v>
      </c>
      <c r="G8" s="5">
        <v>11.941426158000001</v>
      </c>
      <c r="H8" s="5" t="str">
        <f t="shared" si="3"/>
        <v>N/A</v>
      </c>
      <c r="I8" s="6">
        <v>-3.94</v>
      </c>
      <c r="J8" s="6">
        <v>-10.199999999999999</v>
      </c>
      <c r="K8" s="91" t="str">
        <f t="shared" si="0"/>
        <v>Yes</v>
      </c>
    </row>
    <row r="9" spans="1:11" x14ac:dyDescent="0.25">
      <c r="A9" s="87" t="s">
        <v>438</v>
      </c>
      <c r="B9" s="60" t="s">
        <v>213</v>
      </c>
      <c r="C9" s="5">
        <v>36.952213475999997</v>
      </c>
      <c r="D9" s="5" t="str">
        <f t="shared" si="1"/>
        <v>N/A</v>
      </c>
      <c r="E9" s="5">
        <v>38.160535117000002</v>
      </c>
      <c r="F9" s="5" t="str">
        <f t="shared" si="2"/>
        <v>N/A</v>
      </c>
      <c r="G9" s="5">
        <v>34.719837355999999</v>
      </c>
      <c r="H9" s="5" t="str">
        <f t="shared" si="3"/>
        <v>N/A</v>
      </c>
      <c r="I9" s="6">
        <v>3.27</v>
      </c>
      <c r="J9" s="6">
        <v>-9.02</v>
      </c>
      <c r="K9" s="91" t="str">
        <f t="shared" si="0"/>
        <v>Yes</v>
      </c>
    </row>
    <row r="10" spans="1:11" x14ac:dyDescent="0.25">
      <c r="A10" s="87" t="s">
        <v>439</v>
      </c>
      <c r="B10" s="60" t="s">
        <v>213</v>
      </c>
      <c r="C10" s="5">
        <v>48.332216826</v>
      </c>
      <c r="D10" s="5" t="str">
        <f t="shared" si="1"/>
        <v>N/A</v>
      </c>
      <c r="E10" s="5">
        <v>47.558528428000002</v>
      </c>
      <c r="F10" s="5" t="str">
        <f t="shared" si="2"/>
        <v>N/A</v>
      </c>
      <c r="G10" s="5">
        <v>39.816201217</v>
      </c>
      <c r="H10" s="5" t="str">
        <f t="shared" si="3"/>
        <v>N/A</v>
      </c>
      <c r="I10" s="6">
        <v>-1.6</v>
      </c>
      <c r="J10" s="6">
        <v>-16.3</v>
      </c>
      <c r="K10" s="91" t="str">
        <f t="shared" si="0"/>
        <v>Yes</v>
      </c>
    </row>
    <row r="11" spans="1:11" x14ac:dyDescent="0.25">
      <c r="A11" s="88" t="s">
        <v>324</v>
      </c>
      <c r="B11" s="60" t="s">
        <v>213</v>
      </c>
      <c r="C11" s="5">
        <v>0</v>
      </c>
      <c r="D11" s="5" t="str">
        <f t="shared" si="1"/>
        <v>N/A</v>
      </c>
      <c r="E11" s="5">
        <v>98.809921962000004</v>
      </c>
      <c r="F11" s="5" t="str">
        <f t="shared" si="2"/>
        <v>N/A</v>
      </c>
      <c r="G11" s="5">
        <v>99.638721376000007</v>
      </c>
      <c r="H11" s="5" t="str">
        <f t="shared" si="3"/>
        <v>N/A</v>
      </c>
      <c r="I11" s="6" t="s">
        <v>1747</v>
      </c>
      <c r="J11" s="6">
        <v>0.83879999999999999</v>
      </c>
      <c r="K11" s="91" t="str">
        <f t="shared" si="0"/>
        <v>Yes</v>
      </c>
    </row>
    <row r="12" spans="1:11" x14ac:dyDescent="0.25">
      <c r="A12" s="88" t="s">
        <v>310</v>
      </c>
      <c r="B12" s="60" t="s">
        <v>213</v>
      </c>
      <c r="C12" s="5">
        <v>99.411042260000002</v>
      </c>
      <c r="D12" s="5" t="str">
        <f t="shared" si="1"/>
        <v>N/A</v>
      </c>
      <c r="E12" s="5">
        <v>99.048216276000005</v>
      </c>
      <c r="F12" s="5" t="str">
        <f t="shared" si="2"/>
        <v>N/A</v>
      </c>
      <c r="G12" s="5">
        <v>99.668942400999995</v>
      </c>
      <c r="H12" s="5" t="str">
        <f t="shared" si="3"/>
        <v>N/A</v>
      </c>
      <c r="I12" s="6">
        <v>-0.36499999999999999</v>
      </c>
      <c r="J12" s="6">
        <v>0.62670000000000003</v>
      </c>
      <c r="K12" s="91" t="str">
        <f t="shared" si="0"/>
        <v>Yes</v>
      </c>
    </row>
    <row r="13" spans="1:11" x14ac:dyDescent="0.25">
      <c r="A13" s="88" t="s">
        <v>824</v>
      </c>
      <c r="B13" s="60" t="s">
        <v>213</v>
      </c>
      <c r="C13" s="5">
        <v>1.0772848519</v>
      </c>
      <c r="D13" s="5" t="str">
        <f t="shared" si="1"/>
        <v>N/A</v>
      </c>
      <c r="E13" s="5">
        <v>1.0781828158</v>
      </c>
      <c r="F13" s="5" t="str">
        <f t="shared" si="2"/>
        <v>N/A</v>
      </c>
      <c r="G13" s="5">
        <v>1.0789183526999999</v>
      </c>
      <c r="H13" s="5" t="str">
        <f t="shared" si="3"/>
        <v>N/A</v>
      </c>
      <c r="I13" s="6">
        <v>8.3400000000000002E-2</v>
      </c>
      <c r="J13" s="6">
        <v>6.8199999999999997E-2</v>
      </c>
      <c r="K13" s="91" t="str">
        <f t="shared" si="0"/>
        <v>Yes</v>
      </c>
    </row>
    <row r="14" spans="1:11" x14ac:dyDescent="0.25">
      <c r="A14" s="88" t="s">
        <v>311</v>
      </c>
      <c r="B14" s="60" t="s">
        <v>213</v>
      </c>
      <c r="C14" s="5">
        <v>92.487299726000003</v>
      </c>
      <c r="D14" s="5" t="str">
        <f t="shared" si="1"/>
        <v>N/A</v>
      </c>
      <c r="E14" s="5">
        <v>90.840301002999993</v>
      </c>
      <c r="F14" s="5" t="str">
        <f t="shared" si="2"/>
        <v>N/A</v>
      </c>
      <c r="G14" s="5">
        <v>99.622237179999999</v>
      </c>
      <c r="H14" s="5" t="str">
        <f t="shared" si="3"/>
        <v>N/A</v>
      </c>
      <c r="I14" s="6">
        <v>-1.78</v>
      </c>
      <c r="J14" s="6">
        <v>9.6669999999999998</v>
      </c>
      <c r="K14" s="91" t="str">
        <f t="shared" si="0"/>
        <v>Yes</v>
      </c>
    </row>
    <row r="15" spans="1:11" x14ac:dyDescent="0.25">
      <c r="A15" s="88" t="s">
        <v>825</v>
      </c>
      <c r="B15" s="60" t="s">
        <v>213</v>
      </c>
      <c r="C15" s="5">
        <v>9.1509755692999999</v>
      </c>
      <c r="D15" s="5" t="str">
        <f t="shared" si="1"/>
        <v>N/A</v>
      </c>
      <c r="E15" s="5">
        <v>9.0690935309</v>
      </c>
      <c r="F15" s="5" t="str">
        <f t="shared" si="2"/>
        <v>N/A</v>
      </c>
      <c r="G15" s="5">
        <v>8.7241802487999998</v>
      </c>
      <c r="H15" s="5" t="str">
        <f t="shared" si="3"/>
        <v>N/A</v>
      </c>
      <c r="I15" s="6">
        <v>-0.89500000000000002</v>
      </c>
      <c r="J15" s="6">
        <v>-3.8</v>
      </c>
      <c r="K15" s="91" t="str">
        <f t="shared" si="0"/>
        <v>Yes</v>
      </c>
    </row>
    <row r="16" spans="1:11" x14ac:dyDescent="0.25">
      <c r="A16" s="88" t="s">
        <v>834</v>
      </c>
      <c r="B16" s="60" t="s">
        <v>213</v>
      </c>
      <c r="C16" s="5">
        <v>3.1581582425999999</v>
      </c>
      <c r="D16" s="5" t="str">
        <f t="shared" si="1"/>
        <v>N/A</v>
      </c>
      <c r="E16" s="5">
        <v>3.1102586122</v>
      </c>
      <c r="F16" s="5" t="str">
        <f t="shared" si="2"/>
        <v>N/A</v>
      </c>
      <c r="G16" s="5">
        <v>3.2947245018000002</v>
      </c>
      <c r="H16" s="5" t="str">
        <f t="shared" si="3"/>
        <v>N/A</v>
      </c>
      <c r="I16" s="6">
        <v>-1.52</v>
      </c>
      <c r="J16" s="6">
        <v>5.931</v>
      </c>
      <c r="K16" s="91" t="str">
        <f t="shared" si="0"/>
        <v>Yes</v>
      </c>
    </row>
    <row r="17" spans="1:11" x14ac:dyDescent="0.25">
      <c r="A17" s="88" t="s">
        <v>827</v>
      </c>
      <c r="B17" s="60" t="s">
        <v>213</v>
      </c>
      <c r="C17" s="5">
        <v>3.6383848314999998</v>
      </c>
      <c r="D17" s="5" t="str">
        <f t="shared" si="1"/>
        <v>N/A</v>
      </c>
      <c r="E17" s="5">
        <v>3.6673323021000002</v>
      </c>
      <c r="F17" s="5" t="str">
        <f t="shared" si="2"/>
        <v>N/A</v>
      </c>
      <c r="G17" s="5">
        <v>3.2446384803999999</v>
      </c>
      <c r="H17" s="5" t="str">
        <f t="shared" si="3"/>
        <v>N/A</v>
      </c>
      <c r="I17" s="6">
        <v>0.79559999999999997</v>
      </c>
      <c r="J17" s="6">
        <v>-11.5</v>
      </c>
      <c r="K17" s="91" t="str">
        <f t="shared" si="0"/>
        <v>Yes</v>
      </c>
    </row>
    <row r="18" spans="1:11" x14ac:dyDescent="0.25">
      <c r="A18" s="87" t="s">
        <v>312</v>
      </c>
      <c r="B18" s="21" t="s">
        <v>223</v>
      </c>
      <c r="C18" s="5">
        <v>99.998604365999995</v>
      </c>
      <c r="D18" s="5" t="str">
        <f>IF(OR($B18="N/A",$C18="N/A"),"N/A",IF(C18&gt;100,"No",IF(C18&lt;98,"No","Yes")))</f>
        <v>Yes</v>
      </c>
      <c r="E18" s="5">
        <v>100</v>
      </c>
      <c r="F18" s="5" t="str">
        <f>IF(OR($B18="N/A",$E18="N/A"),"N/A",IF(E18&gt;100,"No",IF(E18&lt;98,"No","Yes")))</f>
        <v>Yes</v>
      </c>
      <c r="G18" s="5">
        <v>100</v>
      </c>
      <c r="H18" s="5" t="str">
        <f>IF($B18="N/A","N/A",IF(G18&gt;100,"No",IF(G18&lt;98,"No","Yes")))</f>
        <v>Yes</v>
      </c>
      <c r="I18" s="6">
        <v>1.4E-3</v>
      </c>
      <c r="J18" s="6">
        <v>0</v>
      </c>
      <c r="K18" s="91" t="str">
        <f t="shared" si="0"/>
        <v>Yes</v>
      </c>
    </row>
    <row r="19" spans="1:11" x14ac:dyDescent="0.25">
      <c r="A19" s="87" t="s">
        <v>31</v>
      </c>
      <c r="B19" s="21" t="s">
        <v>214</v>
      </c>
      <c r="C19" s="5">
        <v>99.845084575000001</v>
      </c>
      <c r="D19" s="5" t="str">
        <f>IF(OR($B19="N/A",$C19="N/A"),"N/A",IF(C19&gt;100,"No",IF(C19&lt;95,"No","Yes")))</f>
        <v>Yes</v>
      </c>
      <c r="E19" s="5">
        <v>99.828595317999998</v>
      </c>
      <c r="F19" s="5" t="str">
        <f>IF(OR($B19="N/A",$E19="N/A"),"N/A",IF(E19&gt;100,"No",IF(E19&lt;98,"No","Yes")))</f>
        <v>Yes</v>
      </c>
      <c r="G19" s="5">
        <v>99.943678997999996</v>
      </c>
      <c r="H19" s="5" t="str">
        <f>IF($B19="N/A","N/A",IF(G19&gt;100,"No",IF(G19&lt;95,"No","Yes")))</f>
        <v>Yes</v>
      </c>
      <c r="I19" s="6">
        <v>-1.7000000000000001E-2</v>
      </c>
      <c r="J19" s="6">
        <v>0.1153</v>
      </c>
      <c r="K19" s="91" t="str">
        <f t="shared" si="0"/>
        <v>Yes</v>
      </c>
    </row>
    <row r="20" spans="1:11" x14ac:dyDescent="0.25">
      <c r="A20" s="88" t="s">
        <v>313</v>
      </c>
      <c r="B20" s="60" t="s">
        <v>213</v>
      </c>
      <c r="C20" s="5">
        <v>98.806732541000002</v>
      </c>
      <c r="D20" s="5" t="str">
        <f t="shared" ref="D20:D35" si="4">IF(OR($B20="N/A",$C20="N/A"),"N/A",IF(C20&lt;0,"No","Yes"))</f>
        <v>N/A</v>
      </c>
      <c r="E20" s="5">
        <v>98.787625418000005</v>
      </c>
      <c r="F20" s="5" t="str">
        <f t="shared" ref="F20:F34" si="5">IF($B20="N/A","N/A",IF(E20&lt;0,"No","Yes"))</f>
        <v>N/A</v>
      </c>
      <c r="G20" s="5">
        <v>97.622154758999997</v>
      </c>
      <c r="H20" s="5" t="str">
        <f t="shared" ref="H20:H35" si="6">IF($B20="N/A","N/A",IF(G20&lt;0,"No","Yes"))</f>
        <v>N/A</v>
      </c>
      <c r="I20" s="6">
        <v>-1.9E-2</v>
      </c>
      <c r="J20" s="6">
        <v>-1.18</v>
      </c>
      <c r="K20" s="91" t="str">
        <f t="shared" si="0"/>
        <v>Yes</v>
      </c>
    </row>
    <row r="21" spans="1:11" x14ac:dyDescent="0.25">
      <c r="A21" s="88" t="s">
        <v>835</v>
      </c>
      <c r="B21" s="60" t="s">
        <v>213</v>
      </c>
      <c r="C21" s="5">
        <v>0</v>
      </c>
      <c r="D21" s="5" t="str">
        <f t="shared" si="4"/>
        <v>N/A</v>
      </c>
      <c r="E21" s="5">
        <v>0</v>
      </c>
      <c r="F21" s="5" t="str">
        <f t="shared" si="5"/>
        <v>N/A</v>
      </c>
      <c r="G21" s="5">
        <v>0</v>
      </c>
      <c r="H21" s="5" t="str">
        <f t="shared" si="6"/>
        <v>N/A</v>
      </c>
      <c r="I21" s="6" t="s">
        <v>1747</v>
      </c>
      <c r="J21" s="6" t="s">
        <v>1747</v>
      </c>
      <c r="K21" s="91" t="str">
        <f t="shared" si="0"/>
        <v>N/A</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5.0682186121999999</v>
      </c>
      <c r="D23" s="5" t="str">
        <f t="shared" si="4"/>
        <v>N/A</v>
      </c>
      <c r="E23" s="5">
        <v>5.1118032329999998</v>
      </c>
      <c r="F23" s="5" t="str">
        <f t="shared" si="5"/>
        <v>N/A</v>
      </c>
      <c r="G23" s="5">
        <v>5.1362693518000002</v>
      </c>
      <c r="H23" s="5" t="str">
        <f t="shared" si="6"/>
        <v>N/A</v>
      </c>
      <c r="I23" s="6">
        <v>0.86</v>
      </c>
      <c r="J23" s="6">
        <v>0.47860000000000003</v>
      </c>
      <c r="K23" s="91" t="str">
        <f t="shared" si="0"/>
        <v>Yes</v>
      </c>
    </row>
    <row r="24" spans="1:11" x14ac:dyDescent="0.25">
      <c r="A24" s="88" t="s">
        <v>315</v>
      </c>
      <c r="B24" s="60" t="s">
        <v>213</v>
      </c>
      <c r="C24" s="5">
        <v>3.5965499915999999</v>
      </c>
      <c r="D24" s="5" t="str">
        <f t="shared" si="4"/>
        <v>N/A</v>
      </c>
      <c r="E24" s="5">
        <v>3.6413043477999998</v>
      </c>
      <c r="F24" s="5" t="str">
        <f t="shared" si="5"/>
        <v>N/A</v>
      </c>
      <c r="G24" s="5">
        <v>3.5399810432000001</v>
      </c>
      <c r="H24" s="5" t="str">
        <f t="shared" si="6"/>
        <v>N/A</v>
      </c>
      <c r="I24" s="6">
        <v>1.244</v>
      </c>
      <c r="J24" s="6">
        <v>-2.78</v>
      </c>
      <c r="K24" s="91" t="str">
        <f t="shared" si="0"/>
        <v>Yes</v>
      </c>
    </row>
    <row r="25" spans="1:11" x14ac:dyDescent="0.25">
      <c r="A25" s="88" t="s">
        <v>316</v>
      </c>
      <c r="B25" s="60" t="s">
        <v>213</v>
      </c>
      <c r="C25" s="5">
        <v>16.090269636999999</v>
      </c>
      <c r="D25" s="5" t="str">
        <f t="shared" si="4"/>
        <v>N/A</v>
      </c>
      <c r="E25" s="5">
        <v>15.190914158</v>
      </c>
      <c r="F25" s="5" t="str">
        <f t="shared" si="5"/>
        <v>N/A</v>
      </c>
      <c r="G25" s="5">
        <v>13.926398066000001</v>
      </c>
      <c r="H25" s="5" t="str">
        <f t="shared" si="6"/>
        <v>N/A</v>
      </c>
      <c r="I25" s="6">
        <v>-5.59</v>
      </c>
      <c r="J25" s="6">
        <v>-8.32</v>
      </c>
      <c r="K25" s="91" t="str">
        <f t="shared" si="0"/>
        <v>Yes</v>
      </c>
    </row>
    <row r="26" spans="1:11" x14ac:dyDescent="0.25">
      <c r="A26" s="88" t="s">
        <v>317</v>
      </c>
      <c r="B26" s="60" t="s">
        <v>213</v>
      </c>
      <c r="C26" s="5">
        <v>80.313180372000005</v>
      </c>
      <c r="D26" s="5" t="str">
        <f t="shared" si="4"/>
        <v>N/A</v>
      </c>
      <c r="E26" s="5">
        <v>81.167781493999996</v>
      </c>
      <c r="F26" s="5" t="str">
        <f t="shared" si="5"/>
        <v>N/A</v>
      </c>
      <c r="G26" s="5">
        <v>82.533620890999998</v>
      </c>
      <c r="H26" s="5" t="str">
        <f t="shared" si="6"/>
        <v>N/A</v>
      </c>
      <c r="I26" s="6">
        <v>1.0640000000000001</v>
      </c>
      <c r="J26" s="6">
        <v>1.6830000000000001</v>
      </c>
      <c r="K26" s="91" t="str">
        <f t="shared" si="0"/>
        <v>Yes</v>
      </c>
    </row>
    <row r="27" spans="1:11" x14ac:dyDescent="0.25">
      <c r="A27" s="88" t="s">
        <v>318</v>
      </c>
      <c r="B27" s="60" t="s">
        <v>213</v>
      </c>
      <c r="C27" s="5">
        <v>64.489476916000001</v>
      </c>
      <c r="D27" s="5" t="str">
        <f t="shared" si="4"/>
        <v>N/A</v>
      </c>
      <c r="E27" s="5">
        <v>60.726031214999999</v>
      </c>
      <c r="F27" s="5" t="str">
        <f t="shared" si="5"/>
        <v>N/A</v>
      </c>
      <c r="G27" s="5">
        <v>44.666675824999999</v>
      </c>
      <c r="H27" s="5" t="str">
        <f t="shared" si="6"/>
        <v>N/A</v>
      </c>
      <c r="I27" s="6">
        <v>-5.84</v>
      </c>
      <c r="J27" s="6">
        <v>-26.4</v>
      </c>
      <c r="K27" s="91" t="str">
        <f t="shared" si="0"/>
        <v>Yes</v>
      </c>
    </row>
    <row r="28" spans="1:11" x14ac:dyDescent="0.25">
      <c r="A28" s="88" t="s">
        <v>832</v>
      </c>
      <c r="B28" s="60" t="s">
        <v>213</v>
      </c>
      <c r="C28" s="5">
        <v>1.9930315097</v>
      </c>
      <c r="D28" s="5" t="str">
        <f t="shared" si="4"/>
        <v>N/A</v>
      </c>
      <c r="E28" s="5">
        <v>1.9579365260999999</v>
      </c>
      <c r="F28" s="5" t="str">
        <f t="shared" si="5"/>
        <v>N/A</v>
      </c>
      <c r="G28" s="5">
        <v>1.9467646697000001</v>
      </c>
      <c r="H28" s="5" t="str">
        <f t="shared" si="6"/>
        <v>N/A</v>
      </c>
      <c r="I28" s="6">
        <v>-1.76</v>
      </c>
      <c r="J28" s="6">
        <v>-0.57099999999999995</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99.350761773000002</v>
      </c>
      <c r="D30" s="5" t="str">
        <f t="shared" si="4"/>
        <v>N/A</v>
      </c>
      <c r="E30" s="5">
        <v>96.865318861000006</v>
      </c>
      <c r="F30" s="5" t="str">
        <f t="shared" si="5"/>
        <v>N/A</v>
      </c>
      <c r="G30" s="5">
        <v>89.912658383999997</v>
      </c>
      <c r="H30" s="5" t="str">
        <f t="shared" si="6"/>
        <v>N/A</v>
      </c>
      <c r="I30" s="6">
        <v>-2.5</v>
      </c>
      <c r="J30" s="6">
        <v>-7.18</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99.993465190999999</v>
      </c>
      <c r="D32" s="5" t="str">
        <f t="shared" si="4"/>
        <v>N/A</v>
      </c>
      <c r="E32" s="5">
        <v>99.957357087000005</v>
      </c>
      <c r="F32" s="5" t="str">
        <f t="shared" si="5"/>
        <v>N/A</v>
      </c>
      <c r="G32" s="5">
        <v>99.993159118999998</v>
      </c>
      <c r="H32" s="5" t="str">
        <f t="shared" si="6"/>
        <v>N/A</v>
      </c>
      <c r="I32" s="6">
        <v>-3.5999999999999997E-2</v>
      </c>
      <c r="J32" s="6">
        <v>3.5799999999999998E-2</v>
      </c>
      <c r="K32" s="91" t="str">
        <f t="shared" si="0"/>
        <v>Yes</v>
      </c>
    </row>
    <row r="33" spans="1:11" x14ac:dyDescent="0.25">
      <c r="A33" s="88" t="s">
        <v>322</v>
      </c>
      <c r="B33" s="60" t="s">
        <v>213</v>
      </c>
      <c r="C33" s="5">
        <v>0</v>
      </c>
      <c r="D33" s="5" t="str">
        <f t="shared" si="4"/>
        <v>N/A</v>
      </c>
      <c r="E33" s="5">
        <v>0</v>
      </c>
      <c r="F33" s="5" t="str">
        <f t="shared" si="5"/>
        <v>N/A</v>
      </c>
      <c r="G33" s="5">
        <v>32.718381252</v>
      </c>
      <c r="H33" s="5" t="str">
        <f t="shared" si="6"/>
        <v>N/A</v>
      </c>
      <c r="I33" s="6" t="s">
        <v>1747</v>
      </c>
      <c r="J33" s="6" t="s">
        <v>1747</v>
      </c>
      <c r="K33" s="91" t="str">
        <f t="shared" si="0"/>
        <v>N/A</v>
      </c>
    </row>
    <row r="34" spans="1:11" x14ac:dyDescent="0.25">
      <c r="A34" s="88" t="s">
        <v>323</v>
      </c>
      <c r="B34" s="60" t="s">
        <v>213</v>
      </c>
      <c r="C34" s="5">
        <v>27.851281191999998</v>
      </c>
      <c r="D34" s="5" t="str">
        <f t="shared" si="4"/>
        <v>N/A</v>
      </c>
      <c r="E34" s="5">
        <v>28.676142698</v>
      </c>
      <c r="F34" s="5" t="str">
        <f t="shared" si="5"/>
        <v>N/A</v>
      </c>
      <c r="G34" s="5">
        <v>28.487437668999998</v>
      </c>
      <c r="H34" s="5" t="str">
        <f t="shared" si="6"/>
        <v>N/A</v>
      </c>
      <c r="I34" s="6">
        <v>2.9620000000000002</v>
      </c>
      <c r="J34" s="6">
        <v>-0.65800000000000003</v>
      </c>
      <c r="K34" s="91" t="str">
        <f t="shared" si="0"/>
        <v>Yes</v>
      </c>
    </row>
    <row r="35" spans="1:11" x14ac:dyDescent="0.25">
      <c r="A35" s="88" t="s">
        <v>1730</v>
      </c>
      <c r="B35" s="60" t="s">
        <v>213</v>
      </c>
      <c r="C35" s="5">
        <v>25.907162396</v>
      </c>
      <c r="D35" s="5" t="str">
        <f t="shared" si="4"/>
        <v>N/A</v>
      </c>
      <c r="E35" s="5">
        <v>26.289018951999999</v>
      </c>
      <c r="F35" s="5" t="str">
        <f>IF($B35="N/A","N/A",IF(E35&lt;0,"No","Yes"))</f>
        <v>N/A</v>
      </c>
      <c r="G35" s="5">
        <v>28.660521724999999</v>
      </c>
      <c r="H35" s="5" t="str">
        <f t="shared" si="6"/>
        <v>N/A</v>
      </c>
      <c r="I35" s="6">
        <v>1.474</v>
      </c>
      <c r="J35" s="6">
        <v>9.0210000000000008</v>
      </c>
      <c r="K35" s="91" t="str">
        <f t="shared" si="0"/>
        <v>Yes</v>
      </c>
    </row>
    <row r="36" spans="1:11" x14ac:dyDescent="0.25">
      <c r="A36" s="89" t="s">
        <v>372</v>
      </c>
      <c r="B36" s="1" t="s">
        <v>213</v>
      </c>
      <c r="C36" s="4">
        <v>92.198403393999996</v>
      </c>
      <c r="D36" s="5" t="str">
        <f t="shared" ref="D36:D39" si="7">IF($B36="N/A","N/A",IF(C36&lt;0,"No","Yes"))</f>
        <v>N/A</v>
      </c>
      <c r="E36" s="4">
        <v>90.384615385000004</v>
      </c>
      <c r="F36" s="5" t="str">
        <f t="shared" ref="F36:F39" si="8">IF($B36="N/A","N/A",IF(E36&lt;0,"No","Yes"))</f>
        <v>N/A</v>
      </c>
      <c r="G36" s="4">
        <v>74.592359575000003</v>
      </c>
      <c r="H36" s="5" t="str">
        <f t="shared" ref="H36:H39" si="9">IF($B36="N/A","N/A",IF(G36&lt;0,"No","Yes"))</f>
        <v>N/A</v>
      </c>
      <c r="I36" s="6">
        <v>-1.97</v>
      </c>
      <c r="J36" s="6">
        <v>-17.5</v>
      </c>
      <c r="K36" s="91" t="str">
        <f>IF(J36="Div by 0", "N/A", IF(J36="N/A","N/A", IF(J36&gt;30, "No", IF(J36&lt;-30, "No", "Yes"))))</f>
        <v>Yes</v>
      </c>
    </row>
    <row r="37" spans="1:11" x14ac:dyDescent="0.25">
      <c r="A37" s="89" t="s">
        <v>373</v>
      </c>
      <c r="B37" s="1" t="s">
        <v>213</v>
      </c>
      <c r="C37" s="4">
        <v>6.2384860157000004</v>
      </c>
      <c r="D37" s="5" t="str">
        <f t="shared" si="7"/>
        <v>N/A</v>
      </c>
      <c r="E37" s="4">
        <v>8.0560200669000004</v>
      </c>
      <c r="F37" s="5" t="str">
        <f t="shared" si="8"/>
        <v>N/A</v>
      </c>
      <c r="G37" s="4">
        <v>24.253746719999999</v>
      </c>
      <c r="H37" s="5" t="str">
        <f t="shared" si="9"/>
        <v>N/A</v>
      </c>
      <c r="I37" s="6">
        <v>29.13</v>
      </c>
      <c r="J37" s="6">
        <v>201.1</v>
      </c>
      <c r="K37" s="91" t="str">
        <f>IF(J37="Div by 0", "N/A", IF(J37="N/A","N/A", IF(J37&gt;30, "No", IF(J37&lt;-30, "No", "Yes"))))</f>
        <v>No</v>
      </c>
    </row>
    <row r="38" spans="1:11" x14ac:dyDescent="0.25">
      <c r="A38" s="89" t="s">
        <v>374</v>
      </c>
      <c r="B38" s="1" t="s">
        <v>213</v>
      </c>
      <c r="C38" s="4">
        <v>5.30341093E-2</v>
      </c>
      <c r="D38" s="5" t="str">
        <f t="shared" si="7"/>
        <v>N/A</v>
      </c>
      <c r="E38" s="4">
        <v>3.7625418100000002E-2</v>
      </c>
      <c r="F38" s="5" t="str">
        <f t="shared" si="8"/>
        <v>N/A</v>
      </c>
      <c r="G38" s="4">
        <v>8.7915710800000005E-2</v>
      </c>
      <c r="H38" s="5" t="str">
        <f t="shared" si="9"/>
        <v>N/A</v>
      </c>
      <c r="I38" s="6">
        <v>-29.1</v>
      </c>
      <c r="J38" s="6">
        <v>133.69999999999999</v>
      </c>
      <c r="K38" s="91" t="str">
        <f>IF(J38="Div by 0", "N/A", IF(J38="N/A","N/A", IF(J38&gt;30, "No", IF(J38&lt;-30, "No", "Yes"))))</f>
        <v>No</v>
      </c>
    </row>
    <row r="39" spans="1:11" x14ac:dyDescent="0.25">
      <c r="A39" s="106" t="s">
        <v>375</v>
      </c>
      <c r="B39" s="107" t="s">
        <v>213</v>
      </c>
      <c r="C39" s="104">
        <v>0.376821303</v>
      </c>
      <c r="D39" s="100" t="str">
        <f t="shared" si="7"/>
        <v>N/A</v>
      </c>
      <c r="E39" s="104">
        <v>0.3302675585</v>
      </c>
      <c r="F39" s="100" t="str">
        <f t="shared" si="8"/>
        <v>N/A</v>
      </c>
      <c r="G39" s="104">
        <v>0.29808920700000002</v>
      </c>
      <c r="H39" s="100" t="str">
        <f t="shared" si="9"/>
        <v>N/A</v>
      </c>
      <c r="I39" s="101">
        <v>-12.4</v>
      </c>
      <c r="J39" s="101">
        <v>-9.74</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256404</v>
      </c>
      <c r="D7" s="18" t="str">
        <f>IF($B7="N/A","N/A",IF(C7&gt;15,"No",IF(C7&lt;-15,"No","Yes")))</f>
        <v>N/A</v>
      </c>
      <c r="E7" s="17">
        <v>262584</v>
      </c>
      <c r="F7" s="18" t="str">
        <f>IF($B7="N/A","N/A",IF(E7&gt;15,"No",IF(E7&lt;-15,"No","Yes")))</f>
        <v>N/A</v>
      </c>
      <c r="G7" s="17">
        <v>241562</v>
      </c>
      <c r="H7" s="18" t="str">
        <f>IF($B7="N/A","N/A",IF(G7&gt;15,"No",IF(G7&lt;-15,"No","Yes")))</f>
        <v>N/A</v>
      </c>
      <c r="I7" s="19">
        <v>2.41</v>
      </c>
      <c r="J7" s="19">
        <v>-8.01</v>
      </c>
      <c r="K7" s="92" t="str">
        <f t="shared" ref="K7:K24" si="0">IF(J7="Div by 0", "N/A", IF(J7="N/A","N/A", IF(J7&gt;30, "No", IF(J7&lt;-30, "No", "Yes"))))</f>
        <v>Yes</v>
      </c>
    </row>
    <row r="8" spans="1:11" x14ac:dyDescent="0.25">
      <c r="A8" s="108" t="s">
        <v>362</v>
      </c>
      <c r="B8" s="16" t="s">
        <v>213</v>
      </c>
      <c r="C8" s="20">
        <v>99.102198094000002</v>
      </c>
      <c r="D8" s="18" t="str">
        <f>IF($B8="N/A","N/A",IF(C8&gt;15,"No",IF(C8&lt;-15,"No","Yes")))</f>
        <v>N/A</v>
      </c>
      <c r="E8" s="20">
        <v>97.058465100999996</v>
      </c>
      <c r="F8" s="18" t="str">
        <f>IF($B8="N/A","N/A",IF(E8&gt;15,"No",IF(E8&lt;-15,"No","Yes")))</f>
        <v>N/A</v>
      </c>
      <c r="G8" s="20">
        <v>97.284755052999998</v>
      </c>
      <c r="H8" s="18" t="str">
        <f>IF($B8="N/A","N/A",IF(G8&gt;15,"No",IF(G8&lt;-15,"No","Yes")))</f>
        <v>N/A</v>
      </c>
      <c r="I8" s="19">
        <v>-2.06</v>
      </c>
      <c r="J8" s="19">
        <v>0.2331</v>
      </c>
      <c r="K8" s="92" t="str">
        <f t="shared" si="0"/>
        <v>Yes</v>
      </c>
    </row>
    <row r="9" spans="1:11" x14ac:dyDescent="0.25">
      <c r="A9" s="108" t="s">
        <v>119</v>
      </c>
      <c r="B9" s="21" t="s">
        <v>213</v>
      </c>
      <c r="C9" s="4">
        <v>0.89780190640000002</v>
      </c>
      <c r="D9" s="5" t="str">
        <f>IF($B9="N/A","N/A",IF(C9&gt;15,"No",IF(C9&lt;-15,"No","Yes")))</f>
        <v>N/A</v>
      </c>
      <c r="E9" s="4">
        <v>2.9415348993000001</v>
      </c>
      <c r="F9" s="5" t="str">
        <f>IF($B9="N/A","N/A",IF(E9&gt;15,"No",IF(E9&lt;-15,"No","Yes")))</f>
        <v>N/A</v>
      </c>
      <c r="G9" s="4">
        <v>2.7152449475</v>
      </c>
      <c r="H9" s="5" t="str">
        <f>IF($B9="N/A","N/A",IF(G9&gt;15,"No",IF(G9&lt;-15,"No","Yes")))</f>
        <v>N/A</v>
      </c>
      <c r="I9" s="6">
        <v>227.6</v>
      </c>
      <c r="J9" s="6">
        <v>-7.69</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100</v>
      </c>
      <c r="D12" s="5" t="str">
        <f t="shared" ref="D12:D13" si="1">IF(OR($B12="N/A",$C12="N/A"),"N/A",IF(C12&gt;100,"No",IF(C12&lt;95,"No","Yes")))</f>
        <v>N/A</v>
      </c>
      <c r="E12" s="4">
        <v>98.754303385</v>
      </c>
      <c r="F12" s="5" t="str">
        <f t="shared" ref="F12:F13" si="2">IF(OR($B12="N/A",$E12="N/A"),"N/A",IF(E12&gt;100,"No",IF(E12&lt;95,"No","Yes")))</f>
        <v>N/A</v>
      </c>
      <c r="G12" s="4">
        <v>93.947723565999993</v>
      </c>
      <c r="H12" s="5" t="str">
        <f t="shared" ref="H12:H13" si="3">IF($B12="N/A","N/A",IF(G12&gt;100,"No",IF(G12&lt;95,"No","Yes")))</f>
        <v>N/A</v>
      </c>
      <c r="I12" s="6">
        <v>-1.25</v>
      </c>
      <c r="J12" s="6">
        <v>-4.87</v>
      </c>
      <c r="K12" s="91" t="str">
        <f t="shared" si="0"/>
        <v>Yes</v>
      </c>
    </row>
    <row r="13" spans="1:11" x14ac:dyDescent="0.25">
      <c r="A13" s="108" t="s">
        <v>837</v>
      </c>
      <c r="B13" s="21" t="s">
        <v>214</v>
      </c>
      <c r="C13" s="4">
        <v>100</v>
      </c>
      <c r="D13" s="5" t="str">
        <f t="shared" si="1"/>
        <v>Yes</v>
      </c>
      <c r="E13" s="4">
        <v>100</v>
      </c>
      <c r="F13" s="5" t="str">
        <f t="shared" si="2"/>
        <v>Yes</v>
      </c>
      <c r="G13" s="4">
        <v>100</v>
      </c>
      <c r="H13" s="5" t="str">
        <f t="shared" si="3"/>
        <v>Yes</v>
      </c>
      <c r="I13" s="6">
        <v>0</v>
      </c>
      <c r="J13" s="6">
        <v>0</v>
      </c>
      <c r="K13" s="91" t="str">
        <f t="shared" si="0"/>
        <v>Yes</v>
      </c>
    </row>
    <row r="14" spans="1:11" x14ac:dyDescent="0.25">
      <c r="A14" s="108" t="s">
        <v>13</v>
      </c>
      <c r="B14" s="21" t="s">
        <v>213</v>
      </c>
      <c r="C14" s="22">
        <v>254102</v>
      </c>
      <c r="D14" s="5" t="str">
        <f>IF($B14="N/A","N/A",IF(C14&gt;15,"No",IF(C14&lt;-15,"No","Yes")))</f>
        <v>N/A</v>
      </c>
      <c r="E14" s="22">
        <v>254860</v>
      </c>
      <c r="F14" s="5" t="str">
        <f>IF($B14="N/A","N/A",IF(E14&gt;15,"No",IF(E14&lt;-15,"No","Yes")))</f>
        <v>N/A</v>
      </c>
      <c r="G14" s="22">
        <v>235003</v>
      </c>
      <c r="H14" s="5" t="str">
        <f>IF($B14="N/A","N/A",IF(G14&gt;15,"No",IF(G14&lt;-15,"No","Yes")))</f>
        <v>N/A</v>
      </c>
      <c r="I14" s="6">
        <v>0.29830000000000001</v>
      </c>
      <c r="J14" s="6">
        <v>-7.79</v>
      </c>
      <c r="K14" s="91" t="str">
        <f t="shared" si="0"/>
        <v>Yes</v>
      </c>
    </row>
    <row r="15" spans="1:11" x14ac:dyDescent="0.25">
      <c r="A15" s="108" t="s">
        <v>440</v>
      </c>
      <c r="B15" s="21" t="s">
        <v>215</v>
      </c>
      <c r="C15" s="4">
        <v>3.7461334425000001</v>
      </c>
      <c r="D15" s="5" t="str">
        <f>IF($B15="N/A","N/A",IF(C15&gt;20,"No",IF(C15&lt;5,"No","Yes")))</f>
        <v>No</v>
      </c>
      <c r="E15" s="4">
        <v>3.6529859531</v>
      </c>
      <c r="F15" s="5" t="str">
        <f>IF($B15="N/A","N/A",IF(E15&gt;20,"No",IF(E15&lt;5,"No","Yes")))</f>
        <v>No</v>
      </c>
      <c r="G15" s="4">
        <v>3.4471900358999998</v>
      </c>
      <c r="H15" s="5" t="str">
        <f>IF($B15="N/A","N/A",IF(G15&gt;20,"No",IF(G15&lt;5,"No","Yes")))</f>
        <v>No</v>
      </c>
      <c r="I15" s="6">
        <v>-2.4900000000000002</v>
      </c>
      <c r="J15" s="6">
        <v>-5.63</v>
      </c>
      <c r="K15" s="91" t="str">
        <f t="shared" si="0"/>
        <v>Yes</v>
      </c>
    </row>
    <row r="16" spans="1:11" x14ac:dyDescent="0.25">
      <c r="A16" s="108" t="s">
        <v>441</v>
      </c>
      <c r="B16" s="16" t="s">
        <v>213</v>
      </c>
      <c r="C16" s="4">
        <v>96.253866557999999</v>
      </c>
      <c r="D16" s="5" t="str">
        <f>IF($B16="N/A","N/A",IF(C16&gt;15,"No",IF(C16&lt;-15,"No","Yes")))</f>
        <v>N/A</v>
      </c>
      <c r="E16" s="4">
        <v>96.347014047000002</v>
      </c>
      <c r="F16" s="5" t="str">
        <f>IF($B16="N/A","N/A",IF(E16&gt;15,"No",IF(E16&lt;-15,"No","Yes")))</f>
        <v>N/A</v>
      </c>
      <c r="G16" s="4">
        <v>96.552809964000005</v>
      </c>
      <c r="H16" s="5" t="str">
        <f>IF($B16="N/A","N/A",IF(G16&gt;15,"No",IF(G16&lt;-15,"No","Yes")))</f>
        <v>N/A</v>
      </c>
      <c r="I16" s="6">
        <v>9.6799999999999997E-2</v>
      </c>
      <c r="J16" s="6">
        <v>0.21360000000000001</v>
      </c>
      <c r="K16" s="91" t="str">
        <f t="shared" si="0"/>
        <v>Yes</v>
      </c>
    </row>
    <row r="17" spans="1:11" x14ac:dyDescent="0.25">
      <c r="A17" s="108" t="s">
        <v>442</v>
      </c>
      <c r="B17" s="21" t="s">
        <v>235</v>
      </c>
      <c r="C17" s="4">
        <v>64.515824354000003</v>
      </c>
      <c r="D17" s="5" t="str">
        <f>IF($B17="N/A","N/A",IF(C17&gt;1,"Yes","No"))</f>
        <v>Yes</v>
      </c>
      <c r="E17" s="4">
        <v>64.912500980999994</v>
      </c>
      <c r="F17" s="5" t="str">
        <f>IF($B17="N/A","N/A",IF(E17&gt;1,"Yes","No"))</f>
        <v>Yes</v>
      </c>
      <c r="G17" s="4">
        <v>24.346072178</v>
      </c>
      <c r="H17" s="5" t="str">
        <f>IF($B17="N/A","N/A",IF(G17&gt;1,"Yes","No"))</f>
        <v>Yes</v>
      </c>
      <c r="I17" s="6">
        <v>0.6149</v>
      </c>
      <c r="J17" s="6">
        <v>-62.5</v>
      </c>
      <c r="K17" s="91" t="str">
        <f t="shared" si="0"/>
        <v>No</v>
      </c>
    </row>
    <row r="18" spans="1:11" x14ac:dyDescent="0.25">
      <c r="A18" s="108" t="s">
        <v>859</v>
      </c>
      <c r="B18" s="21" t="s">
        <v>213</v>
      </c>
      <c r="C18" s="62">
        <v>3327.2567709</v>
      </c>
      <c r="D18" s="5" t="str">
        <f>IF($B18="N/A","N/A",IF(C18&gt;15,"No",IF(C18&lt;-15,"No","Yes")))</f>
        <v>N/A</v>
      </c>
      <c r="E18" s="62">
        <v>3178.0006045</v>
      </c>
      <c r="F18" s="5" t="str">
        <f>IF($B18="N/A","N/A",IF(E18&gt;15,"No",IF(E18&lt;-15,"No","Yes")))</f>
        <v>N/A</v>
      </c>
      <c r="G18" s="62">
        <v>3004.6625475999999</v>
      </c>
      <c r="H18" s="5" t="str">
        <f>IF($B18="N/A","N/A",IF(G18&gt;15,"No",IF(G18&lt;-15,"No","Yes")))</f>
        <v>N/A</v>
      </c>
      <c r="I18" s="6">
        <v>-4.49</v>
      </c>
      <c r="J18" s="6">
        <v>-5.45</v>
      </c>
      <c r="K18" s="91" t="str">
        <f t="shared" si="0"/>
        <v>Yes</v>
      </c>
    </row>
    <row r="19" spans="1:11" x14ac:dyDescent="0.25">
      <c r="A19" s="90" t="s">
        <v>131</v>
      </c>
      <c r="B19" s="21" t="s">
        <v>213</v>
      </c>
      <c r="C19" s="22">
        <v>11</v>
      </c>
      <c r="D19" s="21" t="s">
        <v>213</v>
      </c>
      <c r="E19" s="22">
        <v>32</v>
      </c>
      <c r="F19" s="21" t="s">
        <v>213</v>
      </c>
      <c r="G19" s="22">
        <v>2144</v>
      </c>
      <c r="H19" s="5" t="str">
        <f>IF($B19="N/A","N/A",IF(G19&gt;15,"No",IF(G19&lt;-15,"No","Yes")))</f>
        <v>N/A</v>
      </c>
      <c r="I19" s="6">
        <v>700</v>
      </c>
      <c r="J19" s="6">
        <v>6600</v>
      </c>
      <c r="K19" s="91" t="str">
        <f t="shared" si="0"/>
        <v>No</v>
      </c>
    </row>
    <row r="20" spans="1:11" x14ac:dyDescent="0.25">
      <c r="A20" s="90" t="s">
        <v>346</v>
      </c>
      <c r="B20" s="16" t="s">
        <v>213</v>
      </c>
      <c r="C20" s="4">
        <v>1.5600381E-3</v>
      </c>
      <c r="D20" s="21" t="s">
        <v>213</v>
      </c>
      <c r="E20" s="4">
        <v>1.2186576500000001E-2</v>
      </c>
      <c r="F20" s="21" t="s">
        <v>213</v>
      </c>
      <c r="G20" s="4">
        <v>0.88755681769999994</v>
      </c>
      <c r="H20" s="5" t="str">
        <f>IF($B20="N/A","N/A",IF(G20&gt;15,"No",IF(G20&lt;-15,"No","Yes")))</f>
        <v>N/A</v>
      </c>
      <c r="I20" s="6">
        <v>681.2</v>
      </c>
      <c r="J20" s="6">
        <v>7183</v>
      </c>
      <c r="K20" s="91" t="str">
        <f t="shared" si="0"/>
        <v>No</v>
      </c>
    </row>
    <row r="21" spans="1:11" ht="25" x14ac:dyDescent="0.25">
      <c r="A21" s="90" t="s">
        <v>838</v>
      </c>
      <c r="B21" s="21" t="s">
        <v>213</v>
      </c>
      <c r="C21" s="62">
        <v>1661.25</v>
      </c>
      <c r="D21" s="5" t="str">
        <f>IF($B21="N/A","N/A",IF(C21&gt;60,"No",IF(C21&lt;15,"No","Yes")))</f>
        <v>N/A</v>
      </c>
      <c r="E21" s="62">
        <v>3955.96875</v>
      </c>
      <c r="F21" s="5" t="str">
        <f>IF($B21="N/A","N/A",IF(E21&gt;60,"No",IF(E21&lt;15,"No","Yes")))</f>
        <v>N/A</v>
      </c>
      <c r="G21" s="62">
        <v>2722.8059701000002</v>
      </c>
      <c r="H21" s="5" t="str">
        <f>IF($B21="N/A","N/A",IF(G21&gt;60,"No",IF(G21&lt;15,"No","Yes")))</f>
        <v>N/A</v>
      </c>
      <c r="I21" s="6">
        <v>138.1</v>
      </c>
      <c r="J21" s="6">
        <v>-31.2</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244583</v>
      </c>
      <c r="D6" s="5" t="str">
        <f>IF($B6="N/A","N/A",IF(C6&gt;15,"No",IF(C6&lt;-15,"No","Yes")))</f>
        <v>N/A</v>
      </c>
      <c r="E6" s="22">
        <v>245550</v>
      </c>
      <c r="F6" s="5" t="str">
        <f>IF($B6="N/A","N/A",IF(E6&gt;15,"No",IF(E6&lt;-15,"No","Yes")))</f>
        <v>N/A</v>
      </c>
      <c r="G6" s="22">
        <v>226902</v>
      </c>
      <c r="H6" s="5" t="str">
        <f>IF($B6="N/A","N/A",IF(G6&gt;15,"No",IF(G6&lt;-15,"No","Yes")))</f>
        <v>N/A</v>
      </c>
      <c r="I6" s="6">
        <v>0.39539999999999997</v>
      </c>
      <c r="J6" s="6">
        <v>-7.59</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125.04189881000001</v>
      </c>
      <c r="D9" s="5" t="str">
        <f>IF($B9="N/A","N/A",IF(C9&gt;100,"No",IF(C9&lt;50,"No","Yes")))</f>
        <v>No</v>
      </c>
      <c r="E9" s="23">
        <v>127.12681093</v>
      </c>
      <c r="F9" s="5" t="str">
        <f>IF($B9="N/A","N/A",IF(E9&gt;100,"No",IF(E9&lt;50,"No","Yes")))</f>
        <v>No</v>
      </c>
      <c r="G9" s="23">
        <v>128.02876651</v>
      </c>
      <c r="H9" s="5" t="str">
        <f>IF($B9="N/A","N/A",IF(G9&gt;100,"No",IF(G9&lt;50,"No","Yes")))</f>
        <v>No</v>
      </c>
      <c r="I9" s="6">
        <v>1.667</v>
      </c>
      <c r="J9" s="6">
        <v>0.70950000000000002</v>
      </c>
      <c r="K9" s="91" t="str">
        <f t="shared" si="0"/>
        <v>Yes</v>
      </c>
    </row>
    <row r="10" spans="1:11" ht="25" x14ac:dyDescent="0.25">
      <c r="A10" s="110" t="s">
        <v>841</v>
      </c>
      <c r="B10" s="21" t="s">
        <v>213</v>
      </c>
      <c r="C10" s="23">
        <v>317.51839245000002</v>
      </c>
      <c r="D10" s="5" t="str">
        <f>IF($B10="N/A","N/A",IF(C10&gt;15,"No",IF(C10&lt;-15,"No","Yes")))</f>
        <v>N/A</v>
      </c>
      <c r="E10" s="23">
        <v>578.86349118999999</v>
      </c>
      <c r="F10" s="5" t="str">
        <f>IF($B10="N/A","N/A",IF(E10&gt;15,"No",IF(E10&lt;-15,"No","Yes")))</f>
        <v>N/A</v>
      </c>
      <c r="G10" s="23">
        <v>633.89304385000003</v>
      </c>
      <c r="H10" s="5" t="str">
        <f>IF($B10="N/A","N/A",IF(G10&gt;15,"No",IF(G10&lt;-15,"No","Yes")))</f>
        <v>N/A</v>
      </c>
      <c r="I10" s="6">
        <v>82.31</v>
      </c>
      <c r="J10" s="6">
        <v>9.5060000000000002</v>
      </c>
      <c r="K10" s="91" t="str">
        <f t="shared" si="0"/>
        <v>Yes</v>
      </c>
    </row>
    <row r="11" spans="1:11" ht="25" x14ac:dyDescent="0.25">
      <c r="A11" s="110" t="s">
        <v>842</v>
      </c>
      <c r="B11" s="21" t="s">
        <v>213</v>
      </c>
      <c r="C11" s="23">
        <v>184.73537234</v>
      </c>
      <c r="D11" s="5" t="str">
        <f>IF($B11="N/A","N/A",IF(C11&gt;15,"No",IF(C11&lt;-15,"No","Yes")))</f>
        <v>N/A</v>
      </c>
      <c r="E11" s="23">
        <v>163.66145417999999</v>
      </c>
      <c r="F11" s="5" t="str">
        <f>IF($B11="N/A","N/A",IF(E11&gt;15,"No",IF(E11&lt;-15,"No","Yes")))</f>
        <v>N/A</v>
      </c>
      <c r="G11" s="23">
        <v>171.82826456999999</v>
      </c>
      <c r="H11" s="5" t="str">
        <f>IF($B11="N/A","N/A",IF(G11&gt;15,"No",IF(G11&lt;-15,"No","Yes")))</f>
        <v>N/A</v>
      </c>
      <c r="I11" s="6">
        <v>-11.4</v>
      </c>
      <c r="J11" s="6">
        <v>4.99</v>
      </c>
      <c r="K11" s="91" t="str">
        <f t="shared" si="0"/>
        <v>Yes</v>
      </c>
    </row>
    <row r="12" spans="1:11" ht="25" x14ac:dyDescent="0.25">
      <c r="A12" s="110" t="s">
        <v>843</v>
      </c>
      <c r="B12" s="21" t="s">
        <v>213</v>
      </c>
      <c r="C12" s="23">
        <v>792.55178247000003</v>
      </c>
      <c r="D12" s="5" t="str">
        <f>IF($B12="N/A","N/A",IF(C12&gt;15,"No",IF(C12&lt;-15,"No","Yes")))</f>
        <v>N/A</v>
      </c>
      <c r="E12" s="23">
        <v>799.96158210999999</v>
      </c>
      <c r="F12" s="5" t="str">
        <f>IF($B12="N/A","N/A",IF(E12&gt;15,"No",IF(E12&lt;-15,"No","Yes")))</f>
        <v>N/A</v>
      </c>
      <c r="G12" s="23">
        <v>816.95434755999997</v>
      </c>
      <c r="H12" s="5" t="str">
        <f>IF($B12="N/A","N/A",IF(G12&gt;15,"No",IF(G12&lt;-15,"No","Yes")))</f>
        <v>N/A</v>
      </c>
      <c r="I12" s="6">
        <v>0.93489999999999995</v>
      </c>
      <c r="J12" s="6">
        <v>2.1240000000000001</v>
      </c>
      <c r="K12" s="91" t="str">
        <f t="shared" si="0"/>
        <v>Yes</v>
      </c>
    </row>
    <row r="13" spans="1:11" x14ac:dyDescent="0.25">
      <c r="A13" s="110" t="s">
        <v>652</v>
      </c>
      <c r="B13" s="21" t="s">
        <v>237</v>
      </c>
      <c r="C13" s="4">
        <v>95.323468925</v>
      </c>
      <c r="D13" s="5" t="str">
        <f>IF($B13="N/A","N/A",IF(C13&gt;99,"No",IF(C13&lt;75,"No","Yes")))</f>
        <v>Yes</v>
      </c>
      <c r="E13" s="4">
        <v>95.551618814999998</v>
      </c>
      <c r="F13" s="5" t="str">
        <f>IF($B13="N/A","N/A",IF(E13&gt;99,"No",IF(E13&lt;75,"No","Yes")))</f>
        <v>Yes</v>
      </c>
      <c r="G13" s="4">
        <v>95.726789538999995</v>
      </c>
      <c r="H13" s="5" t="str">
        <f>IF($B13="N/A","N/A",IF(G13&gt;99,"No",IF(G13&lt;75,"No","Yes")))</f>
        <v>Yes</v>
      </c>
      <c r="I13" s="6">
        <v>0.23930000000000001</v>
      </c>
      <c r="J13" s="6">
        <v>0.18329999999999999</v>
      </c>
      <c r="K13" s="91" t="str">
        <f t="shared" ref="K13:K24" si="1">IF(J13="Div by 0", "N/A", IF(J13="N/A","N/A", IF(J13&gt;30, "No", IF(J13&lt;-30, "No", "Yes"))))</f>
        <v>Yes</v>
      </c>
    </row>
    <row r="14" spans="1:11" x14ac:dyDescent="0.25">
      <c r="A14" s="110" t="s">
        <v>493</v>
      </c>
      <c r="B14" s="21" t="s">
        <v>213</v>
      </c>
      <c r="C14" s="5">
        <v>84.696648009</v>
      </c>
      <c r="D14" s="5" t="str">
        <f>IF($B14="N/A","N/A",IF(C14&gt;15,"No",IF(C14&lt;-15,"No","Yes")))</f>
        <v>N/A</v>
      </c>
      <c r="E14" s="5">
        <v>99.997442750000005</v>
      </c>
      <c r="F14" s="5" t="str">
        <f>IF($B14="N/A","N/A",IF(E14&gt;15,"No",IF(E14&lt;-15,"No","Yes")))</f>
        <v>N/A</v>
      </c>
      <c r="G14" s="5">
        <v>99.960406250000005</v>
      </c>
      <c r="H14" s="5" t="str">
        <f>IF($B14="N/A","N/A",IF(G14&gt;15,"No",IF(G14&lt;-15,"No","Yes")))</f>
        <v>N/A</v>
      </c>
      <c r="I14" s="6">
        <v>18.07</v>
      </c>
      <c r="J14" s="6">
        <v>-3.6999999999999998E-2</v>
      </c>
      <c r="K14" s="91" t="str">
        <f t="shared" si="1"/>
        <v>Yes</v>
      </c>
    </row>
    <row r="15" spans="1:11" x14ac:dyDescent="0.25">
      <c r="A15" s="110" t="s">
        <v>844</v>
      </c>
      <c r="B15" s="21" t="s">
        <v>213</v>
      </c>
      <c r="C15" s="22">
        <v>26.499741728</v>
      </c>
      <c r="D15" s="5" t="str">
        <f>IF($B15="N/A","N/A",IF(C15&gt;15,"No",IF(C15&lt;-15,"No","Yes")))</f>
        <v>N/A</v>
      </c>
      <c r="E15" s="6">
        <v>25.121344637</v>
      </c>
      <c r="F15" s="5" t="str">
        <f>IF($B15="N/A","N/A",IF(E15&gt;15,"No",IF(E15&lt;-15,"No","Yes")))</f>
        <v>N/A</v>
      </c>
      <c r="G15" s="6">
        <v>24.449613116999998</v>
      </c>
      <c r="H15" s="5" t="str">
        <f>IF($B15="N/A","N/A",IF(G15&gt;15,"No",IF(G15&lt;-15,"No","Yes")))</f>
        <v>N/A</v>
      </c>
      <c r="I15" s="6">
        <v>-5.2</v>
      </c>
      <c r="J15" s="6">
        <v>-2.67</v>
      </c>
      <c r="K15" s="91" t="str">
        <f t="shared" si="1"/>
        <v>Yes</v>
      </c>
    </row>
    <row r="16" spans="1:11" x14ac:dyDescent="0.25">
      <c r="A16" s="111" t="s">
        <v>653</v>
      </c>
      <c r="B16" s="29" t="s">
        <v>238</v>
      </c>
      <c r="C16" s="5">
        <v>3.6224921601000002</v>
      </c>
      <c r="D16" s="5" t="str">
        <f>IF($B16="N/A","N/A",IF(C16&gt;20,"No",IF(C16&lt;=0,"No","Yes")))</f>
        <v>Yes</v>
      </c>
      <c r="E16" s="5">
        <v>3.4168193851000002</v>
      </c>
      <c r="F16" s="5" t="str">
        <f>IF($B16="N/A","N/A",IF(E16&gt;20,"No",IF(E16&lt;=0,"No","Yes")))</f>
        <v>Yes</v>
      </c>
      <c r="G16" s="5">
        <v>3.3124432574</v>
      </c>
      <c r="H16" s="5" t="str">
        <f>IF($B16="N/A","N/A",IF(G16&gt;20,"No",IF(G16&lt;=0,"No","Yes")))</f>
        <v>Yes</v>
      </c>
      <c r="I16" s="6">
        <v>-5.68</v>
      </c>
      <c r="J16" s="6">
        <v>-3.05</v>
      </c>
      <c r="K16" s="91" t="str">
        <f t="shared" si="1"/>
        <v>Yes</v>
      </c>
    </row>
    <row r="17" spans="1:11" x14ac:dyDescent="0.25">
      <c r="A17" s="111" t="s">
        <v>369</v>
      </c>
      <c r="B17" s="21" t="s">
        <v>213</v>
      </c>
      <c r="C17" s="5">
        <v>46.647855530000001</v>
      </c>
      <c r="D17" s="5" t="str">
        <f>IF($B17="N/A","N/A",IF(C17&gt;15,"No",IF(C17&lt;-15,"No","Yes")))</f>
        <v>N/A</v>
      </c>
      <c r="E17" s="5">
        <v>100</v>
      </c>
      <c r="F17" s="5" t="str">
        <f>IF($B17="N/A","N/A",IF(E17&gt;15,"No",IF(E17&lt;-15,"No","Yes")))</f>
        <v>N/A</v>
      </c>
      <c r="G17" s="5">
        <v>99.960085152000005</v>
      </c>
      <c r="H17" s="5" t="str">
        <f>IF($B17="N/A","N/A",IF(G17&gt;15,"No",IF(G17&lt;-15,"No","Yes")))</f>
        <v>N/A</v>
      </c>
      <c r="I17" s="6">
        <v>114.4</v>
      </c>
      <c r="J17" s="6">
        <v>-0.04</v>
      </c>
      <c r="K17" s="91" t="str">
        <f t="shared" si="1"/>
        <v>Yes</v>
      </c>
    </row>
    <row r="18" spans="1:11" x14ac:dyDescent="0.25">
      <c r="A18" s="111" t="s">
        <v>845</v>
      </c>
      <c r="B18" s="21" t="s">
        <v>213</v>
      </c>
      <c r="C18" s="6">
        <v>29.500362932000002</v>
      </c>
      <c r="D18" s="5" t="str">
        <f>IF($B18="N/A","N/A",IF(C18&gt;15,"No",IF(C18&lt;-15,"No","Yes")))</f>
        <v>N/A</v>
      </c>
      <c r="E18" s="6">
        <v>29.519547079999999</v>
      </c>
      <c r="F18" s="5" t="str">
        <f>IF($B18="N/A","N/A",IF(E18&gt;15,"No",IF(E18&lt;-15,"No","Yes")))</f>
        <v>N/A</v>
      </c>
      <c r="G18" s="6">
        <v>28.923732198</v>
      </c>
      <c r="H18" s="5" t="str">
        <f>IF($B18="N/A","N/A",IF(G18&gt;15,"No",IF(G18&lt;-15,"No","Yes")))</f>
        <v>N/A</v>
      </c>
      <c r="I18" s="6">
        <v>6.5000000000000002E-2</v>
      </c>
      <c r="J18" s="6">
        <v>-2.02</v>
      </c>
      <c r="K18" s="91" t="str">
        <f t="shared" si="1"/>
        <v>Yes</v>
      </c>
    </row>
    <row r="19" spans="1:11" x14ac:dyDescent="0.25">
      <c r="A19" s="110" t="s">
        <v>654</v>
      </c>
      <c r="B19" s="29" t="s">
        <v>239</v>
      </c>
      <c r="C19" s="5">
        <v>0.1590462134</v>
      </c>
      <c r="D19" s="5" t="str">
        <f>IF($B19="N/A","N/A",IF(C19&gt;10,"No",IF(C19&lt;=0,"No","Yes")))</f>
        <v>Yes</v>
      </c>
      <c r="E19" s="5">
        <v>0.13642842599999999</v>
      </c>
      <c r="F19" s="5" t="str">
        <f>IF($B19="N/A","N/A",IF(E19&gt;10,"No",IF(E19&lt;=0,"No","Yes")))</f>
        <v>Yes</v>
      </c>
      <c r="G19" s="5">
        <v>0.13265638909999999</v>
      </c>
      <c r="H19" s="5" t="str">
        <f>IF($B19="N/A","N/A",IF(G19&gt;10,"No",IF(G19&lt;=0,"No","Yes")))</f>
        <v>Yes</v>
      </c>
      <c r="I19" s="6">
        <v>-14.2</v>
      </c>
      <c r="J19" s="6">
        <v>-2.76</v>
      </c>
      <c r="K19" s="91" t="str">
        <f t="shared" si="1"/>
        <v>Yes</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28.997429306000001</v>
      </c>
      <c r="D21" s="5" t="str">
        <f>IF($B21="N/A","N/A",IF(C21&gt;15,"No",IF(C21&lt;-15,"No","Yes")))</f>
        <v>N/A</v>
      </c>
      <c r="E21" s="6">
        <v>29.970149253999999</v>
      </c>
      <c r="F21" s="5" t="str">
        <f>IF($B21="N/A","N/A",IF(E21&gt;15,"No",IF(E21&lt;-15,"No","Yes")))</f>
        <v>N/A</v>
      </c>
      <c r="G21" s="6">
        <v>31.242524917000001</v>
      </c>
      <c r="H21" s="5" t="str">
        <f>IF($B21="N/A","N/A",IF(G21&gt;15,"No",IF(G21&lt;-15,"No","Yes")))</f>
        <v>N/A</v>
      </c>
      <c r="I21" s="6">
        <v>3.355</v>
      </c>
      <c r="J21" s="6">
        <v>4.2450000000000001</v>
      </c>
      <c r="K21" s="91" t="str">
        <f t="shared" si="1"/>
        <v>Yes</v>
      </c>
    </row>
    <row r="22" spans="1:11" x14ac:dyDescent="0.25">
      <c r="A22" s="110" t="s">
        <v>1696</v>
      </c>
      <c r="B22" s="29" t="s">
        <v>224</v>
      </c>
      <c r="C22" s="5">
        <v>0.89499270190000002</v>
      </c>
      <c r="D22" s="5" t="str">
        <f>IF($B22="N/A","N/A",IF(C22&gt;5,"No",IF(C22&lt;=0,"No","Yes")))</f>
        <v>Yes</v>
      </c>
      <c r="E22" s="5">
        <v>0.89513337410000005</v>
      </c>
      <c r="F22" s="5" t="str">
        <f>IF($B22="N/A","N/A",IF(E22&gt;5,"No",IF(E22&lt;=0,"No","Yes")))</f>
        <v>Yes</v>
      </c>
      <c r="G22" s="5">
        <v>0.81577068509999995</v>
      </c>
      <c r="H22" s="5" t="str">
        <f>IF($B22="N/A","N/A",IF(G22&gt;5,"No",IF(G22&lt;=0,"No","Yes")))</f>
        <v>Yes</v>
      </c>
      <c r="I22" s="6">
        <v>1.5699999999999999E-2</v>
      </c>
      <c r="J22" s="6">
        <v>-8.8699999999999992</v>
      </c>
      <c r="K22" s="91" t="str">
        <f t="shared" si="1"/>
        <v>Yes</v>
      </c>
    </row>
    <row r="23" spans="1:11" x14ac:dyDescent="0.25">
      <c r="A23" s="110" t="s">
        <v>130</v>
      </c>
      <c r="B23" s="21" t="s">
        <v>213</v>
      </c>
      <c r="C23" s="5">
        <v>99.177706714999999</v>
      </c>
      <c r="D23" s="5" t="str">
        <f>IF($B23="N/A","N/A",IF(C23&gt;15,"No",IF(C23&lt;-15,"No","Yes")))</f>
        <v>N/A</v>
      </c>
      <c r="E23" s="5">
        <v>99.681528662000005</v>
      </c>
      <c r="F23" s="5" t="str">
        <f>IF($B23="N/A","N/A",IF(E23&gt;15,"No",IF(E23&lt;-15,"No","Yes")))</f>
        <v>N/A</v>
      </c>
      <c r="G23" s="5">
        <v>97.136682874000002</v>
      </c>
      <c r="H23" s="5" t="str">
        <f>IF($B23="N/A","N/A",IF(G23&gt;15,"No",IF(G23&lt;-15,"No","Yes")))</f>
        <v>N/A</v>
      </c>
      <c r="I23" s="6">
        <v>0.50800000000000001</v>
      </c>
      <c r="J23" s="6">
        <v>-2.5499999999999998</v>
      </c>
      <c r="K23" s="91" t="str">
        <f t="shared" si="1"/>
        <v>Yes</v>
      </c>
    </row>
    <row r="24" spans="1:11" x14ac:dyDescent="0.25">
      <c r="A24" s="110" t="s">
        <v>847</v>
      </c>
      <c r="B24" s="21" t="s">
        <v>213</v>
      </c>
      <c r="C24" s="6">
        <v>7.3519115614999997</v>
      </c>
      <c r="D24" s="5" t="str">
        <f>IF($B24="N/A","N/A",IF(C24&gt;15,"No",IF(C24&lt;-15,"No","Yes")))</f>
        <v>N/A</v>
      </c>
      <c r="E24" s="6">
        <v>8.0429027841000007</v>
      </c>
      <c r="F24" s="5" t="str">
        <f>IF($B24="N/A","N/A",IF(E24&gt;15,"No",IF(E24&lt;-15,"No","Yes")))</f>
        <v>N/A</v>
      </c>
      <c r="G24" s="6">
        <v>8.9421579533000006</v>
      </c>
      <c r="H24" s="5" t="str">
        <f>IF($B24="N/A","N/A",IF(G24&gt;15,"No",IF(G24&lt;-15,"No","Yes")))</f>
        <v>N/A</v>
      </c>
      <c r="I24" s="6">
        <v>9.3989999999999991</v>
      </c>
      <c r="J24" s="6">
        <v>11.18</v>
      </c>
      <c r="K24" s="91" t="str">
        <f t="shared" si="1"/>
        <v>Yes</v>
      </c>
    </row>
    <row r="25" spans="1:11" x14ac:dyDescent="0.25">
      <c r="A25" s="110" t="s">
        <v>15</v>
      </c>
      <c r="B25" s="21" t="s">
        <v>240</v>
      </c>
      <c r="C25" s="5">
        <v>1.4547208922999999</v>
      </c>
      <c r="D25" s="5" t="str">
        <f>IF($B25="N/A","N/A",IF(C25&gt;20,"No",IF(C25&lt;1,"No","Yes")))</f>
        <v>Yes</v>
      </c>
      <c r="E25" s="5">
        <v>1.1907961719</v>
      </c>
      <c r="F25" s="5" t="str">
        <f>IF($B25="N/A","N/A",IF(E25&gt;20,"No",IF(E25&lt;1,"No","Yes")))</f>
        <v>Yes</v>
      </c>
      <c r="G25" s="5">
        <v>0.9933804021</v>
      </c>
      <c r="H25" s="5" t="str">
        <f>IF($B25="N/A","N/A",IF(G25&gt;20,"No",IF(G25&lt;1,"No","Yes")))</f>
        <v>No</v>
      </c>
      <c r="I25" s="6">
        <v>-18.100000000000001</v>
      </c>
      <c r="J25" s="6">
        <v>-16.600000000000001</v>
      </c>
      <c r="K25" s="91" t="str">
        <f t="shared" ref="K25:K34" si="2">IF(J25="Div by 0", "N/A", IF(J25="N/A","N/A", IF(J25&gt;30, "No", IF(J25&lt;-30, "No", "Yes"))))</f>
        <v>Yes</v>
      </c>
    </row>
    <row r="26" spans="1:11" x14ac:dyDescent="0.25">
      <c r="A26" s="110"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91" t="str">
        <f t="shared" si="2"/>
        <v>Yes</v>
      </c>
    </row>
    <row r="27" spans="1:11" x14ac:dyDescent="0.25">
      <c r="A27" s="110" t="s">
        <v>32</v>
      </c>
      <c r="B27" s="21" t="s">
        <v>214</v>
      </c>
      <c r="C27" s="5">
        <v>99.985689929000003</v>
      </c>
      <c r="D27" s="5" t="str">
        <f>IF($B27="N/A","N/A",IF(C27&gt;100,"No",IF(C27&lt;95,"No","Yes")))</f>
        <v>Yes</v>
      </c>
      <c r="E27" s="5">
        <v>100</v>
      </c>
      <c r="F27" s="5" t="str">
        <f>IF($B27="N/A","N/A",IF(E27&gt;100,"No",IF(E27&lt;95,"No","Yes")))</f>
        <v>Yes</v>
      </c>
      <c r="G27" s="5">
        <v>100</v>
      </c>
      <c r="H27" s="5" t="str">
        <f>IF($B27="N/A","N/A",IF(G27&gt;100,"No",IF(G27&lt;95,"No","Yes")))</f>
        <v>Yes</v>
      </c>
      <c r="I27" s="6">
        <v>1.43E-2</v>
      </c>
      <c r="J27" s="6">
        <v>0</v>
      </c>
      <c r="K27" s="91" t="str">
        <f t="shared" si="2"/>
        <v>Yes</v>
      </c>
    </row>
    <row r="28" spans="1:11" x14ac:dyDescent="0.25">
      <c r="A28" s="110" t="s">
        <v>848</v>
      </c>
      <c r="B28" s="21" t="s">
        <v>226</v>
      </c>
      <c r="C28" s="5">
        <v>7.1527880007000002</v>
      </c>
      <c r="D28" s="5" t="str">
        <f>IF($B28="N/A","N/A",IF(C28&gt;30,"No",IF(C28&lt;5,"No","Yes")))</f>
        <v>Yes</v>
      </c>
      <c r="E28" s="5">
        <v>6.7876196294</v>
      </c>
      <c r="F28" s="5" t="str">
        <f>IF($B28="N/A","N/A",IF(E28&gt;30,"No",IF(E28&lt;5,"No","Yes")))</f>
        <v>Yes</v>
      </c>
      <c r="G28" s="5">
        <v>6.3348934781999997</v>
      </c>
      <c r="H28" s="5" t="str">
        <f>IF($B28="N/A","N/A",IF(G28&gt;30,"No",IF(G28&lt;5,"No","Yes")))</f>
        <v>Yes</v>
      </c>
      <c r="I28" s="6">
        <v>-5.1100000000000003</v>
      </c>
      <c r="J28" s="6">
        <v>-6.67</v>
      </c>
      <c r="K28" s="91" t="str">
        <f t="shared" si="2"/>
        <v>Yes</v>
      </c>
    </row>
    <row r="29" spans="1:11" x14ac:dyDescent="0.25">
      <c r="A29" s="110" t="s">
        <v>849</v>
      </c>
      <c r="B29" s="21" t="s">
        <v>227</v>
      </c>
      <c r="C29" s="5">
        <v>49.995910823000003</v>
      </c>
      <c r="D29" s="5" t="str">
        <f>IF($B29="N/A","N/A",IF(C29&gt;75,"No",IF(C29&lt;15,"No","Yes")))</f>
        <v>Yes</v>
      </c>
      <c r="E29" s="5">
        <v>46.889839137000003</v>
      </c>
      <c r="F29" s="5" t="str">
        <f>IF($B29="N/A","N/A",IF(E29&gt;75,"No",IF(E29&lt;15,"No","Yes")))</f>
        <v>Yes</v>
      </c>
      <c r="G29" s="5">
        <v>44.369816043999997</v>
      </c>
      <c r="H29" s="5" t="str">
        <f>IF($B29="N/A","N/A",IF(G29&gt;75,"No",IF(G29&lt;15,"No","Yes")))</f>
        <v>Yes</v>
      </c>
      <c r="I29" s="6">
        <v>-6.21</v>
      </c>
      <c r="J29" s="6">
        <v>-5.37</v>
      </c>
      <c r="K29" s="91" t="str">
        <f t="shared" si="2"/>
        <v>Yes</v>
      </c>
    </row>
    <row r="30" spans="1:11" x14ac:dyDescent="0.25">
      <c r="A30" s="110" t="s">
        <v>850</v>
      </c>
      <c r="B30" s="21" t="s">
        <v>228</v>
      </c>
      <c r="C30" s="5">
        <v>42.851301176</v>
      </c>
      <c r="D30" s="5" t="str">
        <f>IF($B30="N/A","N/A",IF(C30&gt;70,"No",IF(C30&lt;25,"No","Yes")))</f>
        <v>Yes</v>
      </c>
      <c r="E30" s="5">
        <v>46.322541233999999</v>
      </c>
      <c r="F30" s="5" t="str">
        <f>IF($B30="N/A","N/A",IF(E30&gt;70,"No",IF(E30&lt;25,"No","Yes")))</f>
        <v>Yes</v>
      </c>
      <c r="G30" s="5">
        <v>49.295290477999998</v>
      </c>
      <c r="H30" s="5" t="str">
        <f>IF($B30="N/A","N/A",IF(G30&gt;70,"No",IF(G30&lt;25,"No","Yes")))</f>
        <v>Yes</v>
      </c>
      <c r="I30" s="6">
        <v>8.1010000000000009</v>
      </c>
      <c r="J30" s="6">
        <v>6.4180000000000001</v>
      </c>
      <c r="K30" s="91" t="str">
        <f t="shared" si="2"/>
        <v>Yes</v>
      </c>
    </row>
    <row r="31" spans="1:11" x14ac:dyDescent="0.25">
      <c r="A31" s="110" t="s">
        <v>160</v>
      </c>
      <c r="B31" s="21" t="s">
        <v>214</v>
      </c>
      <c r="C31" s="5">
        <v>99.961158380000001</v>
      </c>
      <c r="D31" s="5" t="str">
        <f>IF($B31="N/A","N/A",IF(C31&gt;100,"No",IF(C31&lt;95,"No","Yes")))</f>
        <v>Yes</v>
      </c>
      <c r="E31" s="5">
        <v>99.968641824000002</v>
      </c>
      <c r="F31" s="5" t="str">
        <f>IF($B31="N/A","N/A",IF(E31&gt;100,"No",IF(E31&lt;95,"No","Yes")))</f>
        <v>Yes</v>
      </c>
      <c r="G31" s="5">
        <v>99.969149677000004</v>
      </c>
      <c r="H31" s="5" t="str">
        <f>IF($B31="N/A","N/A",IF(G31&gt;100,"No",IF(G31&lt;95,"No","Yes")))</f>
        <v>Yes</v>
      </c>
      <c r="I31" s="6">
        <v>7.4999999999999997E-3</v>
      </c>
      <c r="J31" s="6">
        <v>5.0000000000000001E-4</v>
      </c>
      <c r="K31" s="91" t="str">
        <f t="shared" si="2"/>
        <v>Yes</v>
      </c>
    </row>
    <row r="32" spans="1:11" x14ac:dyDescent="0.25">
      <c r="A32" s="89" t="s">
        <v>372</v>
      </c>
      <c r="B32" s="21" t="s">
        <v>241</v>
      </c>
      <c r="C32" s="5">
        <v>1.622353148</v>
      </c>
      <c r="D32" s="5" t="str">
        <f>IF($B32="N/A","N/A",IF(C32&gt;5,"No",IF(C32&lt;1,"No","Yes")))</f>
        <v>Yes</v>
      </c>
      <c r="E32" s="5">
        <v>1.5316636123</v>
      </c>
      <c r="F32" s="5" t="str">
        <f>IF($B32="N/A","N/A",IF(E32&gt;5,"No",IF(E32&lt;1,"No","Yes")))</f>
        <v>Yes</v>
      </c>
      <c r="G32" s="5">
        <v>1.4962406678</v>
      </c>
      <c r="H32" s="5" t="str">
        <f>IF($B32="N/A","N/A",IF(G32&gt;5,"No",IF(G32&lt;1,"No","Yes")))</f>
        <v>Yes</v>
      </c>
      <c r="I32" s="6">
        <v>-5.59</v>
      </c>
      <c r="J32" s="6">
        <v>-2.31</v>
      </c>
      <c r="K32" s="91" t="str">
        <f t="shared" si="2"/>
        <v>Yes</v>
      </c>
    </row>
    <row r="33" spans="1:11" x14ac:dyDescent="0.25">
      <c r="A33" s="89" t="s">
        <v>374</v>
      </c>
      <c r="B33" s="21" t="s">
        <v>242</v>
      </c>
      <c r="C33" s="5">
        <v>96.106434217</v>
      </c>
      <c r="D33" s="5" t="str">
        <f>IF($B33="N/A","N/A",IF(C33&gt;98,"No",IF(C33&lt;8,"No","Yes")))</f>
        <v>Yes</v>
      </c>
      <c r="E33" s="5">
        <v>96.483404601999993</v>
      </c>
      <c r="F33" s="5" t="str">
        <f>IF($B33="N/A","N/A",IF(E33&gt;98,"No",IF(E33&lt;8,"No","Yes")))</f>
        <v>Yes</v>
      </c>
      <c r="G33" s="5">
        <v>96.513032057999993</v>
      </c>
      <c r="H33" s="5" t="str">
        <f>IF($B33="N/A","N/A",IF(G33&gt;98,"No",IF(G33&lt;8,"No","Yes")))</f>
        <v>Yes</v>
      </c>
      <c r="I33" s="6">
        <v>0.39219999999999999</v>
      </c>
      <c r="J33" s="6">
        <v>3.0700000000000002E-2</v>
      </c>
      <c r="K33" s="91" t="str">
        <f t="shared" si="2"/>
        <v>Yes</v>
      </c>
    </row>
    <row r="34" spans="1:11" x14ac:dyDescent="0.25">
      <c r="A34" s="106" t="s">
        <v>375</v>
      </c>
      <c r="B34" s="112" t="s">
        <v>224</v>
      </c>
      <c r="C34" s="100">
        <v>0.91870653319999995</v>
      </c>
      <c r="D34" s="100" t="str">
        <f>IF($B34="N/A","N/A",IF(C34&gt;5,"No",IF(C34&lt;=0,"No","Yes")))</f>
        <v>Yes</v>
      </c>
      <c r="E34" s="100">
        <v>0.81042557520000003</v>
      </c>
      <c r="F34" s="100" t="str">
        <f>IF($B34="N/A","N/A",IF(E34&gt;5,"No",IF(E34&lt;=0,"No","Yes")))</f>
        <v>Yes</v>
      </c>
      <c r="G34" s="100">
        <v>0.75186644449999995</v>
      </c>
      <c r="H34" s="100" t="str">
        <f>IF($B34="N/A","N/A",IF(G34&gt;5,"No",IF(G34&lt;=0,"No","Yes")))</f>
        <v>Yes</v>
      </c>
      <c r="I34" s="101">
        <v>-11.8</v>
      </c>
      <c r="J34" s="101">
        <v>-7.23</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9519</v>
      </c>
      <c r="D6" s="5" t="str">
        <f>IF($B6="N/A","N/A",IF(C6&gt;15,"No",IF(C6&lt;-15,"No","Yes")))</f>
        <v>N/A</v>
      </c>
      <c r="E6" s="22">
        <v>9310</v>
      </c>
      <c r="F6" s="5" t="str">
        <f>IF($B6="N/A","N/A",IF(E6&gt;15,"No",IF(E6&lt;-15,"No","Yes")))</f>
        <v>N/A</v>
      </c>
      <c r="G6" s="22">
        <v>8101</v>
      </c>
      <c r="H6" s="5" t="str">
        <f>IF($B6="N/A","N/A",IF(G6&gt;15,"No",IF(G6&lt;-15,"No","Yes")))</f>
        <v>N/A</v>
      </c>
      <c r="I6" s="6">
        <v>-2.2000000000000002</v>
      </c>
      <c r="J6" s="6">
        <v>-13</v>
      </c>
      <c r="K6" s="91" t="str">
        <f t="shared" ref="K6:K2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1836.3964702000001</v>
      </c>
      <c r="D9" s="5" t="str">
        <f>IF($B9="N/A","N/A",IF(C9&gt;15,"No",IF(C9&lt;-15,"No","Yes")))</f>
        <v>N/A</v>
      </c>
      <c r="E9" s="23">
        <v>1777.5974220999999</v>
      </c>
      <c r="F9" s="5" t="str">
        <f>IF($B9="N/A","N/A",IF(E9&gt;15,"No",IF(E9&lt;-15,"No","Yes")))</f>
        <v>N/A</v>
      </c>
      <c r="G9" s="23">
        <v>1743.7478089000001</v>
      </c>
      <c r="H9" s="5" t="str">
        <f>IF($B9="N/A","N/A",IF(G9&gt;15,"No",IF(G9&lt;-15,"No","Yes")))</f>
        <v>N/A</v>
      </c>
      <c r="I9" s="6">
        <v>-3.2</v>
      </c>
      <c r="J9" s="6">
        <v>-1.9</v>
      </c>
      <c r="K9" s="91" t="str">
        <f t="shared" si="0"/>
        <v>Yes</v>
      </c>
    </row>
    <row r="10" spans="1:11" x14ac:dyDescent="0.25">
      <c r="A10" s="110" t="s">
        <v>652</v>
      </c>
      <c r="B10" s="21" t="s">
        <v>237</v>
      </c>
      <c r="C10" s="4">
        <v>97.615295724000006</v>
      </c>
      <c r="D10" s="5" t="str">
        <f>IF($B10="N/A","N/A",IF(C10&gt;99,"No",IF(C10&lt;75,"No","Yes")))</f>
        <v>Yes</v>
      </c>
      <c r="E10" s="4">
        <v>98.195488721999993</v>
      </c>
      <c r="F10" s="5" t="str">
        <f>IF($B10="N/A","N/A",IF(E10&gt;99,"No",IF(E10&lt;75,"No","Yes")))</f>
        <v>Yes</v>
      </c>
      <c r="G10" s="4">
        <v>99.296383163000002</v>
      </c>
      <c r="H10" s="5" t="str">
        <f>IF($B10="N/A","N/A",IF(G10&gt;99,"No",IF(G10&lt;75,"No","Yes")))</f>
        <v>No</v>
      </c>
      <c r="I10" s="6">
        <v>0.59440000000000004</v>
      </c>
      <c r="J10" s="6">
        <v>1.121</v>
      </c>
      <c r="K10" s="91" t="str">
        <f t="shared" si="0"/>
        <v>Yes</v>
      </c>
    </row>
    <row r="11" spans="1:11" x14ac:dyDescent="0.25">
      <c r="A11" s="111" t="s">
        <v>653</v>
      </c>
      <c r="B11" s="29" t="s">
        <v>238</v>
      </c>
      <c r="C11" s="5">
        <v>1.05053052E-2</v>
      </c>
      <c r="D11" s="5" t="str">
        <f>IF($B11="N/A","N/A",IF(C11&gt;20,"No",IF(C11&lt;=0,"No","Yes")))</f>
        <v>Yes</v>
      </c>
      <c r="E11" s="5">
        <v>0</v>
      </c>
      <c r="F11" s="5" t="str">
        <f>IF($B11="N/A","N/A",IF(E11&gt;20,"No",IF(E11&lt;=0,"No","Yes")))</f>
        <v>No</v>
      </c>
      <c r="G11" s="5">
        <v>0</v>
      </c>
      <c r="H11" s="5" t="str">
        <f>IF($B11="N/A","N/A",IF(G11&gt;20,"No",IF(G11&lt;=0,"No","Yes")))</f>
        <v>No</v>
      </c>
      <c r="I11" s="6">
        <v>-100</v>
      </c>
      <c r="J11" s="6" t="s">
        <v>1747</v>
      </c>
      <c r="K11" s="91" t="str">
        <f t="shared" si="0"/>
        <v>N/A</v>
      </c>
    </row>
    <row r="12" spans="1:11" x14ac:dyDescent="0.25">
      <c r="A12" s="110" t="s">
        <v>654</v>
      </c>
      <c r="B12" s="29" t="s">
        <v>239</v>
      </c>
      <c r="C12" s="5">
        <v>2.3741989705000002</v>
      </c>
      <c r="D12" s="5" t="str">
        <f>IF($B12="N/A","N/A",IF(C12&gt;10,"No",IF(C12&lt;=0,"No","Yes")))</f>
        <v>Yes</v>
      </c>
      <c r="E12" s="5">
        <v>1.7937701396000001</v>
      </c>
      <c r="F12" s="5" t="str">
        <f>IF($B12="N/A","N/A",IF(E12&gt;10,"No",IF(E12&lt;=0,"No","Yes")))</f>
        <v>Yes</v>
      </c>
      <c r="G12" s="5">
        <v>0.66658437230000001</v>
      </c>
      <c r="H12" s="5" t="str">
        <f>IF($B12="N/A","N/A",IF(G12&gt;10,"No",IF(G12&lt;=0,"No","Yes")))</f>
        <v>Yes</v>
      </c>
      <c r="I12" s="6">
        <v>-24.4</v>
      </c>
      <c r="J12" s="6">
        <v>-62.8</v>
      </c>
      <c r="K12" s="91" t="str">
        <f t="shared" si="0"/>
        <v>No</v>
      </c>
    </row>
    <row r="13" spans="1:11" x14ac:dyDescent="0.25">
      <c r="A13" s="110" t="s">
        <v>655</v>
      </c>
      <c r="B13" s="29" t="s">
        <v>224</v>
      </c>
      <c r="C13" s="5">
        <v>0</v>
      </c>
      <c r="D13" s="5" t="str">
        <f>IF($B13="N/A","N/A",IF(C13&gt;5,"No",IF(C13&lt;=0,"No","Yes")))</f>
        <v>No</v>
      </c>
      <c r="E13" s="5">
        <v>1.07411386E-2</v>
      </c>
      <c r="F13" s="5" t="str">
        <f>IF($B13="N/A","N/A",IF(E13&gt;5,"No",IF(E13&lt;=0,"No","Yes")))</f>
        <v>Yes</v>
      </c>
      <c r="G13" s="5">
        <v>3.7032465100000002E-2</v>
      </c>
      <c r="H13" s="5" t="str">
        <f>IF($B13="N/A","N/A",IF(G13&gt;5,"No",IF(G13&lt;=0,"No","Yes")))</f>
        <v>Yes</v>
      </c>
      <c r="I13" s="6" t="s">
        <v>1747</v>
      </c>
      <c r="J13" s="6">
        <v>244.8</v>
      </c>
      <c r="K13" s="91" t="str">
        <f t="shared" si="0"/>
        <v>No</v>
      </c>
    </row>
    <row r="14" spans="1:11" x14ac:dyDescent="0.25">
      <c r="A14" s="110" t="s">
        <v>159</v>
      </c>
      <c r="B14" s="21" t="s">
        <v>214</v>
      </c>
      <c r="C14" s="5">
        <v>99.989494695000005</v>
      </c>
      <c r="D14" s="5" t="str">
        <f>IF($B14="N/A","N/A",IF(C14&gt;100,"No",IF(C14&lt;95,"No","Yes")))</f>
        <v>Yes</v>
      </c>
      <c r="E14" s="5">
        <v>100</v>
      </c>
      <c r="F14" s="5" t="str">
        <f>IF($B14="N/A","N/A",IF(E14&gt;100,"No",IF(E14&lt;95,"No","Yes")))</f>
        <v>Yes</v>
      </c>
      <c r="G14" s="5">
        <v>99.123564991999999</v>
      </c>
      <c r="H14" s="5" t="str">
        <f>IF($B14="N/A","N/A",IF(G14&gt;100,"No",IF(G14&lt;95,"No","Yes")))</f>
        <v>Yes</v>
      </c>
      <c r="I14" s="6">
        <v>1.0500000000000001E-2</v>
      </c>
      <c r="J14" s="6">
        <v>-0.876</v>
      </c>
      <c r="K14" s="91" t="str">
        <f t="shared" si="0"/>
        <v>Yes</v>
      </c>
    </row>
    <row r="15" spans="1:11" x14ac:dyDescent="0.25">
      <c r="A15" s="110" t="s">
        <v>32</v>
      </c>
      <c r="B15" s="21" t="s">
        <v>214</v>
      </c>
      <c r="C15" s="5">
        <v>99.800399201999994</v>
      </c>
      <c r="D15" s="5" t="str">
        <f>IF($B15="N/A","N/A",IF(C15&gt;100,"No",IF(C15&lt;95,"No","Yes")))</f>
        <v>Yes</v>
      </c>
      <c r="E15" s="5">
        <v>100</v>
      </c>
      <c r="F15" s="5" t="str">
        <f>IF($B15="N/A","N/A",IF(E15&gt;100,"No",IF(E15&lt;95,"No","Yes")))</f>
        <v>Yes</v>
      </c>
      <c r="G15" s="5">
        <v>100</v>
      </c>
      <c r="H15" s="5" t="str">
        <f>IF($B15="N/A","N/A",IF(G15&gt;100,"No",IF(G15&lt;95,"No","Yes")))</f>
        <v>Yes</v>
      </c>
      <c r="I15" s="6">
        <v>0.2</v>
      </c>
      <c r="J15" s="6">
        <v>0</v>
      </c>
      <c r="K15" s="91" t="str">
        <f t="shared" si="0"/>
        <v>Yes</v>
      </c>
    </row>
    <row r="16" spans="1:11" x14ac:dyDescent="0.25">
      <c r="A16" s="110" t="s">
        <v>848</v>
      </c>
      <c r="B16" s="21" t="s">
        <v>226</v>
      </c>
      <c r="C16" s="5">
        <v>5.2842105262999999</v>
      </c>
      <c r="D16" s="5" t="str">
        <f>IF($B16="N/A","N/A",IF(C16&gt;30,"No",IF(C16&lt;5,"No","Yes")))</f>
        <v>Yes</v>
      </c>
      <c r="E16" s="5">
        <v>5.2309344791000001</v>
      </c>
      <c r="F16" s="5" t="str">
        <f>IF($B16="N/A","N/A",IF(E16&gt;30,"No",IF(E16&lt;5,"No","Yes")))</f>
        <v>Yes</v>
      </c>
      <c r="G16" s="5">
        <v>5.1722009627999999</v>
      </c>
      <c r="H16" s="5" t="str">
        <f>IF($B16="N/A","N/A",IF(G16&gt;30,"No",IF(G16&lt;5,"No","Yes")))</f>
        <v>Yes</v>
      </c>
      <c r="I16" s="6">
        <v>-1.01</v>
      </c>
      <c r="J16" s="6">
        <v>-1.1200000000000001</v>
      </c>
      <c r="K16" s="91" t="str">
        <f t="shared" si="0"/>
        <v>Yes</v>
      </c>
    </row>
    <row r="17" spans="1:11" x14ac:dyDescent="0.25">
      <c r="A17" s="110" t="s">
        <v>849</v>
      </c>
      <c r="B17" s="21" t="s">
        <v>227</v>
      </c>
      <c r="C17" s="5">
        <v>26.084210526</v>
      </c>
      <c r="D17" s="5" t="str">
        <f>IF($B17="N/A","N/A",IF(C17&gt;75,"No",IF(C17&lt;15,"No","Yes")))</f>
        <v>Yes</v>
      </c>
      <c r="E17" s="5">
        <v>23.233082707000001</v>
      </c>
      <c r="F17" s="5" t="str">
        <f>IF($B17="N/A","N/A",IF(E17&gt;75,"No",IF(E17&lt;15,"No","Yes")))</f>
        <v>Yes</v>
      </c>
      <c r="G17" s="5">
        <v>23.429206271000002</v>
      </c>
      <c r="H17" s="5" t="str">
        <f>IF($B17="N/A","N/A",IF(G17&gt;75,"No",IF(G17&lt;15,"No","Yes")))</f>
        <v>Yes</v>
      </c>
      <c r="I17" s="6">
        <v>-10.9</v>
      </c>
      <c r="J17" s="6">
        <v>0.84419999999999995</v>
      </c>
      <c r="K17" s="91" t="str">
        <f t="shared" si="0"/>
        <v>Yes</v>
      </c>
    </row>
    <row r="18" spans="1:11" x14ac:dyDescent="0.25">
      <c r="A18" s="110" t="s">
        <v>850</v>
      </c>
      <c r="B18" s="21" t="s">
        <v>228</v>
      </c>
      <c r="C18" s="5">
        <v>68.631578946999994</v>
      </c>
      <c r="D18" s="5" t="str">
        <f>IF($B18="N/A","N/A",IF(C18&gt;70,"No",IF(C18&lt;25,"No","Yes")))</f>
        <v>Yes</v>
      </c>
      <c r="E18" s="5">
        <v>71.535982813999993</v>
      </c>
      <c r="F18" s="5" t="str">
        <f>IF($B18="N/A","N/A",IF(E18&gt;70,"No",IF(E18&lt;25,"No","Yes")))</f>
        <v>No</v>
      </c>
      <c r="G18" s="5">
        <v>71.398592765999993</v>
      </c>
      <c r="H18" s="5" t="str">
        <f>IF($B18="N/A","N/A",IF(G18&gt;70,"No",IF(G18&lt;25,"No","Yes")))</f>
        <v>No</v>
      </c>
      <c r="I18" s="6">
        <v>4.2320000000000002</v>
      </c>
      <c r="J18" s="6">
        <v>-0.192</v>
      </c>
      <c r="K18" s="91" t="str">
        <f t="shared" si="0"/>
        <v>Yes</v>
      </c>
    </row>
    <row r="19" spans="1:11" x14ac:dyDescent="0.25">
      <c r="A19" s="110" t="s">
        <v>160</v>
      </c>
      <c r="B19" s="21" t="s">
        <v>214</v>
      </c>
      <c r="C19" s="5">
        <v>99.926462864000001</v>
      </c>
      <c r="D19" s="5" t="str">
        <f>IF($B19="N/A","N/A",IF(C19&gt;100,"No",IF(C19&lt;95,"No","Yes")))</f>
        <v>Yes</v>
      </c>
      <c r="E19" s="5">
        <v>99.914070891999998</v>
      </c>
      <c r="F19" s="5" t="str">
        <f>IF($B19="N/A","N/A",IF(E19&gt;100,"No",IF(E19&lt;95,"No","Yes")))</f>
        <v>Yes</v>
      </c>
      <c r="G19" s="5">
        <v>99.740772743999997</v>
      </c>
      <c r="H19" s="5" t="str">
        <f>IF($B19="N/A","N/A",IF(G19&gt;100,"No",IF(G19&lt;95,"No","Yes")))</f>
        <v>Yes</v>
      </c>
      <c r="I19" s="6">
        <v>-1.2E-2</v>
      </c>
      <c r="J19" s="6">
        <v>-0.17299999999999999</v>
      </c>
      <c r="K19" s="91" t="str">
        <f t="shared" si="0"/>
        <v>Yes</v>
      </c>
    </row>
    <row r="20" spans="1:11" x14ac:dyDescent="0.25">
      <c r="A20" s="89" t="s">
        <v>372</v>
      </c>
      <c r="B20" s="21" t="s">
        <v>241</v>
      </c>
      <c r="C20" s="5">
        <v>11.293203068</v>
      </c>
      <c r="D20" s="5" t="str">
        <f>IF($B20="N/A","N/A",IF(C20&gt;5,"No",IF(C20&lt;1,"No","Yes")))</f>
        <v>No</v>
      </c>
      <c r="E20" s="5">
        <v>11.460794844</v>
      </c>
      <c r="F20" s="5" t="str">
        <f>IF($B20="N/A","N/A",IF(E20&gt;5,"No",IF(E20&lt;1,"No","Yes")))</f>
        <v>No</v>
      </c>
      <c r="G20" s="5">
        <v>12.158992717</v>
      </c>
      <c r="H20" s="5" t="str">
        <f>IF($B20="N/A","N/A",IF(G20&gt;5,"No",IF(G20&lt;1,"No","Yes")))</f>
        <v>No</v>
      </c>
      <c r="I20" s="6">
        <v>1.484</v>
      </c>
      <c r="J20" s="6">
        <v>6.0919999999999996</v>
      </c>
      <c r="K20" s="91" t="str">
        <f t="shared" si="0"/>
        <v>Yes</v>
      </c>
    </row>
    <row r="21" spans="1:11" x14ac:dyDescent="0.25">
      <c r="A21" s="89" t="s">
        <v>374</v>
      </c>
      <c r="B21" s="21" t="s">
        <v>242</v>
      </c>
      <c r="C21" s="5">
        <v>78.338060721000005</v>
      </c>
      <c r="D21" s="5" t="str">
        <f>IF($B21="N/A","N/A",IF(C21&gt;98,"No",IF(C21&lt;8,"No","Yes")))</f>
        <v>Yes</v>
      </c>
      <c r="E21" s="5">
        <v>78.399570354000005</v>
      </c>
      <c r="F21" s="5" t="str">
        <f>IF($B21="N/A","N/A",IF(E21&gt;98,"No",IF(E21&lt;8,"No","Yes")))</f>
        <v>Yes</v>
      </c>
      <c r="G21" s="5">
        <v>77.632391063</v>
      </c>
      <c r="H21" s="5" t="str">
        <f>IF($B21="N/A","N/A",IF(G21&gt;98,"No",IF(G21&lt;8,"No","Yes")))</f>
        <v>Yes</v>
      </c>
      <c r="I21" s="6">
        <v>7.85E-2</v>
      </c>
      <c r="J21" s="6">
        <v>-0.97899999999999998</v>
      </c>
      <c r="K21" s="91" t="str">
        <f t="shared" si="0"/>
        <v>Yes</v>
      </c>
    </row>
    <row r="22" spans="1:11" x14ac:dyDescent="0.25">
      <c r="A22" s="106" t="s">
        <v>375</v>
      </c>
      <c r="B22" s="112" t="s">
        <v>224</v>
      </c>
      <c r="C22" s="100">
        <v>0.8614350247</v>
      </c>
      <c r="D22" s="100" t="str">
        <f>IF($B22="N/A","N/A",IF(C22&gt;5,"No",IF(C22&lt;=0,"No","Yes")))</f>
        <v>Yes</v>
      </c>
      <c r="E22" s="100">
        <v>0.6015037594</v>
      </c>
      <c r="F22" s="100" t="str">
        <f>IF($B22="N/A","N/A",IF(E22&gt;5,"No",IF(E22&lt;=0,"No","Yes")))</f>
        <v>Yes</v>
      </c>
      <c r="G22" s="100">
        <v>0.79002592270000005</v>
      </c>
      <c r="H22" s="100" t="str">
        <f>IF($B22="N/A","N/A",IF(G22&gt;5,"No",IF(G22&lt;=0,"No","Yes")))</f>
        <v>Yes</v>
      </c>
      <c r="I22" s="101">
        <v>-30.2</v>
      </c>
      <c r="J22" s="101">
        <v>31.34</v>
      </c>
      <c r="K22" s="102" t="str">
        <f t="shared" si="0"/>
        <v>No</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2025-05-13T14:19:41Z</dcterms:modified>
  <dc:language>English</dc:language>
</cp:coreProperties>
</file>