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WY 2008-2010\"/>
    </mc:Choice>
  </mc:AlternateContent>
  <xr:revisionPtr revIDLastSave="0" documentId="8_{D535AF8B-F614-4CC4-8128-9947D6A0F8BF}"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<sst xmlns="http://schemas.openxmlformats.org/spreadsheetml/2006/main" count="8750" uniqueCount="1744">
  <si>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</si>
  <si>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</si>
  <si>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</si>
  <si>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</si>
  <si>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</si>
  <si>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</si>
  <si>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</si>
  <si>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</si>
  <si>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</si>
  <si>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</si>
  <si>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</si>
  <si>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</si>
  <si>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</si>
  <si>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</si>
  <si>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</si>
  <si>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</si>
  <si>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</si>
  <si>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</si>
  <si>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</si>
  <si>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</si>
  <si>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</si>
  <si>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</si>
  <si>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</si>
  <si>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</si>
  <si>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</si>
  <si>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</si>
  <si>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</si>
  <si>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</si>
  <si>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</si>
  <si>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</si>
  <si>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</si>
  <si>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</si>
  <si>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</si>
  <si>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</si>
  <si>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</si>
  <si>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</si>
  <si>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</si>
  <si>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</si>
  <si>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</si>
  <si>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</si>
  <si>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</si>
  <si>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</si>
  <si>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</si>
  <si>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</si>
  <si>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</si>
  <si>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</si>
  <si>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</si>
  <si>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</si>
  <si>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</si>
  <si>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</si>
  <si>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</si>
  <si>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</si>
  <si>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</si>
  <si>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</si>
  <si>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</si>
  <si>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</si>
  <si>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</si>
  <si>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</si>
  <si>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</si>
  <si>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</si>
  <si>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</si>
  <si>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</si>
  <si>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</si>
  <si>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</si>
  <si>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</si>
  <si>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</si>
  <si>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</si>
  <si>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</si>
  <si>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</si>
  <si>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</si>
  <si>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</si>
  <si>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</si>
  <si>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</si>
  <si>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</si>
  <si>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</si>
  <si>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</si>
  <si>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</si>
  <si>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</si>
  <si>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</si>
  <si>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</si>
  <si>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</si>
  <si>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</si>
  <si>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</si>
  <si>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</si>
  <si>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</si>
  <si>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</si>
  <si>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</si>
  <si>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</si>
  <si>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</si>
  <si>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</si>
  <si>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</si>
  <si>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</si>
  <si>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</si>
  <si>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</si>
  <si>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</si>
  <si>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</si>
  <si>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</si>
  <si>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</si>
  <si>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</si>
  <si>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</si>
  <si>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</si>
  <si>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</si>
  <si>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</si>
  <si>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</si>
  <si>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</si>
  <si>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</si>
  <si>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</si>
  <si>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</si>
  <si>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</si>
  <si>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</si>
  <si>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</si>
  <si>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</si>
  <si>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</si>
  <si>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</si>
  <si>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</si>
  <si>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</si>
  <si>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</si>
  <si>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</si>
  <si>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</si>
  <si>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</si>
  <si>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</si>
  <si>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</si>
  <si>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</si>
  <si>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</si>
  <si>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</si>
  <si>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</si>
  <si>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</si>
  <si>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</si>
  <si>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</si>
  <si>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</si>
  <si>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</si>
  <si>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</si>
  <si>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</si>
  <si>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</si>
  <si>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</si>
  <si>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</si>
  <si>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</si>
  <si>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</si>
  <si>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</si>
  <si>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</si>
  <si>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</si>
  <si>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</si>
  <si>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</si>
  <si>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</si>
  <si>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</si>
  <si>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</si>
  <si>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</si>
  <si>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</si>
  <si>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</si>
  <si>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</si>
  <si>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</si>
  <si>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</si>
  <si>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</si>
  <si>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</si>
  <si>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</si>
  <si>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</si>
  <si>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</si>
  <si>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</si>
  <si>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</si>
  <si>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</si>
  <si>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</si>
  <si>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</si>
  <si>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</si>
  <si>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</si>
  <si>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</si>
  <si>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</si>
  <si>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</si>
  <si>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</si>
  <si>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</si>
  <si>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</si>
  <si>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</si>
  <si>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</si>
  <si>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</si>
  <si>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</si>
  <si>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</si>
  <si>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</si>
  <si>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</si>
  <si>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</si>
  <si>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</si>
  <si>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</si>
  <si>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</si>
  <si>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</si>
  <si>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</si>
  <si>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</si>
  <si>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</si>
  <si>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</si>
  <si>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</si>
  <si>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</si>
  <si>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</si>
  <si>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</si>
  <si>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</si>
  <si>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</si>
  <si>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</si>
  <si>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</si>
  <si>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</si>
  <si>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</si>
  <si>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</si>
  <si>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</si>
  <si>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</si>
  <si>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</si>
  <si>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</si>
  <si>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</si>
  <si>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</si>
  <si>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</si>
  <si>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</si>
  <si>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</si>
  <si>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</si>
  <si>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</si>
  <si>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</si>
  <si>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</si>
  <si>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</si>
  <si>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</si>
  <si>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</si>
  <si>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</si>
  <si>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</si>
  <si>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</si>
  <si>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</si>
  <si>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</si>
  <si>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</si>
  <si>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</si>
  <si>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</si>
  <si>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</si>
  <si>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</si>
  <si>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</si>
  <si>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</si>
  <si>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</si>
  <si>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</si>
  <si>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</si>
  <si>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</si>
  <si>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</si>
  <si>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</si>
  <si>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</si>
  <si>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</si>
  <si>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</si>
  <si>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</si>
  <si>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</si>
  <si>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</si>
  <si>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</si>
  <si>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</si>
  <si>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</si>
  <si>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</si>
  <si>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</si>
  <si>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</si>
  <si>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</si>
  <si>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</si>
  <si>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</si>
  <si>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</si>
  <si>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</si>
  <si>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</si>
  <si>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</si>
  <si>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</si>
  <si>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</si>
  <si>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</si>
  <si>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</si>
  <si>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</si>
  <si>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</si>
  <si>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</si>
  <si>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</si>
  <si>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</si>
  <si>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</si>
  <si>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</si>
  <si>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</si>
  <si>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</si>
  <si>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</si>
  <si>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</si>
  <si>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</si>
  <si>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</si>
  <si>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</si>
  <si>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</si>
  <si>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</si>
  <si>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</si>
  <si>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</si>
  <si>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</si>
  <si>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</si>
  <si>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</si>
  <si>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</si>
  <si>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</si>
  <si>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</si>
  <si>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</si>
  <si>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</si>
  <si>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</si>
  <si>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</si>
  <si>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</si>
  <si>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</si>
  <si>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</si>
  <si>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</si>
  <si>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</si>
  <si>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</si>
  <si>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</si>
  <si>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</si>
  <si>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</si>
  <si>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</si>
  <si>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</si>
  <si>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</si>
  <si>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</si>
  <si>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</si>
  <si>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</si>
  <si>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</si>
  <si>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</si>
  <si>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</si>
  <si>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</si>
  <si>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</si>
  <si>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</si>
  <si>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</si>
  <si>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</si>
  <si>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</si>
  <si>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</si>
  <si>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</si>
  <si>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</si>
  <si>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</si>
  <si>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</si>
  <si>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</si>
  <si>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</si>
  <si>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</si>
  <si>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</si>
  <si>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</si>
  <si>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</si>
  <si>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</si>
  <si>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</si>
  <si>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</si>
  <si>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</si>
  <si>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</si>
  <si>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</si>
  <si>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</si>
  <si>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</si>
  <si>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</si>
  <si>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</si>
  <si>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</si>
  <si>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</si>
  <si>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</si>
  <si>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</si>
  <si>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</si>
  <si>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</si>
  <si>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</si>
  <si>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</si>
  <si>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</si>
  <si>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</si>
  <si>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</si>
  <si>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</si>
  <si>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</si>
  <si>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</si>
  <si>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</si>
  <si>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</si>
  <si>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</si>
  <si>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</si>
  <si>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</si>
  <si>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</si>
  <si>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</si>
  <si>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</si>
  <si>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</si>
  <si>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</si>
  <si>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</si>
  <si>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</si>
  <si>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</si>
  <si>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</si>
  <si>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</si>
  <si>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</si>
  <si>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</si>
  <si>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</si>
  <si>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</si>
  <si>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</si>
  <si>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</si>
  <si>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</si>
  <si>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</si>
  <si>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</si>
  <si>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</si>
  <si>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</si>
  <si>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</si>
  <si>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</si>
  <si>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</si>
  <si>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</si>
  <si>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</si>
  <si>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</si>
  <si>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</si>
  <si>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</si>
  <si>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</si>
  <si>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</si>
  <si>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</si>
  <si>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</si>
  <si>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</si>
  <si>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</si>
  <si>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</si>
  <si>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</si>
  <si>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</si>
  <si>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</si>
  <si>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</si>
  <si>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</si>
  <si>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</si>
  <si>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</si>
  <si>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</si>
  <si>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</si>
  <si>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</si>
  <si>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</si>
  <si>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</si>
  <si>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</si>
  <si>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</si>
  <si>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</si>
  <si>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</si>
  <si>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</si>
  <si>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</si>
  <si>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</si>
  <si>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</si>
  <si>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</si>
  <si>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</si>
  <si>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</si>
  <si>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</si>
  <si>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</si>
  <si>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</si>
  <si>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</si>
  <si>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</si>
  <si>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</si>
  <si>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</si>
  <si>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</si>
  <si>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</si>
  <si>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</si>
  <si>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</si>
  <si>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</si>
  <si>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</si>
  <si>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</si>
  <si>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</si>
  <si>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</si>
  <si>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</si>
  <si>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</si>
  <si>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</si>
  <si>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</si>
  <si>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</si>
  <si>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</si>
  <si>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</si>
  <si>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</si>
  <si>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</si>
  <si>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</si>
  <si>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</si>
  <si>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</si>
  <si>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</si>
  <si>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</si>
  <si>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</si>
  <si>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</si>
  <si>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</si>
  <si>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</si>
  <si>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</si>
  <si>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</si>
  <si>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</si>
  <si>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</si>
  <si>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</si>
  <si>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</si>
  <si>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</si>
  <si>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</si>
  <si>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</si>
  <si>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</si>
  <si>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</si>
  <si>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</si>
  <si>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</si>
  <si>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</si>
  <si>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</si>
  <si>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</si>
  <si>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</si>
  <si>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</si>
  <si>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</si>
  <si>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</si>
  <si>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</si>
  <si>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</si>
  <si>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</si>
  <si>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</si>
  <si>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</si>
  <si>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</si>
  <si>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</si>
  <si>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</si>
  <si>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</si>
  <si>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</si>
  <si>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</si>
  <si>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</si>
  <si>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</si>
  <si>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</si>
  <si>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</si>
  <si>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</si>
  <si>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</si>
  <si>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</si>
  <si>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</si>
  <si>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</si>
  <si>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</si>
  <si>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</si>
  <si>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</si>
  <si>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</si>
  <si>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</si>
  <si>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</si>
  <si>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</si>
  <si>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</si>
  <si>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</si>
  <si>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</si>
  <si>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</si>
  <si>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</si>
  <si>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</si>
  <si>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</si>
  <si>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</si>
  <si>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</si>
  <si>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</si>
  <si>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</si>
  <si>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</si>
  <si>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</si>
  <si>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</si>
  <si>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</si>
  <si>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</si>
  <si>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</si>
  <si>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</si>
  <si>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</si>
  <si>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</si>
  <si>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</si>
  <si>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</si>
  <si>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</si>
  <si>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</si>
  <si>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</si>
  <si>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</si>
  <si>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</si>
  <si>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</si>
  <si>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</si>
  <si>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</si>
  <si>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</si>
  <si>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</si>
  <si>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</si>
  <si>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</si>
  <si>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</si>
  <si>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</si>
  <si>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</si>
  <si>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</si>
  <si>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</si>
  <si>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</si>
  <si>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</si>
  <si>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</si>
  <si>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</si>
  <si>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</si>
  <si>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</si>
  <si>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</si>
  <si>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</si>
  <si>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</si>
  <si>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</si>
  <si>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</si>
  <si>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</si>
  <si>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</si>
  <si>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</si>
  <si>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</si>
  <si>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</si>
  <si>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</si>
  <si>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</si>
  <si>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</si>
  <si>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</si>
  <si>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</si>
  <si>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</si>
  <si>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</si>
  <si>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</si>
  <si>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</si>
  <si>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</si>
  <si>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</si>
  <si>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</si>
  <si>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</si>
  <si>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</si>
  <si>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</si>
  <si>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</si>
  <si>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</si>
  <si>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</si>
  <si>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</si>
  <si>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</si>
  <si>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</si>
  <si>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</si>
  <si>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</si>
  <si>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</si>
  <si>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</si>
  <si>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</si>
  <si>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</si>
  <si>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</si>
  <si>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</si>
  <si>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</si>
  <si>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</si>
  <si>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</si>
  <si>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</si>
  <si>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</si>
  <si>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</si>
  <si>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</si>
  <si>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</si>
  <si>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</si>
  <si>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</si>
  <si>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</si>
  <si>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</si>
  <si>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</si>
  <si>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</si>
  <si>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</si>
  <si>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</si>
  <si>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</si>
  <si>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</si>
  <si>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</si>
  <si>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</si>
  <si>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</si>
  <si>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</si>
  <si>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</si>
  <si>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</si>
  <si>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</si>
  <si>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</si>
  <si>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</si>
  <si>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</si>
  <si>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</si>
  <si>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</si>
  <si>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</si>
  <si>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</si>
  <si>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</si>
  <si>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</si>
  <si>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</si>
  <si>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</si>
  <si>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</si>
  <si>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</si>
  <si>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</si>
  <si>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</si>
  <si>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</si>
  <si>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</si>
  <si>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</si>
  <si>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</si>
  <si>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</si>
  <si>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</si>
  <si>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</si>
  <si>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</si>
  <si>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</si>
  <si>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</si>
  <si>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</si>
  <si>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</si>
  <si>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</si>
  <si>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</si>
  <si>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</si>
  <si>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</si>
  <si>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</si>
  <si>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</si>
  <si>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</si>
  <si>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</si>
  <si>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</si>
  <si>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</si>
  <si>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</si>
  <si>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</si>
  <si>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</si>
  <si>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</si>
  <si>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</si>
  <si>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</si>
  <si>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</si>
  <si>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</si>
  <si>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</si>
  <si>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</si>
  <si>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</si>
  <si>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</si>
  <si>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</si>
  <si>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</si>
  <si>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</si>
  <si>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</si>
  <si>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</si>
  <si>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</si>
  <si>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</si>
  <si>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</si>
  <si>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</si>
  <si>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</si>
  <si>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</si>
  <si>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</si>
  <si>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</si>
  <si>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</si>
  <si>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</si>
  <si>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</si>
  <si>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</si>
  <si>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</si>
  <si>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</si>
  <si>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</si>
  <si>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</si>
  <si>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</si>
  <si>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</si>
  <si>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</si>
  <si>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</si>
  <si>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</si>
  <si>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</si>
  <si>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</si>
  <si>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</si>
  <si>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</si>
  <si>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</si>
  <si>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</si>
  <si>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</si>
  <si>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</si>
  <si>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</si>
  <si>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</si>
  <si>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</si>
  <si>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</si>
  <si>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</si>
  <si>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</si>
  <si>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</si>
  <si>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</si>
  <si>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</si>
  <si>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</si>
  <si>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</si>
  <si>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</si>
  <si>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</si>
  <si>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</si>
  <si>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</si>
  <si>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</si>
  <si>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</si>
  <si>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</si>
  <si>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</si>
  <si>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</si>
  <si>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</si>
  <si>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</si>
  <si>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</si>
  <si>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</si>
  <si>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</si>
  <si>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</si>
  <si>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</si>
  <si>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</si>
  <si>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</si>
  <si>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</si>
  <si>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</si>
  <si>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</si>
  <si>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</si>
  <si>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</si>
  <si>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</si>
  <si>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</si>
  <si>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</si>
  <si>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</si>
  <si>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</si>
  <si>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</si>
  <si>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</si>
  <si>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</si>
  <si>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</si>
  <si>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</si>
  <si>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</si>
  <si>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</si>
  <si>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</si>
  <si>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</si>
  <si>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</si>
  <si>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</si>
  <si>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</si>
  <si>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</si>
  <si>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</si>
  <si>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</si>
  <si>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</si>
  <si>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</si>
  <si>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</si>
  <si>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</si>
  <si>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</si>
  <si>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</si>
  <si>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</si>
  <si>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</si>
  <si>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</si>
  <si>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</si>
  <si>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</si>
  <si>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</si>
  <si>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</si>
  <si>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</si>
  <si>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</si>
  <si>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</si>
  <si>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</si>
  <si>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</si>
  <si>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</si>
  <si>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</si>
  <si>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</si>
  <si>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</si>
  <si>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</si>
  <si>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</si>
  <si>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</si>
  <si>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</si>
  <si>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</si>
  <si>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</si>
  <si>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</si>
  <si>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</si>
  <si>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</si>
  <si>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</si>
  <si>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</si>
  <si>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</si>
  <si>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</si>
  <si>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</si>
  <si>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</si>
  <si>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</si>
  <si>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</si>
  <si>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</si>
  <si>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</si>
  <si>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</si>
  <si>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</si>
  <si>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</si>
  <si>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</si>
  <si>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</si>
  <si>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</si>
  <si>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</si>
  <si>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</si>
  <si>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</si>
  <si>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</si>
  <si>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</si>
  <si>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</si>
  <si>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</si>
  <si>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</si>
  <si>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</si>
  <si>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</si>
  <si>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</si>
  <si>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</si>
  <si>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</si>
  <si>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</si>
  <si>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</si>
  <si>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</si>
  <si>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</si>
  <si>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</si>
  <si>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</si>
  <si>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</si>
  <si>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</si>
  <si>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</si>
  <si>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</si>
  <si>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</si>
  <si>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</si>
  <si>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</si>
  <si>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</si>
  <si>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</si>
  <si>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</si>
  <si>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</si>
  <si>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</si>
  <si>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</si>
  <si>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</si>
  <si>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</si>
  <si>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</si>
  <si>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</si>
  <si>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</si>
  <si>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</si>
  <si>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</si>
  <si>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</si>
  <si>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</si>
  <si>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</si>
  <si>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</si>
  <si>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</si>
  <si>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</si>
  <si>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</si>
  <si>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</si>
  <si>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</si>
  <si>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</si>
  <si>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</si>
  <si>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</si>
  <si>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</si>
  <si>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</si>
  <si>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</si>
  <si>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</si>
  <si>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</si>
  <si>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</si>
  <si>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</si>
  <si>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</si>
  <si>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</si>
  <si>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</si>
  <si>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</si>
  <si>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</si>
  <si>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</si>
  <si>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</si>
  <si>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</si>
  <si>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</si>
  <si>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</si>
  <si>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</si>
  <si>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</si>
  <si>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</si>
  <si>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</si>
  <si>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</si>
  <si>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</si>
  <si>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</si>
  <si>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</si>
  <si>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</si>
  <si>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</si>
  <si>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</si>
  <si>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</si>
  <si>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</si>
  <si>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</si>
  <si>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</si>
  <si>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</si>
  <si>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</si>
  <si>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</si>
  <si>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</si>
  <si>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</si>
  <si>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</si>
  <si>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</si>
  <si>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</si>
  <si>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</si>
  <si>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</si>
  <si>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</si>
  <si>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</si>
  <si>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</si>
  <si>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</si>
  <si>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</si>
  <si>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</si>
  <si>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</si>
  <si>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</si>
  <si>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</si>
  <si>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</si>
  <si>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</si>
  <si>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</si>
  <si>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</si>
  <si>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</si>
  <si>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</si>
  <si>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</si>
  <si>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</si>
  <si>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</si>
  <si>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</si>
  <si>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</si>
  <si>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</si>
  <si>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</si>
  <si>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</si>
  <si>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</si>
  <si>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</si>
  <si>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</si>
  <si>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</si>
  <si>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</si>
  <si>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</si>
  <si>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</si>
  <si>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</si>
  <si>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</si>
  <si>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</si>
  <si>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</si>
  <si>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</si>
  <si>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</si>
  <si>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</si>
  <si>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</si>
  <si>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</si>
  <si>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</si>
  <si>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</si>
  <si>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</si>
  <si>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</si>
  <si>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</si>
  <si>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</si>
  <si>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</si>
  <si>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</si>
  <si>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</si>
  <si>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</si>
  <si>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</si>
  <si>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</si>
  <si>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</si>
  <si>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</si>
  <si>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</si>
  <si>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</si>
  <si>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</si>
  <si>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</si>
  <si>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</si>
  <si>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</si>
  <si>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</si>
  <si>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</si>
  <si>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</si>
  <si>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</si>
  <si>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</si>
  <si>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</si>
  <si>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</si>
  <si>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</si>
  <si>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</si>
  <si>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</si>
  <si>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</si>
  <si>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</si>
  <si>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</si>
  <si>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</si>
  <si>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</si>
  <si>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</si>
  <si>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</si>
  <si>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</si>
  <si>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</si>
  <si>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</si>
  <si>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</si>
  <si>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</si>
  <si>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</si>
  <si>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</si>
  <si>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</si>
  <si>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</si>
  <si>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</si>
  <si>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</si>
  <si>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</si>
  <si>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</si>
  <si>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</si>
  <si>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</si>
  <si>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</si>
  <si>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</si>
  <si>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</si>
  <si>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</si>
  <si>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</si>
  <si>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</si>
  <si>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</si>
  <si>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</si>
  <si>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</si>
  <si>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</si>
  <si>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</si>
  <si>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</si>
  <si>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</si>
  <si>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</si>
  <si>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</si>
  <si>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</si>
  <si>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</si>
  <si>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</si>
  <si>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</si>
  <si>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</si>
  <si>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</si>
  <si>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</si>
  <si>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</si>
  <si>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</si>
  <si>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</si>
  <si>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</si>
  <si>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</si>
  <si>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</si>
  <si>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</si>
  <si>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</si>
  <si>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</si>
  <si>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</si>
  <si>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</si>
  <si>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</si>
  <si>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</si>
  <si>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</si>
  <si>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</si>
  <si>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</si>
  <si>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</si>
  <si>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</si>
  <si>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</si>
  <si>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</si>
  <si>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</si>
  <si>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</si>
  <si>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</si>
  <si>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</si>
  <si>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</si>
  <si>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</si>
  <si>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</si>
  <si>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</si>
  <si>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</si>
  <si>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</si>
  <si>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</si>
  <si>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</si>
  <si>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</si>
  <si>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</si>
  <si>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</si>
  <si>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</si>
  <si>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</si>
  <si>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</si>
  <si>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</si>
  <si>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</si>
  <si>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</si>
  <si>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</si>
  <si>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</si>
  <si>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</si>
  <si>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</si>
  <si>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</si>
  <si>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</si>
  <si>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</si>
  <si>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</si>
  <si>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</si>
  <si>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</si>
  <si>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</si>
  <si>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</si>
  <si>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</si>
  <si>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</si>
  <si>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</si>
  <si>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</si>
  <si>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</si>
  <si>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</si>
  <si>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</si>
  <si>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</si>
  <si>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</si>
  <si>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</si>
  <si>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</si>
  <si>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</si>
  <si>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</si>
  <si>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</si>
  <si>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</si>
  <si>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</si>
  <si>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</si>
  <si>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</si>
  <si>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</si>
  <si>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</si>
  <si>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</si>
  <si>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</si>
  <si>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</si>
  <si>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</si>
  <si>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</si>
  <si>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</si>
  <si>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</si>
  <si>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</si>
  <si>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</si>
  <si>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</si>
  <si>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</si>
  <si>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</si>
  <si>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</si>
  <si>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</si>
  <si>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</si>
  <si>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</si>
  <si>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</si>
  <si>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</si>
  <si>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</si>
  <si>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</si>
  <si>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</si>
  <si>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</si>
  <si>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</si>
  <si>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</si>
  <si>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</si>
  <si>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</si>
  <si>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</si>
  <si>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</si>
  <si>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</si>
  <si>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</si>
  <si>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</si>
  <si>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</si>
  <si>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</si>
  <si>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</si>
  <si>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</si>
  <si>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</si>
  <si>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</si>
  <si>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</si>
  <si>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</si>
  <si>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</si>
  <si>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</si>
  <si>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</si>
  <si>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</si>
  <si>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</si>
  <si>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</si>
  <si>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</si>
  <si>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</si>
  <si>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</si>
  <si>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</si>
  <si>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</si>
  <si>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</si>
  <si>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</si>
  <si>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</si>
  <si>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</si>
  <si>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</si>
  <si>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</si>
  <si>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</si>
  <si>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</si>
  <si>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</si>
  <si>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</si>
  <si>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</si>
  <si>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</si>
  <si>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</si>
  <si>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</si>
  <si>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</si>
  <si>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</si>
  <si>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</si>
  <si>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</si>
  <si>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</si>
  <si>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</si>
  <si>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</si>
  <si>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</si>
  <si>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</si>
  <si>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</si>
  <si>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</si>
  <si>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</si>
  <si>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</si>
  <si>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</si>
  <si>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</si>
  <si>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</si>
  <si>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</si>
  <si>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</si>
  <si>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</si>
  <si>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</si>
  <si>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</si>
  <si>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</si>
  <si>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</si>
  <si>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</si>
  <si>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</si>
  <si>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</si>
  <si>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</si>
  <si>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</si>
  <si>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</si>
  <si>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</si>
  <si>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</si>
  <si>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</si>
  <si>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</si>
  <si>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</si>
  <si>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</si>
  <si>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</si>
  <si>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</si>
  <si>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</si>
  <si>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</si>
  <si>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</si>
  <si>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</si>
  <si>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</si>
  <si>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</si>
  <si>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</si>
  <si>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</si>
  <si>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</si>
  <si>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</si>
  <si>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</si>
  <si>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</si>
  <si>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</si>
  <si>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</si>
  <si>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</si>
  <si>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</si>
  <si>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</si>
  <si>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</si>
  <si>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</si>
  <si>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</si>
  <si>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</si>
  <si>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</si>
  <si>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</si>
  <si>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</si>
  <si>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</si>
  <si>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</si>
  <si>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</si>
  <si>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</si>
  <si>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</si>
  <si>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</si>
  <si>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</si>
  <si>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</si>
  <si>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</si>
  <si>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</si>
  <si>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</si>
  <si>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</si>
  <si>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</si>
  <si>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</si>
  <si>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</si>
  <si>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</si>
  <si>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</si>
  <si>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</si>
  <si>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</si>
  <si>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</si>
  <si>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</si>
  <si>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</si>
  <si>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</si>
  <si>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</si>
  <si>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</si>
  <si>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</si>
  <si>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</si>
  <si>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</si>
  <si>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</si>
  <si>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</si>
  <si>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</si>
  <si>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</si>
  <si>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</si>
  <si>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</si>
  <si>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</si>
  <si>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</si>
  <si>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</si>
  <si>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</si>
  <si>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</si>
  <si>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</si>
  <si>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</si>
  <si>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</si>
  <si>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</si>
  <si>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</si>
  <si>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</si>
  <si>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</si>
  <si>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</si>
  <si>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</si>
  <si>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</si>
  <si>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</si>
  <si>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</si>
  <si>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</si>
  <si>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</si>
  <si>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</si>
  <si>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</si>
  <si>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</si>
  <si>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</si>
  <si>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</si>
  <si>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</si>
  <si>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</si>
  <si>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</si>
  <si>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</si>
  <si>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</si>
  <si>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</si>
  <si>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</si>
  <si>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</si>
  <si>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</si>
  <si>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</si>
  <si>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</si>
  <si>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</si>
  <si>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</si>
  <si>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</si>
  <si>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</si>
  <si>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</si>
  <si>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</si>
  <si>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</si>
  <si>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</si>
  <si>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</si>
  <si>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</si>
  <si>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</si>
  <si>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</si>
  <si>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</si>
  <si>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</si>
  <si>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</si>
  <si>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</si>
  <si>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</si>
  <si>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</si>
  <si>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</si>
  <si>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</si>
  <si>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</si>
  <si>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</si>
  <si>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</si>
  <si>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</si>
  <si>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</si>
  <si>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</si>
  <si>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</si>
  <si>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</si>
  <si>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</si>
  <si>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</si>
  <si>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</si>
  <si>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</si>
  <si>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</si>
  <si>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</si>
  <si>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</si>
  <si>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</si>
  <si>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</si>
  <si>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</si>
  <si>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</si>
  <si>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</si>
  <si>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</si>
  <si>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</si>
  <si>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</si>
  <si>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</si>
  <si>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</si>
  <si>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</si>
  <si>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</si>
  <si>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</si>
  <si>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</si>
  <si>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</si>
  <si>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</si>
  <si>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</si>
  <si>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</si>
  <si>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</si>
  <si>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</si>
  <si>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</si>
  <si>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</si>
  <si>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</si>
  <si>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</si>
  <si>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</si>
  <si>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</si>
  <si>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</si>
  <si>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</si>
  <si>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</si>
  <si>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</si>
  <si>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</si>
  <si>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</si>
  <si>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</si>
  <si>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</si>
  <si>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</si>
  <si>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</si>
  <si>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</si>
  <si>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</si>
  <si>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</si>
  <si>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</si>
  <si>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</si>
  <si>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</si>
  <si>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</si>
  <si>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</si>
  <si>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</si>
  <si>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</si>
  <si>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</si>
  <si>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</si>
  <si>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</si>
  <si>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</si>
  <si>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</si>
  <si>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</si>
  <si>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</si>
  <si>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</si>
  <si>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</si>
  <si>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</si>
  <si>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</si>
  <si>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</si>
  <si>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</si>
  <si>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</si>
  <si>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</si>
  <si>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</si>
  <si>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</si>
  <si>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</si>
  <si>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</si>
  <si>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</si>
  <si>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</si>
  <si>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</si>
  <si>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</si>
  <si>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</si>
  <si>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</si>
  <si>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</si>
  <si>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</si>
  <si>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</si>
  <si>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</si>
  <si>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</si>
  <si>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</si>
  <si>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</si>
  <si>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</si>
  <si>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</si>
  <si>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</si>
  <si>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</si>
  <si>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</si>
  <si>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</si>
  <si>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</si>
  <si>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</si>
  <si>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</si>
  <si>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</si>
  <si>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</si>
  <si>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</si>
  <si>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</si>
  <si>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</si>
  <si>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</si>
  <si>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</si>
  <si>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</si>
  <si>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</si>
  <si>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</si>
  <si>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</si>
  <si>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</si>
  <si>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</si>
  <si>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</si>
  <si>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</si>
  <si>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</si>
  <si>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</si>
  <si>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</si>
  <si>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</si>
  <si>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</si>
  <si>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</si>
  <si>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</si>
  <si>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</si>
  <si>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</si>
  <si>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</si>
  <si>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</si>
  <si>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</si>
  <si>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</si>
  <si>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</si>
  <si>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</si>
  <si>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</si>
  <si>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</si>
  <si>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</si>
  <si>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</si>
  <si>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</si>
  <si>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</si>
  <si>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</si>
  <si>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</si>
  <si>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</si>
  <si>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</si>
  <si>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</si>
  <si>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</si>
  <si>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</si>
  <si>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</si>
  <si>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</si>
  <si>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</si>
  <si>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</si>
  <si>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</si>
  <si>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</si>
  <si>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</si>
  <si>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</si>
  <si>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</si>
  <si>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</si>
  <si>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</si>
  <si>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</si>
  <si>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</si>
  <si>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</si>
  <si>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</si>
  <si>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</si>
  <si>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</si>
  <si>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</si>
  <si>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</si>
  <si>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</si>
  <si>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</si>
  <si>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</si>
  <si>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</si>
  <si>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</si>
  <si>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</si>
  <si>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</si>
  <si>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</si>
  <si>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</si>
  <si>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</si>
  <si>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</si>
  <si>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</si>
  <si>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</si>
  <si>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</si>
  <si>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</si>
  <si>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</si>
  <si>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</si>
  <si>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</si>
  <si>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</si>
  <si>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</si>
  <si>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</si>
  <si>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</si>
  <si>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</si>
  <si>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</si>
  <si>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</si>
  <si>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</si>
  <si>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</si>
  <si>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</si>
  <si>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</si>
  <si>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</si>
  <si>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</si>
  <si>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</si>
  <si>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</si>
  <si>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</si>
  <si>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</si>
  <si>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</si>
  <si>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</si>
  <si>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</si>
  <si>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</si>
  <si>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</si>
  <si>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</si>
  <si>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</si>
  <si>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</si>
  <si>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</si>
  <si>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</si>
  <si>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</si>
  <si>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</si>
  <si>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</si>
  <si>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</si>
  <si>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</si>
  <si>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</si>
  <si>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</si>
  <si>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</si>
  <si>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</si>
  <si>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</si>
  <si>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</si>
  <si>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</si>
  <si>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</si>
  <si>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</si>
  <si>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</si>
  <si>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</si>
  <si>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</si>
  <si>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</si>
  <si>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</si>
  <si>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</si>
  <si>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</si>
  <si>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</si>
  <si>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</si>
  <si>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</si>
  <si>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</si>
  <si>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</si>
  <si>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</si>
  <si>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</si>
  <si>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</si>
  <si>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</si>
  <si>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</si>
  <si>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</si>
  <si>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</si>
  <si>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</si>
  <si>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</si>
  <si>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</si>
  <si>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</si>
  <si>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</si>
  <si>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</si>
  <si>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</si>
  <si>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</si>
  <si>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</si>
  <si>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</si>
  <si>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</si>
  <si>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</si>
  <si>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</si>
  <si>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</si>
  <si>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</si>
  <si>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</si>
  <si>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</si>
  <si>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</si>
  <si>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</si>
  <si>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</si>
  <si>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</si>
  <si>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</si>
  <si>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</si>
  <si>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</si>
  <si>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</si>
  <si>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</si>
  <si>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</si>
  <si>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</si>
  <si>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</si>
  <si>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</si>
  <si>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</si>
  <si>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</si>
  <si>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</si>
  <si>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</si>
  <si>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</si>
  <si>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</si>
  <si>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</si>
  <si>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</si>
  <si>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</si>
  <si>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</si>
  <si>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</si>
  <si>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</si>
  <si>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</si>
  <si>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</si>
  <si>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</si>
  <si>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</si>
  <si>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</si>
  <si>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</si>
  <si>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</si>
  <si>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</si>
  <si>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</si>
  <si>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</si>
  <si>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</si>
  <si>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</si>
  <si>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</si>
  <si>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</si>
  <si>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</si>
  <si>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</si>
  <si>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</si>
  <si>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</si>
  <si>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</si>
  <si>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</si>
  <si>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</si>
  <si>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</si>
  <si>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</si>
  <si>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</si>
  <si>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</si>
  <si>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</si>
  <si>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</si>
  <si>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</si>
  <si>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</si>
  <si>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</si>
  <si>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</si>
  <si>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</si>
  <si>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</si>
  <si>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</si>
  <si>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</si>
  <si>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</si>
  <si>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</si>
  <si>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</si>
  <si>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</si>
  <si>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</si>
  <si>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</si>
  <si>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</si>
  <si>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</si>
  <si>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</si>
  <si>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</si>
  <si>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</si>
  <si>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</si>
  <si>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</si>
  <si>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</si>
  <si>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</si>
  <si>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</si>
  <si>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</si>
  <si>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</si>
  <si>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</si>
  <si>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</si>
  <si>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</si>
  <si>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</si>
  <si>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</si>
  <si>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</si>
  <si>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</si>
  <si>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</si>
  <si>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</si>
  <si>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</si>
  <si>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</si>
  <si>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</si>
  <si>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</si>
  <si>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</si>
  <si>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</si>
  <si>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</si>
  <si>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</si>
  <si>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</si>
  <si>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</si>
  <si>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</si>
  <si>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</si>
  <si>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</si>
  <si>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</si>
  <si>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</si>
  <si>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</si>
  <si>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</si>
  <si>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</si>
  <si>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</si>
  <si>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</si>
  <si>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</si>
  <si>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</si>
  <si>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</si>
  <si>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</si>
  <si>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</si>
  <si>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</si>
  <si>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</si>
  <si>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</si>
  <si>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</si>
  <si>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</si>
  <si>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</si>
  <si>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</si>
  <si>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</si>
  <si>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</si>
  <si>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</si>
  <si>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</si>
  <si>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</si>
  <si>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</si>
  <si>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</si>
  <si>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</si>
  <si>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</si>
  <si>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</si>
  <si>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</si>
  <si>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</si>
  <si>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</si>
  <si>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</si>
  <si>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</si>
  <si>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</si>
  <si>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</si>
  <si>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</si>
  <si>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</si>
  <si>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</si>
  <si>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</si>
  <si>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</si>
  <si>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</si>
  <si>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</si>
  <si>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</si>
  <si>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</si>
  <si>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</si>
  <si>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</si>
  <si>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</si>
  <si>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</si>
  <si>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</si>
  <si>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</si>
  <si>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</si>
  <si>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</si>
  <si>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</si>
  <si>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</si>
  <si>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</si>
  <si>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</si>
  <si>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</si>
  <si>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</si>
  <si>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</si>
  <si>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</si>
  <si>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</si>
  <si>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</si>
  <si>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</si>
  <si>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</si>
  <si>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</si>
  <si>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</si>
  <si>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</si>
  <si>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</si>
  <si>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</si>
  <si>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</si>
  <si>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</si>
  <si>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</si>
  <si>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</si>
  <si>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</si>
  <si>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</si>
  <si>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</si>
  <si>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</si>
  <si>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</si>
  <si>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</si>
  <si>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</si>
  <si>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</si>
  <si>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</si>
  <si>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</si>
  <si>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</si>
  <si>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</si>
  <si>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</si>
  <si>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</si>
  <si>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</si>
  <si>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</si>
  <si>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</si>
  <si>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</si>
  <si>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</si>
  <si>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</si>
  <si>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</si>
  <si>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</si>
  <si>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</si>
  <si>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</si>
  <si>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</si>
  <si>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</si>
  <si>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</si>
  <si>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</si>
  <si>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</si>
  <si>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</si>
  <si>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</si>
  <si>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</si>
  <si>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</si>
  <si>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</si>
  <si>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</si>
  <si>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</si>
  <si>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Wyoming</t>
  </si>
  <si>
    <t>Div by 0</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</si>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</sst>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60">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 fontId="1" fillId="0" borderId="1" xfId="0" applyNumberFormat="1" applyFont="1" applyBorder="1" applyAlignment="1">
      <alignment horizontal="center" vertical="top"/>
    </xf>
    <xf numFmtId="2" fontId="6" fillId="0" borderId="1" xfId="0" applyNumberFormat="1" applyFont="1" applyBorder="1" applyAlignment="1">
      <alignment horizontal="center"/>
    </xf>
    <xf numFmtId="164"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4" fontId="6" fillId="0" borderId="1" xfId="0" applyNumberFormat="1" applyFont="1" applyBorder="1" applyAlignment="1">
      <alignment horizontal="center"/>
    </xf>
    <xf numFmtId="0" fontId="6" fillId="0" borderId="1" xfId="0" applyFont="1" applyBorder="1" applyAlignment="1">
      <alignment horizontal="center"/>
    </xf>
    <xf numFmtId="0" fontId="13" fillId="0" borderId="1" xfId="0" applyFont="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5" fontId="6" fillId="2" borderId="1"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11"/>
  <sheetViews>
    <sheetView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2" t="s">
        <v>1649</v>
      </c>
    </row>
    <row r="2" spans="1:1" ht="14.5" x14ac:dyDescent="0.35">
      <c r="A2" s="102" t="s">
        <v>650</v>
      </c>
    </row>
    <row r="3" spans="1:1" ht="28.5" x14ac:dyDescent="0.8">
      <c r="A3" s="103" t="s">
        <v>1650</v>
      </c>
    </row>
    <row r="4" spans="1:1" ht="28.5" x14ac:dyDescent="0.8">
      <c r="A4" s="103" t="s">
        <v>1682</v>
      </c>
    </row>
    <row r="5" spans="1:1" ht="17.5" x14ac:dyDescent="0.35">
      <c r="A5" s="104" t="s">
        <v>1683</v>
      </c>
    </row>
    <row r="6" spans="1:1" ht="16.5" customHeight="1" x14ac:dyDescent="0.25">
      <c r="A6" s="105" t="s">
        <v>650</v>
      </c>
    </row>
    <row r="7" spans="1:1" ht="14" x14ac:dyDescent="0.4">
      <c r="A7" s="106" t="s">
        <v>1651</v>
      </c>
    </row>
    <row r="8" spans="1:1" ht="62.15" customHeight="1" x14ac:dyDescent="0.25">
      <c r="A8" s="107" t="s">
        <v>1652</v>
      </c>
    </row>
    <row r="9" spans="1:1" x14ac:dyDescent="0.25">
      <c r="A9" s="108" t="s">
        <v>650</v>
      </c>
    </row>
    <row r="10" spans="1:1" ht="14" x14ac:dyDescent="0.4">
      <c r="A10" s="106" t="s">
        <v>1653</v>
      </c>
    </row>
    <row r="11" spans="1:1" ht="95.15" customHeight="1" x14ac:dyDescent="0.25">
      <c r="A11" s="109" t="s">
        <v>1654</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1597</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6" t="s">
        <v>12</v>
      </c>
      <c r="B6" s="85" t="s">
        <v>217</v>
      </c>
      <c r="C6" s="34" t="s">
        <v>217</v>
      </c>
      <c r="D6" s="9" t="str">
        <f>IF($B6="N/A","N/A",IF(C6&lt;0,"No","Yes"))</f>
        <v>N/A</v>
      </c>
      <c r="E6" s="34">
        <v>0</v>
      </c>
      <c r="F6" s="9" t="str">
        <f>IF($B6="N/A","N/A",IF(E6&lt;0,"No","Yes"))</f>
        <v>N/A</v>
      </c>
      <c r="G6" s="34">
        <v>0</v>
      </c>
      <c r="H6" s="9" t="str">
        <f>IF($B6="N/A","N/A",IF(G6&lt;0,"No","Yes"))</f>
        <v>N/A</v>
      </c>
      <c r="I6" s="10" t="s">
        <v>217</v>
      </c>
      <c r="J6" s="10" t="s">
        <v>1742</v>
      </c>
      <c r="K6" s="9" t="str">
        <f t="shared" ref="K6:K11" si="0">IF(J6="Div by 0", "N/A", IF(J6="N/A","N/A", IF(J6&gt;30, "No", IF(J6&lt;-30, "No", "Yes"))))</f>
        <v>N/A</v>
      </c>
    </row>
    <row r="7" spans="1:11" x14ac:dyDescent="0.25">
      <c r="A7" s="66" t="s">
        <v>445</v>
      </c>
      <c r="B7" s="85" t="s">
        <v>217</v>
      </c>
      <c r="C7" s="9" t="s">
        <v>217</v>
      </c>
      <c r="D7" s="9" t="str">
        <f t="shared" ref="D7:D11" si="1">IF($B7="N/A","N/A",IF(C7&lt;0,"No","Yes"))</f>
        <v>N/A</v>
      </c>
      <c r="E7" s="9" t="s">
        <v>1742</v>
      </c>
      <c r="F7" s="9" t="str">
        <f t="shared" ref="F7:F11" si="2">IF($B7="N/A","N/A",IF(E7&lt;0,"No","Yes"))</f>
        <v>N/A</v>
      </c>
      <c r="G7" s="9" t="s">
        <v>1742</v>
      </c>
      <c r="H7" s="9" t="str">
        <f t="shared" ref="H7:H11" si="3">IF($B7="N/A","N/A",IF(G7&lt;0,"No","Yes"))</f>
        <v>N/A</v>
      </c>
      <c r="I7" s="10" t="s">
        <v>217</v>
      </c>
      <c r="J7" s="10" t="s">
        <v>1742</v>
      </c>
      <c r="K7" s="9" t="str">
        <f t="shared" si="0"/>
        <v>N/A</v>
      </c>
    </row>
    <row r="8" spans="1:11" x14ac:dyDescent="0.25">
      <c r="A8" s="66" t="s">
        <v>446</v>
      </c>
      <c r="B8" s="85" t="s">
        <v>217</v>
      </c>
      <c r="C8" s="9" t="s">
        <v>217</v>
      </c>
      <c r="D8" s="9" t="str">
        <f t="shared" si="1"/>
        <v>N/A</v>
      </c>
      <c r="E8" s="9" t="s">
        <v>1742</v>
      </c>
      <c r="F8" s="9" t="str">
        <f t="shared" si="2"/>
        <v>N/A</v>
      </c>
      <c r="G8" s="9" t="s">
        <v>1742</v>
      </c>
      <c r="H8" s="9" t="str">
        <f t="shared" si="3"/>
        <v>N/A</v>
      </c>
      <c r="I8" s="10" t="s">
        <v>217</v>
      </c>
      <c r="J8" s="10" t="s">
        <v>1742</v>
      </c>
      <c r="K8" s="9" t="str">
        <f t="shared" si="0"/>
        <v>N/A</v>
      </c>
    </row>
    <row r="9" spans="1:11" x14ac:dyDescent="0.25">
      <c r="A9" s="66" t="s">
        <v>447</v>
      </c>
      <c r="B9" s="85" t="s">
        <v>217</v>
      </c>
      <c r="C9" s="9" t="s">
        <v>217</v>
      </c>
      <c r="D9" s="9" t="str">
        <f t="shared" si="1"/>
        <v>N/A</v>
      </c>
      <c r="E9" s="9" t="s">
        <v>1742</v>
      </c>
      <c r="F9" s="9" t="str">
        <f t="shared" si="2"/>
        <v>N/A</v>
      </c>
      <c r="G9" s="9" t="s">
        <v>1742</v>
      </c>
      <c r="H9" s="9" t="str">
        <f t="shared" si="3"/>
        <v>N/A</v>
      </c>
      <c r="I9" s="10" t="s">
        <v>217</v>
      </c>
      <c r="J9" s="10" t="s">
        <v>1742</v>
      </c>
      <c r="K9" s="9" t="str">
        <f t="shared" si="0"/>
        <v>N/A</v>
      </c>
    </row>
    <row r="10" spans="1:11" x14ac:dyDescent="0.25">
      <c r="A10" s="66" t="s">
        <v>448</v>
      </c>
      <c r="B10" s="85" t="s">
        <v>217</v>
      </c>
      <c r="C10" s="9" t="s">
        <v>217</v>
      </c>
      <c r="D10" s="9" t="str">
        <f t="shared" si="1"/>
        <v>N/A</v>
      </c>
      <c r="E10" s="9" t="s">
        <v>1742</v>
      </c>
      <c r="F10" s="9" t="str">
        <f t="shared" si="2"/>
        <v>N/A</v>
      </c>
      <c r="G10" s="9" t="s">
        <v>1742</v>
      </c>
      <c r="H10" s="9" t="str">
        <f t="shared" si="3"/>
        <v>N/A</v>
      </c>
      <c r="I10" s="10" t="s">
        <v>217</v>
      </c>
      <c r="J10" s="10" t="s">
        <v>1742</v>
      </c>
      <c r="K10" s="9" t="str">
        <f t="shared" si="0"/>
        <v>N/A</v>
      </c>
    </row>
    <row r="11" spans="1:11" x14ac:dyDescent="0.25">
      <c r="A11" s="66" t="s">
        <v>208</v>
      </c>
      <c r="B11" s="85" t="s">
        <v>217</v>
      </c>
      <c r="C11" s="9" t="s">
        <v>217</v>
      </c>
      <c r="D11" s="9" t="str">
        <f t="shared" si="1"/>
        <v>N/A</v>
      </c>
      <c r="E11" s="9" t="s">
        <v>1742</v>
      </c>
      <c r="F11" s="9" t="str">
        <f t="shared" si="2"/>
        <v>N/A</v>
      </c>
      <c r="G11" s="9" t="s">
        <v>1742</v>
      </c>
      <c r="H11" s="9" t="str">
        <f t="shared" si="3"/>
        <v>N/A</v>
      </c>
      <c r="I11" s="10" t="s">
        <v>217</v>
      </c>
      <c r="J11" s="10" t="s">
        <v>1742</v>
      </c>
      <c r="K11" s="9" t="str">
        <f t="shared" si="0"/>
        <v>N/A</v>
      </c>
    </row>
    <row r="12" spans="1:11" x14ac:dyDescent="0.25">
      <c r="A12" s="66" t="s">
        <v>655</v>
      </c>
      <c r="B12" s="85" t="s">
        <v>217</v>
      </c>
      <c r="C12" s="9" t="s">
        <v>217</v>
      </c>
      <c r="D12" s="9" t="str">
        <f t="shared" ref="D12:D23" si="4">IF($B12="N/A","N/A",IF(C12&lt;0,"No","Yes"))</f>
        <v>N/A</v>
      </c>
      <c r="E12" s="9" t="s">
        <v>1742</v>
      </c>
      <c r="F12" s="9" t="str">
        <f t="shared" ref="F12:F23" si="5">IF($B12="N/A","N/A",IF(E12&lt;0,"No","Yes"))</f>
        <v>N/A</v>
      </c>
      <c r="G12" s="9" t="s">
        <v>1742</v>
      </c>
      <c r="H12" s="9" t="str">
        <f t="shared" ref="H12:H23" si="6">IF($B12="N/A","N/A",IF(G12&lt;0,"No","Yes"))</f>
        <v>N/A</v>
      </c>
      <c r="I12" s="10" t="s">
        <v>217</v>
      </c>
      <c r="J12" s="10" t="s">
        <v>1742</v>
      </c>
      <c r="K12" s="9" t="str">
        <f t="shared" ref="K12:K23" si="7">IF(J12="Div by 0", "N/A", IF(J12="N/A","N/A", IF(J12&gt;30, "No", IF(J12&lt;-30, "No", "Yes"))))</f>
        <v>N/A</v>
      </c>
    </row>
    <row r="13" spans="1:11" x14ac:dyDescent="0.25">
      <c r="A13" s="66" t="s">
        <v>654</v>
      </c>
      <c r="B13" s="85" t="s">
        <v>217</v>
      </c>
      <c r="C13" s="9" t="s">
        <v>217</v>
      </c>
      <c r="D13" s="9" t="str">
        <f t="shared" si="4"/>
        <v>N/A</v>
      </c>
      <c r="E13" s="9" t="s">
        <v>1742</v>
      </c>
      <c r="F13" s="9" t="str">
        <f t="shared" si="5"/>
        <v>N/A</v>
      </c>
      <c r="G13" s="9" t="s">
        <v>1742</v>
      </c>
      <c r="H13" s="9" t="str">
        <f t="shared" si="6"/>
        <v>N/A</v>
      </c>
      <c r="I13" s="10" t="s">
        <v>217</v>
      </c>
      <c r="J13" s="10" t="s">
        <v>1742</v>
      </c>
      <c r="K13" s="9" t="str">
        <f t="shared" si="7"/>
        <v>N/A</v>
      </c>
    </row>
    <row r="14" spans="1:11" x14ac:dyDescent="0.25">
      <c r="A14" s="66" t="s">
        <v>849</v>
      </c>
      <c r="B14" s="85" t="s">
        <v>217</v>
      </c>
      <c r="C14" s="10" t="s">
        <v>217</v>
      </c>
      <c r="D14" s="9" t="str">
        <f t="shared" si="4"/>
        <v>N/A</v>
      </c>
      <c r="E14" s="10" t="s">
        <v>1742</v>
      </c>
      <c r="F14" s="9" t="str">
        <f t="shared" si="5"/>
        <v>N/A</v>
      </c>
      <c r="G14" s="10" t="s">
        <v>1742</v>
      </c>
      <c r="H14" s="9" t="str">
        <f t="shared" si="6"/>
        <v>N/A</v>
      </c>
      <c r="I14" s="10" t="s">
        <v>217</v>
      </c>
      <c r="J14" s="10" t="s">
        <v>1742</v>
      </c>
      <c r="K14" s="9" t="str">
        <f t="shared" si="7"/>
        <v>N/A</v>
      </c>
    </row>
    <row r="15" spans="1:11" x14ac:dyDescent="0.25">
      <c r="A15" s="66" t="s">
        <v>656</v>
      </c>
      <c r="B15" s="85" t="s">
        <v>217</v>
      </c>
      <c r="C15" s="9" t="s">
        <v>217</v>
      </c>
      <c r="D15" s="9" t="str">
        <f t="shared" si="4"/>
        <v>N/A</v>
      </c>
      <c r="E15" s="9" t="s">
        <v>1742</v>
      </c>
      <c r="F15" s="9" t="str">
        <f t="shared" si="5"/>
        <v>N/A</v>
      </c>
      <c r="G15" s="9" t="s">
        <v>1742</v>
      </c>
      <c r="H15" s="9" t="str">
        <f t="shared" si="6"/>
        <v>N/A</v>
      </c>
      <c r="I15" s="10" t="s">
        <v>217</v>
      </c>
      <c r="J15" s="10" t="s">
        <v>1742</v>
      </c>
      <c r="K15" s="9" t="str">
        <f t="shared" si="7"/>
        <v>N/A</v>
      </c>
    </row>
    <row r="16" spans="1:11" x14ac:dyDescent="0.25">
      <c r="A16" s="66" t="s">
        <v>371</v>
      </c>
      <c r="B16" s="85" t="s">
        <v>217</v>
      </c>
      <c r="C16" s="9" t="s">
        <v>217</v>
      </c>
      <c r="D16" s="9" t="str">
        <f t="shared" si="4"/>
        <v>N/A</v>
      </c>
      <c r="E16" s="9" t="s">
        <v>1742</v>
      </c>
      <c r="F16" s="9" t="str">
        <f t="shared" si="5"/>
        <v>N/A</v>
      </c>
      <c r="G16" s="9" t="s">
        <v>1742</v>
      </c>
      <c r="H16" s="9" t="str">
        <f t="shared" si="6"/>
        <v>N/A</v>
      </c>
      <c r="I16" s="10" t="s">
        <v>217</v>
      </c>
      <c r="J16" s="10" t="s">
        <v>1742</v>
      </c>
      <c r="K16" s="9" t="str">
        <f t="shared" si="7"/>
        <v>N/A</v>
      </c>
    </row>
    <row r="17" spans="1:11" x14ac:dyDescent="0.25">
      <c r="A17" s="66" t="s">
        <v>850</v>
      </c>
      <c r="B17" s="85" t="s">
        <v>217</v>
      </c>
      <c r="C17" s="10" t="s">
        <v>217</v>
      </c>
      <c r="D17" s="9" t="str">
        <f t="shared" si="4"/>
        <v>N/A</v>
      </c>
      <c r="E17" s="10" t="s">
        <v>1742</v>
      </c>
      <c r="F17" s="9" t="str">
        <f t="shared" si="5"/>
        <v>N/A</v>
      </c>
      <c r="G17" s="10" t="s">
        <v>1742</v>
      </c>
      <c r="H17" s="9" t="str">
        <f t="shared" si="6"/>
        <v>N/A</v>
      </c>
      <c r="I17" s="10" t="s">
        <v>217</v>
      </c>
      <c r="J17" s="10" t="s">
        <v>1742</v>
      </c>
      <c r="K17" s="9" t="str">
        <f t="shared" si="7"/>
        <v>N/A</v>
      </c>
    </row>
    <row r="18" spans="1:11" x14ac:dyDescent="0.25">
      <c r="A18" s="66" t="s">
        <v>657</v>
      </c>
      <c r="B18" s="85" t="s">
        <v>217</v>
      </c>
      <c r="C18" s="9" t="s">
        <v>217</v>
      </c>
      <c r="D18" s="9" t="str">
        <f t="shared" si="4"/>
        <v>N/A</v>
      </c>
      <c r="E18" s="9" t="s">
        <v>1742</v>
      </c>
      <c r="F18" s="9" t="str">
        <f t="shared" si="5"/>
        <v>N/A</v>
      </c>
      <c r="G18" s="9" t="s">
        <v>1742</v>
      </c>
      <c r="H18" s="9" t="str">
        <f t="shared" si="6"/>
        <v>N/A</v>
      </c>
      <c r="I18" s="10" t="s">
        <v>217</v>
      </c>
      <c r="J18" s="10" t="s">
        <v>1742</v>
      </c>
      <c r="K18" s="9" t="str">
        <f t="shared" si="7"/>
        <v>N/A</v>
      </c>
    </row>
    <row r="19" spans="1:11" x14ac:dyDescent="0.25">
      <c r="A19" s="66" t="s">
        <v>209</v>
      </c>
      <c r="B19" s="85" t="s">
        <v>217</v>
      </c>
      <c r="C19" s="9" t="s">
        <v>217</v>
      </c>
      <c r="D19" s="9" t="str">
        <f t="shared" si="4"/>
        <v>N/A</v>
      </c>
      <c r="E19" s="9" t="s">
        <v>1742</v>
      </c>
      <c r="F19" s="9" t="str">
        <f t="shared" si="5"/>
        <v>N/A</v>
      </c>
      <c r="G19" s="9" t="s">
        <v>1742</v>
      </c>
      <c r="H19" s="9" t="str">
        <f t="shared" si="6"/>
        <v>N/A</v>
      </c>
      <c r="I19" s="10" t="s">
        <v>217</v>
      </c>
      <c r="J19" s="10" t="s">
        <v>1742</v>
      </c>
      <c r="K19" s="9" t="str">
        <f t="shared" si="7"/>
        <v>N/A</v>
      </c>
    </row>
    <row r="20" spans="1:11" x14ac:dyDescent="0.25">
      <c r="A20" s="66" t="s">
        <v>851</v>
      </c>
      <c r="B20" s="85" t="s">
        <v>217</v>
      </c>
      <c r="C20" s="10" t="s">
        <v>217</v>
      </c>
      <c r="D20" s="9" t="str">
        <f t="shared" si="4"/>
        <v>N/A</v>
      </c>
      <c r="E20" s="10" t="s">
        <v>1742</v>
      </c>
      <c r="F20" s="9" t="str">
        <f t="shared" si="5"/>
        <v>N/A</v>
      </c>
      <c r="G20" s="10" t="s">
        <v>1742</v>
      </c>
      <c r="H20" s="9" t="str">
        <f t="shared" si="6"/>
        <v>N/A</v>
      </c>
      <c r="I20" s="10" t="s">
        <v>217</v>
      </c>
      <c r="J20" s="10" t="s">
        <v>1742</v>
      </c>
      <c r="K20" s="9" t="str">
        <f t="shared" si="7"/>
        <v>N/A</v>
      </c>
    </row>
    <row r="21" spans="1:11" x14ac:dyDescent="0.25">
      <c r="A21" s="66" t="s">
        <v>658</v>
      </c>
      <c r="B21" s="85" t="s">
        <v>217</v>
      </c>
      <c r="C21" s="9" t="s">
        <v>217</v>
      </c>
      <c r="D21" s="9" t="str">
        <f t="shared" si="4"/>
        <v>N/A</v>
      </c>
      <c r="E21" s="9" t="s">
        <v>1742</v>
      </c>
      <c r="F21" s="9" t="str">
        <f t="shared" si="5"/>
        <v>N/A</v>
      </c>
      <c r="G21" s="9" t="s">
        <v>1742</v>
      </c>
      <c r="H21" s="9" t="str">
        <f t="shared" si="6"/>
        <v>N/A</v>
      </c>
      <c r="I21" s="10" t="s">
        <v>217</v>
      </c>
      <c r="J21" s="10" t="s">
        <v>1742</v>
      </c>
      <c r="K21" s="9" t="str">
        <f t="shared" si="7"/>
        <v>N/A</v>
      </c>
    </row>
    <row r="22" spans="1:11" x14ac:dyDescent="0.25">
      <c r="A22" s="66" t="s">
        <v>1720</v>
      </c>
      <c r="B22" s="85" t="s">
        <v>217</v>
      </c>
      <c r="C22" s="9" t="s">
        <v>217</v>
      </c>
      <c r="D22" s="9" t="str">
        <f t="shared" si="4"/>
        <v>N/A</v>
      </c>
      <c r="E22" s="9" t="s">
        <v>1742</v>
      </c>
      <c r="F22" s="9" t="str">
        <f t="shared" si="5"/>
        <v>N/A</v>
      </c>
      <c r="G22" s="9" t="s">
        <v>1742</v>
      </c>
      <c r="H22" s="9" t="str">
        <f t="shared" si="6"/>
        <v>N/A</v>
      </c>
      <c r="I22" s="10" t="s">
        <v>217</v>
      </c>
      <c r="J22" s="10" t="s">
        <v>1742</v>
      </c>
      <c r="K22" s="9" t="str">
        <f t="shared" si="7"/>
        <v>N/A</v>
      </c>
    </row>
    <row r="23" spans="1:11" x14ac:dyDescent="0.25">
      <c r="A23" s="66" t="s">
        <v>852</v>
      </c>
      <c r="B23" s="85" t="s">
        <v>217</v>
      </c>
      <c r="C23" s="10" t="s">
        <v>217</v>
      </c>
      <c r="D23" s="9" t="str">
        <f t="shared" si="4"/>
        <v>N/A</v>
      </c>
      <c r="E23" s="10" t="s">
        <v>1742</v>
      </c>
      <c r="F23" s="9" t="str">
        <f t="shared" si="5"/>
        <v>N/A</v>
      </c>
      <c r="G23" s="10" t="s">
        <v>1742</v>
      </c>
      <c r="H23" s="9" t="str">
        <f t="shared" si="6"/>
        <v>N/A</v>
      </c>
      <c r="I23" s="10" t="s">
        <v>217</v>
      </c>
      <c r="J23" s="10" t="s">
        <v>1742</v>
      </c>
      <c r="K23" s="9" t="str">
        <f t="shared" si="7"/>
        <v>N/A</v>
      </c>
    </row>
    <row r="24" spans="1:11" x14ac:dyDescent="0.25">
      <c r="A24" s="66" t="s">
        <v>15</v>
      </c>
      <c r="B24" s="85" t="s">
        <v>217</v>
      </c>
      <c r="C24" s="9" t="s">
        <v>217</v>
      </c>
      <c r="D24" s="9" t="str">
        <f>IF($B24="N/A","N/A",IF(C24&lt;0,"No","Yes"))</f>
        <v>N/A</v>
      </c>
      <c r="E24" s="9" t="s">
        <v>1742</v>
      </c>
      <c r="F24" s="9" t="str">
        <f>IF($B24="N/A","N/A",IF(E24&lt;0,"No","Yes"))</f>
        <v>N/A</v>
      </c>
      <c r="G24" s="9" t="s">
        <v>1742</v>
      </c>
      <c r="H24" s="9" t="str">
        <f>IF($B24="N/A","N/A",IF(G24&lt;0,"No","Yes"))</f>
        <v>N/A</v>
      </c>
      <c r="I24" s="10" t="s">
        <v>217</v>
      </c>
      <c r="J24" s="10" t="s">
        <v>1742</v>
      </c>
      <c r="K24" s="9" t="str">
        <f t="shared" ref="K24:K30" si="8">IF(J24="Div by 0", "N/A", IF(J24="N/A","N/A", IF(J24&gt;30, "No", IF(J24&lt;-30, "No", "Yes"))))</f>
        <v>N/A</v>
      </c>
    </row>
    <row r="25" spans="1:11" x14ac:dyDescent="0.25">
      <c r="A25" s="66" t="s">
        <v>163</v>
      </c>
      <c r="B25" s="85" t="s">
        <v>217</v>
      </c>
      <c r="C25" s="9" t="s">
        <v>217</v>
      </c>
      <c r="D25" s="9" t="str">
        <f>IF($B25="N/A","N/A",IF(C25&lt;0,"No","Yes"))</f>
        <v>N/A</v>
      </c>
      <c r="E25" s="9" t="s">
        <v>1742</v>
      </c>
      <c r="F25" s="9" t="str">
        <f>IF($B25="N/A","N/A",IF(E25&lt;0,"No","Yes"))</f>
        <v>N/A</v>
      </c>
      <c r="G25" s="9" t="s">
        <v>1742</v>
      </c>
      <c r="H25" s="9" t="str">
        <f>IF($B25="N/A","N/A",IF(G25&lt;0,"No","Yes"))</f>
        <v>N/A</v>
      </c>
      <c r="I25" s="10" t="s">
        <v>217</v>
      </c>
      <c r="J25" s="10" t="s">
        <v>1742</v>
      </c>
      <c r="K25" s="9" t="str">
        <f t="shared" si="8"/>
        <v>N/A</v>
      </c>
    </row>
    <row r="26" spans="1:11" x14ac:dyDescent="0.25">
      <c r="A26" s="66" t="s">
        <v>32</v>
      </c>
      <c r="B26" s="85" t="s">
        <v>217</v>
      </c>
      <c r="C26" s="9" t="s">
        <v>217</v>
      </c>
      <c r="D26" s="9" t="str">
        <f>IF($B26="N/A","N/A",IF(C26&lt;0,"No","Yes"))</f>
        <v>N/A</v>
      </c>
      <c r="E26" s="9" t="s">
        <v>1742</v>
      </c>
      <c r="F26" s="9" t="str">
        <f>IF($B26="N/A","N/A",IF(E26&lt;0,"No","Yes"))</f>
        <v>N/A</v>
      </c>
      <c r="G26" s="9" t="s">
        <v>1742</v>
      </c>
      <c r="H26" s="9" t="str">
        <f>IF($B26="N/A","N/A",IF(G26&lt;0,"No","Yes"))</f>
        <v>N/A</v>
      </c>
      <c r="I26" s="10" t="s">
        <v>217</v>
      </c>
      <c r="J26" s="10" t="s">
        <v>1742</v>
      </c>
      <c r="K26" s="9" t="str">
        <f t="shared" si="8"/>
        <v>N/A</v>
      </c>
    </row>
    <row r="27" spans="1:11" x14ac:dyDescent="0.25">
      <c r="A27" s="66" t="s">
        <v>164</v>
      </c>
      <c r="B27" s="85" t="s">
        <v>217</v>
      </c>
      <c r="C27" s="9" t="s">
        <v>217</v>
      </c>
      <c r="D27" s="9" t="str">
        <f t="shared" ref="D27:D30" si="9">IF($B27="N/A","N/A",IF(C27&lt;0,"No","Yes"))</f>
        <v>N/A</v>
      </c>
      <c r="E27" s="9" t="s">
        <v>1742</v>
      </c>
      <c r="F27" s="9" t="str">
        <f t="shared" ref="F27:F30" si="10">IF($B27="N/A","N/A",IF(E27&lt;0,"No","Yes"))</f>
        <v>N/A</v>
      </c>
      <c r="G27" s="9" t="s">
        <v>1742</v>
      </c>
      <c r="H27" s="9" t="str">
        <f t="shared" ref="H27:H30" si="11">IF($B27="N/A","N/A",IF(G27&lt;0,"No","Yes"))</f>
        <v>N/A</v>
      </c>
      <c r="I27" s="10" t="s">
        <v>217</v>
      </c>
      <c r="J27" s="10" t="s">
        <v>1742</v>
      </c>
      <c r="K27" s="9" t="str">
        <f t="shared" si="8"/>
        <v>N/A</v>
      </c>
    </row>
    <row r="28" spans="1:11" x14ac:dyDescent="0.25">
      <c r="A28" s="27" t="s">
        <v>373</v>
      </c>
      <c r="B28" s="85" t="s">
        <v>217</v>
      </c>
      <c r="C28" s="9" t="s">
        <v>217</v>
      </c>
      <c r="D28" s="9" t="str">
        <f t="shared" si="9"/>
        <v>N/A</v>
      </c>
      <c r="E28" s="9" t="s">
        <v>1742</v>
      </c>
      <c r="F28" s="9" t="str">
        <f t="shared" si="10"/>
        <v>N/A</v>
      </c>
      <c r="G28" s="9" t="s">
        <v>1742</v>
      </c>
      <c r="H28" s="9" t="str">
        <f t="shared" si="11"/>
        <v>N/A</v>
      </c>
      <c r="I28" s="10" t="s">
        <v>217</v>
      </c>
      <c r="J28" s="10" t="s">
        <v>1742</v>
      </c>
      <c r="K28" s="9" t="str">
        <f t="shared" si="8"/>
        <v>N/A</v>
      </c>
    </row>
    <row r="29" spans="1:11" x14ac:dyDescent="0.25">
      <c r="A29" s="27" t="s">
        <v>375</v>
      </c>
      <c r="B29" s="85" t="s">
        <v>217</v>
      </c>
      <c r="C29" s="9" t="s">
        <v>217</v>
      </c>
      <c r="D29" s="9" t="str">
        <f t="shared" si="9"/>
        <v>N/A</v>
      </c>
      <c r="E29" s="9" t="s">
        <v>1742</v>
      </c>
      <c r="F29" s="9" t="str">
        <f t="shared" si="10"/>
        <v>N/A</v>
      </c>
      <c r="G29" s="9" t="s">
        <v>1742</v>
      </c>
      <c r="H29" s="9" t="str">
        <f t="shared" si="11"/>
        <v>N/A</v>
      </c>
      <c r="I29" s="10" t="s">
        <v>217</v>
      </c>
      <c r="J29" s="10" t="s">
        <v>1742</v>
      </c>
      <c r="K29" s="9" t="str">
        <f t="shared" si="8"/>
        <v>N/A</v>
      </c>
    </row>
    <row r="30" spans="1:11" x14ac:dyDescent="0.25">
      <c r="A30" s="27" t="s">
        <v>376</v>
      </c>
      <c r="B30" s="85" t="s">
        <v>217</v>
      </c>
      <c r="C30" s="9" t="s">
        <v>217</v>
      </c>
      <c r="D30" s="9" t="str">
        <f t="shared" si="9"/>
        <v>N/A</v>
      </c>
      <c r="E30" s="9" t="s">
        <v>1742</v>
      </c>
      <c r="F30" s="9" t="str">
        <f t="shared" si="10"/>
        <v>N/A</v>
      </c>
      <c r="G30" s="9" t="s">
        <v>1742</v>
      </c>
      <c r="H30" s="9" t="str">
        <f t="shared" si="11"/>
        <v>N/A</v>
      </c>
      <c r="I30" s="10" t="s">
        <v>217</v>
      </c>
      <c r="J30" s="10" t="s">
        <v>1742</v>
      </c>
      <c r="K30" s="9" t="str">
        <f t="shared" si="8"/>
        <v>N/A</v>
      </c>
    </row>
    <row r="31" spans="1:11" ht="12" customHeight="1" x14ac:dyDescent="0.25">
      <c r="A31" s="148" t="s">
        <v>1648</v>
      </c>
      <c r="B31" s="149"/>
      <c r="C31" s="149"/>
      <c r="D31" s="149"/>
      <c r="E31" s="149"/>
      <c r="F31" s="149"/>
      <c r="G31" s="149"/>
      <c r="H31" s="149"/>
      <c r="I31" s="149"/>
      <c r="J31" s="149"/>
      <c r="K31" s="150"/>
    </row>
    <row r="32" spans="1:11" x14ac:dyDescent="0.25">
      <c r="A32" s="145" t="s">
        <v>1646</v>
      </c>
      <c r="B32" s="146"/>
      <c r="C32" s="146"/>
      <c r="D32" s="146"/>
      <c r="E32" s="146"/>
      <c r="F32" s="146"/>
      <c r="G32" s="146"/>
      <c r="H32" s="146"/>
      <c r="I32" s="146"/>
      <c r="J32" s="146"/>
      <c r="K32" s="147"/>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1598</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66" t="s">
        <v>347</v>
      </c>
      <c r="B6" s="9" t="s">
        <v>217</v>
      </c>
      <c r="C6" s="25">
        <v>7</v>
      </c>
      <c r="D6" s="9" t="s">
        <v>217</v>
      </c>
      <c r="E6" s="25">
        <v>7</v>
      </c>
      <c r="F6" s="9" t="s">
        <v>217</v>
      </c>
      <c r="G6" s="25">
        <v>7</v>
      </c>
      <c r="H6" s="9" t="s">
        <v>217</v>
      </c>
      <c r="I6" s="10" t="s">
        <v>217</v>
      </c>
      <c r="J6" s="10" t="s">
        <v>217</v>
      </c>
      <c r="K6" s="9" t="s">
        <v>217</v>
      </c>
    </row>
    <row r="7" spans="1:11" x14ac:dyDescent="0.25">
      <c r="A7" s="69" t="s">
        <v>12</v>
      </c>
      <c r="B7" s="28" t="s">
        <v>217</v>
      </c>
      <c r="C7" s="79">
        <v>2110993</v>
      </c>
      <c r="D7" s="30" t="str">
        <f>IF($B7="N/A","N/A",IF(C7&gt;15,"No",IF(C7&lt;-15,"No","Yes")))</f>
        <v>N/A</v>
      </c>
      <c r="E7" s="29">
        <v>2352747</v>
      </c>
      <c r="F7" s="30" t="str">
        <f>IF($B7="N/A","N/A",IF(E7&gt;15,"No",IF(E7&lt;-15,"No","Yes")))</f>
        <v>N/A</v>
      </c>
      <c r="G7" s="29">
        <v>2546437</v>
      </c>
      <c r="H7" s="30" t="str">
        <f>IF($B7="N/A","N/A",IF(G7&gt;15,"No",IF(G7&lt;-15,"No","Yes")))</f>
        <v>N/A</v>
      </c>
      <c r="I7" s="31">
        <v>11.45</v>
      </c>
      <c r="J7" s="31">
        <v>8.2330000000000005</v>
      </c>
      <c r="K7" s="30" t="str">
        <f t="shared" ref="K7:K54" si="0">IF(J7="Div by 0", "N/A", IF(J7="N/A","N/A", IF(J7&gt;30, "No", IF(J7&lt;-30, "No", "Yes"))))</f>
        <v>Yes</v>
      </c>
    </row>
    <row r="8" spans="1:11" x14ac:dyDescent="0.25">
      <c r="A8" s="69" t="s">
        <v>366</v>
      </c>
      <c r="B8" s="28" t="s">
        <v>217</v>
      </c>
      <c r="C8" s="79" t="s">
        <v>217</v>
      </c>
      <c r="D8" s="30" t="str">
        <f>IF($B8="N/A","N/A",IF(C8&gt;15,"No",IF(C8&lt;-15,"No","Yes")))</f>
        <v>N/A</v>
      </c>
      <c r="E8" s="29" t="s">
        <v>217</v>
      </c>
      <c r="F8" s="30" t="str">
        <f>IF($B8="N/A","N/A",IF(E8&gt;15,"No",IF(E8&lt;-15,"No","Yes")))</f>
        <v>N/A</v>
      </c>
      <c r="G8" s="32">
        <v>100</v>
      </c>
      <c r="H8" s="30" t="str">
        <f>IF($B8="N/A","N/A",IF(G8&gt;15,"No",IF(G8&lt;-15,"No","Yes")))</f>
        <v>N/A</v>
      </c>
      <c r="I8" s="31" t="s">
        <v>217</v>
      </c>
      <c r="J8" s="31" t="s">
        <v>217</v>
      </c>
      <c r="K8" s="30" t="str">
        <f t="shared" si="0"/>
        <v>N/A</v>
      </c>
    </row>
    <row r="9" spans="1:11" x14ac:dyDescent="0.25">
      <c r="A9" s="69" t="s">
        <v>119</v>
      </c>
      <c r="B9" s="33" t="s">
        <v>217</v>
      </c>
      <c r="C9" s="78">
        <v>0</v>
      </c>
      <c r="D9" s="9" t="str">
        <f>IF($B9="N/A","N/A",IF(C9&gt;15,"No",IF(C9&lt;-15,"No","Yes")))</f>
        <v>N/A</v>
      </c>
      <c r="E9" s="9">
        <v>0</v>
      </c>
      <c r="F9" s="9" t="str">
        <f>IF($B9="N/A","N/A",IF(E9&gt;15,"No",IF(E9&lt;-15,"No","Yes")))</f>
        <v>N/A</v>
      </c>
      <c r="G9" s="9">
        <v>0</v>
      </c>
      <c r="H9" s="9" t="str">
        <f>IF($B9="N/A","N/A",IF(G9&gt;15,"No",IF(G9&lt;-15,"No","Yes")))</f>
        <v>N/A</v>
      </c>
      <c r="I9" s="10" t="s">
        <v>1742</v>
      </c>
      <c r="J9" s="10" t="s">
        <v>1742</v>
      </c>
      <c r="K9" s="9" t="str">
        <f t="shared" si="0"/>
        <v>N/A</v>
      </c>
    </row>
    <row r="10" spans="1:11" x14ac:dyDescent="0.25">
      <c r="A10" s="69" t="s">
        <v>120</v>
      </c>
      <c r="B10" s="33" t="s">
        <v>217</v>
      </c>
      <c r="C10" s="78">
        <v>0</v>
      </c>
      <c r="D10" s="9" t="str">
        <f>IF($B10="N/A","N/A",IF(C10&gt;15,"No",IF(C10&lt;-15,"No","Yes")))</f>
        <v>N/A</v>
      </c>
      <c r="E10" s="9">
        <v>0</v>
      </c>
      <c r="F10" s="9" t="str">
        <f>IF($B10="N/A","N/A",IF(E10&gt;15,"No",IF(E10&lt;-15,"No","Yes")))</f>
        <v>N/A</v>
      </c>
      <c r="G10" s="9">
        <v>0</v>
      </c>
      <c r="H10" s="9" t="str">
        <f>IF($B10="N/A","N/A",IF(G10&gt;15,"No",IF(G10&lt;-15,"No","Yes")))</f>
        <v>N/A</v>
      </c>
      <c r="I10" s="10" t="s">
        <v>1742</v>
      </c>
      <c r="J10" s="10" t="s">
        <v>1742</v>
      </c>
      <c r="K10" s="9" t="str">
        <f t="shared" si="0"/>
        <v>N/A</v>
      </c>
    </row>
    <row r="11" spans="1:11" x14ac:dyDescent="0.25">
      <c r="A11" s="69" t="s">
        <v>853</v>
      </c>
      <c r="B11" s="33" t="s">
        <v>217</v>
      </c>
      <c r="C11" s="78">
        <v>0</v>
      </c>
      <c r="D11" s="9" t="str">
        <f>IF($B11="N/A","N/A",IF(C11&gt;15,"No",IF(C11&lt;-15,"No","Yes")))</f>
        <v>N/A</v>
      </c>
      <c r="E11" s="9">
        <v>0</v>
      </c>
      <c r="F11" s="9" t="str">
        <f>IF($B11="N/A","N/A",IF(E11&gt;15,"No",IF(E11&lt;-15,"No","Yes")))</f>
        <v>N/A</v>
      </c>
      <c r="G11" s="9">
        <v>0</v>
      </c>
      <c r="H11" s="9" t="str">
        <f>IF($B11="N/A","N/A",IF(G11&gt;15,"No",IF(G11&lt;-15,"No","Yes")))</f>
        <v>N/A</v>
      </c>
      <c r="I11" s="10" t="s">
        <v>1742</v>
      </c>
      <c r="J11" s="10" t="s">
        <v>1742</v>
      </c>
      <c r="K11" s="9" t="str">
        <f t="shared" si="0"/>
        <v>N/A</v>
      </c>
    </row>
    <row r="12" spans="1:11" x14ac:dyDescent="0.25">
      <c r="A12" s="69" t="s">
        <v>854</v>
      </c>
      <c r="B12" s="80" t="s">
        <v>218</v>
      </c>
      <c r="C12" s="78" t="s">
        <v>217</v>
      </c>
      <c r="D12" s="9" t="str">
        <f>IF(OR($B12="N/A",$C12="N/A"),"N/A",IF(C12&gt;100,"No",IF(C12&lt;95,"No","Yes")))</f>
        <v>N/A</v>
      </c>
      <c r="E12" s="78">
        <v>94.667722454</v>
      </c>
      <c r="F12" s="9" t="str">
        <f>IF(OR($B12="N/A",$E12="N/A"),"N/A",IF(E12&gt;100,"No",IF(E12&lt;95,"No","Yes")))</f>
        <v>No</v>
      </c>
      <c r="G12" s="78">
        <v>94.915405328999995</v>
      </c>
      <c r="H12" s="9" t="str">
        <f>IF($B12="N/A","N/A",IF(G12&gt;100,"No",IF(G12&lt;95,"No","Yes")))</f>
        <v>No</v>
      </c>
      <c r="I12" s="81" t="s">
        <v>217</v>
      </c>
      <c r="J12" s="81">
        <v>0.2616</v>
      </c>
      <c r="K12" s="9" t="str">
        <f t="shared" si="0"/>
        <v>Yes</v>
      </c>
    </row>
    <row r="13" spans="1:11" x14ac:dyDescent="0.25">
      <c r="A13" s="69" t="s">
        <v>351</v>
      </c>
      <c r="B13" s="80" t="s">
        <v>217</v>
      </c>
      <c r="C13" s="78" t="s">
        <v>217</v>
      </c>
      <c r="D13" s="9" t="str">
        <f>IF($B13="N/A","N/A",IF(C13&gt;100,"No",IF(C13&lt;95,"No","Yes")))</f>
        <v>N/A</v>
      </c>
      <c r="E13" s="78">
        <v>0</v>
      </c>
      <c r="F13" s="9" t="str">
        <f>IF($B13="N/A","N/A",IF(E13&gt;100,"No",IF(E13&lt;95,"No","Yes")))</f>
        <v>N/A</v>
      </c>
      <c r="G13" s="78">
        <v>0</v>
      </c>
      <c r="H13" s="9" t="str">
        <f>IF($B13="N/A","N/A",IF(G13&gt;100,"No",IF(G13&lt;95,"No","Yes")))</f>
        <v>N/A</v>
      </c>
      <c r="I13" s="81" t="s">
        <v>217</v>
      </c>
      <c r="J13" s="81" t="s">
        <v>1742</v>
      </c>
      <c r="K13" s="9" t="str">
        <f t="shared" si="0"/>
        <v>N/A</v>
      </c>
    </row>
    <row r="14" spans="1:11" x14ac:dyDescent="0.25">
      <c r="A14" s="69" t="s">
        <v>352</v>
      </c>
      <c r="B14" s="80" t="s">
        <v>217</v>
      </c>
      <c r="C14" s="78" t="s">
        <v>217</v>
      </c>
      <c r="D14" s="9" t="str">
        <f t="shared" ref="D14" si="1">IF($B14="N/A","N/A",IF(C14&lt;0,"No","Yes"))</f>
        <v>N/A</v>
      </c>
      <c r="E14" s="78">
        <v>0</v>
      </c>
      <c r="F14" s="9" t="str">
        <f t="shared" ref="F14" si="2">IF($B14="N/A","N/A",IF(E14&lt;0,"No","Yes"))</f>
        <v>N/A</v>
      </c>
      <c r="G14" s="78">
        <v>0</v>
      </c>
      <c r="H14" s="9" t="str">
        <f t="shared" ref="H14" si="3">IF($B14="N/A","N/A",IF(G14&lt;0,"No","Yes"))</f>
        <v>N/A</v>
      </c>
      <c r="I14" s="81" t="s">
        <v>217</v>
      </c>
      <c r="J14" s="81" t="s">
        <v>1742</v>
      </c>
      <c r="K14" s="9" t="str">
        <f t="shared" si="0"/>
        <v>N/A</v>
      </c>
    </row>
    <row r="15" spans="1:11" x14ac:dyDescent="0.25">
      <c r="A15" s="69" t="s">
        <v>855</v>
      </c>
      <c r="B15" s="80" t="s">
        <v>218</v>
      </c>
      <c r="C15" s="78" t="s">
        <v>217</v>
      </c>
      <c r="D15" s="9" t="str">
        <f>IF(OR($B15="N/A",$C15="N/A"),"N/A",IF(C15&gt;100,"No",IF(C15&lt;95,"No","Yes")))</f>
        <v>N/A</v>
      </c>
      <c r="E15" s="78">
        <v>95.310205475000004</v>
      </c>
      <c r="F15" s="9" t="str">
        <f>IF(OR($B15="N/A",$E15="N/A"),"N/A",IF(E15&gt;100,"No",IF(E15&lt;95,"No","Yes")))</f>
        <v>Yes</v>
      </c>
      <c r="G15" s="78">
        <v>95.784619843000002</v>
      </c>
      <c r="H15" s="9" t="str">
        <f>IF($B15="N/A","N/A",IF(G15&gt;100,"No",IF(G15&lt;95,"No","Yes")))</f>
        <v>Yes</v>
      </c>
      <c r="I15" s="81" t="s">
        <v>217</v>
      </c>
      <c r="J15" s="81">
        <v>0.49780000000000002</v>
      </c>
      <c r="K15" s="9" t="str">
        <f t="shared" si="0"/>
        <v>Yes</v>
      </c>
    </row>
    <row r="16" spans="1:11" x14ac:dyDescent="0.25">
      <c r="A16" s="69" t="s">
        <v>335</v>
      </c>
      <c r="B16" s="33" t="s">
        <v>217</v>
      </c>
      <c r="C16" s="67">
        <v>2110993</v>
      </c>
      <c r="D16" s="9" t="str">
        <f>IF($B16="N/A","N/A",IF(C16&gt;15,"No",IF(C16&lt;-15,"No","Yes")))</f>
        <v>N/A</v>
      </c>
      <c r="E16" s="34">
        <v>2352747</v>
      </c>
      <c r="F16" s="9" t="str">
        <f>IF($B16="N/A","N/A",IF(E16&gt;15,"No",IF(E16&lt;-15,"No","Yes")))</f>
        <v>N/A</v>
      </c>
      <c r="G16" s="34">
        <v>2546437</v>
      </c>
      <c r="H16" s="9" t="str">
        <f>IF($B16="N/A","N/A",IF(G16&gt;15,"No",IF(G16&lt;-15,"No","Yes")))</f>
        <v>N/A</v>
      </c>
      <c r="I16" s="10">
        <v>11.45</v>
      </c>
      <c r="J16" s="10">
        <v>8.2330000000000005</v>
      </c>
      <c r="K16" s="9" t="str">
        <f t="shared" si="0"/>
        <v>Yes</v>
      </c>
    </row>
    <row r="17" spans="1:11" x14ac:dyDescent="0.25">
      <c r="A17" s="69" t="s">
        <v>442</v>
      </c>
      <c r="B17" s="33" t="s">
        <v>219</v>
      </c>
      <c r="C17" s="78">
        <v>18.747385709</v>
      </c>
      <c r="D17" s="9" t="str">
        <f>IF($B17="N/A","N/A",IF(C17&gt;20,"No",IF(C17&lt;5,"No","Yes")))</f>
        <v>Yes</v>
      </c>
      <c r="E17" s="9">
        <v>18.008863681000001</v>
      </c>
      <c r="F17" s="9" t="str">
        <f>IF($B17="N/A","N/A",IF(E17&gt;20,"No",IF(E17&lt;5,"No","Yes")))</f>
        <v>Yes</v>
      </c>
      <c r="G17" s="9">
        <v>18.565666458999999</v>
      </c>
      <c r="H17" s="9" t="str">
        <f>IF($B17="N/A","N/A",IF(G17&gt;20,"No",IF(G17&lt;5,"No","Yes")))</f>
        <v>Yes</v>
      </c>
      <c r="I17" s="10">
        <v>-3.94</v>
      </c>
      <c r="J17" s="10">
        <v>3.0920000000000001</v>
      </c>
      <c r="K17" s="9" t="str">
        <f t="shared" si="0"/>
        <v>Yes</v>
      </c>
    </row>
    <row r="18" spans="1:11" x14ac:dyDescent="0.25">
      <c r="A18" s="69" t="s">
        <v>443</v>
      </c>
      <c r="B18" s="28" t="s">
        <v>217</v>
      </c>
      <c r="C18" s="78" t="s">
        <v>217</v>
      </c>
      <c r="D18" s="9" t="str">
        <f>IF($B18="N/A","N/A",IF(C18&gt;15,"No",IF(C18&lt;-15,"No","Yes")))</f>
        <v>N/A</v>
      </c>
      <c r="E18" s="9" t="s">
        <v>217</v>
      </c>
      <c r="F18" s="9" t="str">
        <f>IF($B18="N/A","N/A",IF(E18&gt;15,"No",IF(E18&lt;-15,"No","Yes")))</f>
        <v>N/A</v>
      </c>
      <c r="G18" s="9">
        <v>81.434333541000001</v>
      </c>
      <c r="H18" s="9" t="str">
        <f>IF($B18="N/A","N/A",IF(G18&gt;15,"No",IF(G18&lt;-15,"No","Yes")))</f>
        <v>N/A</v>
      </c>
      <c r="I18" s="10" t="s">
        <v>217</v>
      </c>
      <c r="J18" s="10" t="s">
        <v>217</v>
      </c>
      <c r="K18" s="9" t="str">
        <f t="shared" si="0"/>
        <v>N/A</v>
      </c>
    </row>
    <row r="19" spans="1:11" x14ac:dyDescent="0.25">
      <c r="A19" s="69" t="s">
        <v>444</v>
      </c>
      <c r="B19" s="33" t="s">
        <v>220</v>
      </c>
      <c r="C19" s="78">
        <v>7.7958572103000003</v>
      </c>
      <c r="D19" s="9" t="str">
        <f>IF($B19="N/A","N/A",IF(C19&gt;1,"Yes","No"))</f>
        <v>Yes</v>
      </c>
      <c r="E19" s="9">
        <v>4.0322227591999997</v>
      </c>
      <c r="F19" s="9" t="str">
        <f>IF($B19="N/A","N/A",IF(E19&gt;1,"Yes","No"))</f>
        <v>Yes</v>
      </c>
      <c r="G19" s="9">
        <v>4.2557502894999999</v>
      </c>
      <c r="H19" s="9" t="str">
        <f>IF($B19="N/A","N/A",IF(G19&gt;1,"Yes","No"))</f>
        <v>Yes</v>
      </c>
      <c r="I19" s="10">
        <v>-48.3</v>
      </c>
      <c r="J19" s="10">
        <v>5.5439999999999996</v>
      </c>
      <c r="K19" s="9" t="str">
        <f t="shared" si="0"/>
        <v>Yes</v>
      </c>
    </row>
    <row r="20" spans="1:11" x14ac:dyDescent="0.25">
      <c r="A20" s="69" t="s">
        <v>856</v>
      </c>
      <c r="B20" s="33" t="s">
        <v>217</v>
      </c>
      <c r="C20" s="71">
        <v>117.32625023</v>
      </c>
      <c r="D20" s="9" t="str">
        <f>IF($B20="N/A","N/A",IF(C20&gt;15,"No",IF(C20&lt;-15,"No","Yes")))</f>
        <v>N/A</v>
      </c>
      <c r="E20" s="35">
        <v>222.01445165999999</v>
      </c>
      <c r="F20" s="9" t="str">
        <f>IF($B20="N/A","N/A",IF(E20&gt;15,"No",IF(E20&lt;-15,"No","Yes")))</f>
        <v>N/A</v>
      </c>
      <c r="G20" s="35">
        <v>137.70017533000001</v>
      </c>
      <c r="H20" s="9" t="str">
        <f>IF($B20="N/A","N/A",IF(G20&gt;15,"No",IF(G20&lt;-15,"No","Yes")))</f>
        <v>N/A</v>
      </c>
      <c r="I20" s="10">
        <v>89.23</v>
      </c>
      <c r="J20" s="10">
        <v>-38</v>
      </c>
      <c r="K20" s="9" t="str">
        <f t="shared" si="0"/>
        <v>No</v>
      </c>
    </row>
    <row r="21" spans="1:11" x14ac:dyDescent="0.25">
      <c r="A21" s="69" t="s">
        <v>34</v>
      </c>
      <c r="B21" s="33" t="s">
        <v>217</v>
      </c>
      <c r="C21" s="82">
        <v>0</v>
      </c>
      <c r="D21" s="9" t="str">
        <f>IF($B21="N/A","N/A",IF(C21&gt;15,"No",IF(C21&lt;-15,"No","Yes")))</f>
        <v>N/A</v>
      </c>
      <c r="E21" s="83">
        <v>0</v>
      </c>
      <c r="F21" s="9" t="str">
        <f>IF($B21="N/A","N/A",IF(E21&gt;15,"No",IF(E21&lt;-15,"No","Yes")))</f>
        <v>N/A</v>
      </c>
      <c r="G21" s="83">
        <v>0</v>
      </c>
      <c r="H21" s="9" t="str">
        <f>IF($B21="N/A","N/A",IF(G21&gt;15,"No",IF(G21&lt;-15,"No","Yes")))</f>
        <v>N/A</v>
      </c>
      <c r="I21" s="10" t="s">
        <v>1742</v>
      </c>
      <c r="J21" s="10" t="s">
        <v>1742</v>
      </c>
      <c r="K21" s="9" t="str">
        <f t="shared" si="0"/>
        <v>N/A</v>
      </c>
    </row>
    <row r="22" spans="1:11" x14ac:dyDescent="0.25">
      <c r="A22" s="69" t="s">
        <v>1721</v>
      </c>
      <c r="B22" s="33" t="s">
        <v>217</v>
      </c>
      <c r="C22" s="82">
        <v>0</v>
      </c>
      <c r="D22" s="9" t="str">
        <f>IF($B22="N/A","N/A",IF(C22&gt;15,"No",IF(C22&lt;-15,"No","Yes")))</f>
        <v>N/A</v>
      </c>
      <c r="E22" s="83">
        <v>0</v>
      </c>
      <c r="F22" s="9" t="str">
        <f>IF($B22="N/A","N/A",IF(E22&gt;15,"No",IF(E22&lt;-15,"No","Yes")))</f>
        <v>N/A</v>
      </c>
      <c r="G22" s="83">
        <v>0</v>
      </c>
      <c r="H22" s="9" t="str">
        <f>IF($B22="N/A","N/A",IF(G22&gt;15,"No",IF(G22&lt;-15,"No","Yes")))</f>
        <v>N/A</v>
      </c>
      <c r="I22" s="10" t="s">
        <v>1742</v>
      </c>
      <c r="J22" s="10" t="s">
        <v>1742</v>
      </c>
      <c r="K22" s="9" t="str">
        <f t="shared" si="0"/>
        <v>N/A</v>
      </c>
    </row>
    <row r="23" spans="1:11" x14ac:dyDescent="0.25">
      <c r="A23" s="69" t="s">
        <v>35</v>
      </c>
      <c r="B23" s="33" t="s">
        <v>217</v>
      </c>
      <c r="C23" s="82">
        <v>0</v>
      </c>
      <c r="D23" s="9" t="str">
        <f>IF($B23="N/A","N/A",IF(C23&gt;15,"No",IF(C23&lt;-15,"No","Yes")))</f>
        <v>N/A</v>
      </c>
      <c r="E23" s="83">
        <v>0</v>
      </c>
      <c r="F23" s="9" t="str">
        <f>IF($B23="N/A","N/A",IF(E23&gt;15,"No",IF(E23&lt;-15,"No","Yes")))</f>
        <v>N/A</v>
      </c>
      <c r="G23" s="83">
        <v>0</v>
      </c>
      <c r="H23" s="9" t="str">
        <f>IF($B23="N/A","N/A",IF(G23&gt;15,"No",IF(G23&lt;-15,"No","Yes")))</f>
        <v>N/A</v>
      </c>
      <c r="I23" s="10" t="s">
        <v>1742</v>
      </c>
      <c r="J23" s="10" t="s">
        <v>1742</v>
      </c>
      <c r="K23" s="9" t="str">
        <f t="shared" si="0"/>
        <v>N/A</v>
      </c>
    </row>
    <row r="24" spans="1:11" x14ac:dyDescent="0.25">
      <c r="A24" s="69" t="s">
        <v>857</v>
      </c>
      <c r="B24" s="33" t="s">
        <v>247</v>
      </c>
      <c r="C24" s="71" t="s">
        <v>1742</v>
      </c>
      <c r="D24" s="9" t="str">
        <f>IF($B24="N/A","N/A",IF(C24&gt;300,"No",IF(C24&lt;75,"No","Yes")))</f>
        <v>No</v>
      </c>
      <c r="E24" s="35" t="s">
        <v>1742</v>
      </c>
      <c r="F24" s="9" t="str">
        <f>IF($B24="N/A","N/A",IF(E24&gt;300,"No",IF(E24&lt;75,"No","Yes")))</f>
        <v>No</v>
      </c>
      <c r="G24" s="35" t="s">
        <v>1742</v>
      </c>
      <c r="H24" s="9" t="str">
        <f>IF($B24="N/A","N/A",IF(G24&gt;300,"No",IF(G24&lt;75,"No","Yes")))</f>
        <v>No</v>
      </c>
      <c r="I24" s="10" t="s">
        <v>1742</v>
      </c>
      <c r="J24" s="10" t="s">
        <v>1742</v>
      </c>
      <c r="K24" s="9" t="str">
        <f t="shared" si="0"/>
        <v>N/A</v>
      </c>
    </row>
    <row r="25" spans="1:11" x14ac:dyDescent="0.25">
      <c r="A25" s="69" t="s">
        <v>858</v>
      </c>
      <c r="B25" s="33" t="s">
        <v>248</v>
      </c>
      <c r="C25" s="71" t="s">
        <v>1742</v>
      </c>
      <c r="D25" s="9" t="str">
        <f>IF($B25="N/A","N/A",IF(C25&gt;250,"No",IF(C25&lt;20,"No","Yes")))</f>
        <v>No</v>
      </c>
      <c r="E25" s="35" t="s">
        <v>1742</v>
      </c>
      <c r="F25" s="9" t="str">
        <f>IF($B25="N/A","N/A",IF(E25&gt;250,"No",IF(E25&lt;20,"No","Yes")))</f>
        <v>No</v>
      </c>
      <c r="G25" s="35" t="s">
        <v>1742</v>
      </c>
      <c r="H25" s="9" t="str">
        <f>IF($B25="N/A","N/A",IF(G25&gt;250,"No",IF(G25&lt;20,"No","Yes")))</f>
        <v>No</v>
      </c>
      <c r="I25" s="10" t="s">
        <v>1742</v>
      </c>
      <c r="J25" s="10" t="s">
        <v>1742</v>
      </c>
      <c r="K25" s="9" t="str">
        <f t="shared" si="0"/>
        <v>N/A</v>
      </c>
    </row>
    <row r="26" spans="1:11" x14ac:dyDescent="0.25">
      <c r="A26" s="69" t="s">
        <v>859</v>
      </c>
      <c r="B26" s="33" t="s">
        <v>249</v>
      </c>
      <c r="C26" s="71" t="s">
        <v>1742</v>
      </c>
      <c r="D26" s="9" t="str">
        <f>IF($B26="N/A","N/A",IF(C26&gt;5,"No",IF(C26&lt;3,"No","Yes")))</f>
        <v>No</v>
      </c>
      <c r="E26" s="35" t="s">
        <v>1742</v>
      </c>
      <c r="F26" s="9" t="str">
        <f>IF($B26="N/A","N/A",IF(E26&gt;5,"No",IF(E26&lt;3,"No","Yes")))</f>
        <v>No</v>
      </c>
      <c r="G26" s="35" t="s">
        <v>1742</v>
      </c>
      <c r="H26" s="9" t="str">
        <f>IF($B26="N/A","N/A",IF(G26&gt;5,"No",IF(G26&lt;3,"No","Yes")))</f>
        <v>No</v>
      </c>
      <c r="I26" s="10" t="s">
        <v>1742</v>
      </c>
      <c r="J26" s="10" t="s">
        <v>1742</v>
      </c>
      <c r="K26" s="9" t="str">
        <f t="shared" si="0"/>
        <v>N/A</v>
      </c>
    </row>
    <row r="27" spans="1:11" x14ac:dyDescent="0.25">
      <c r="A27" s="69" t="s">
        <v>131</v>
      </c>
      <c r="B27" s="33" t="s">
        <v>217</v>
      </c>
      <c r="C27" s="67">
        <v>5037</v>
      </c>
      <c r="D27" s="33" t="s">
        <v>217</v>
      </c>
      <c r="E27" s="34">
        <v>5855</v>
      </c>
      <c r="F27" s="33" t="s">
        <v>217</v>
      </c>
      <c r="G27" s="34">
        <v>5046</v>
      </c>
      <c r="H27" s="9" t="str">
        <f>IF($B27="N/A","N/A",IF(G27&gt;15,"No",IF(G27&lt;-15,"No","Yes")))</f>
        <v>N/A</v>
      </c>
      <c r="I27" s="10">
        <v>16.239999999999998</v>
      </c>
      <c r="J27" s="10">
        <v>-13.8</v>
      </c>
      <c r="K27" s="9" t="str">
        <f t="shared" si="0"/>
        <v>Yes</v>
      </c>
    </row>
    <row r="28" spans="1:11" x14ac:dyDescent="0.25">
      <c r="A28" s="69" t="s">
        <v>350</v>
      </c>
      <c r="B28" s="33" t="s">
        <v>217</v>
      </c>
      <c r="C28" s="67" t="s">
        <v>217</v>
      </c>
      <c r="D28" s="33" t="s">
        <v>217</v>
      </c>
      <c r="E28" s="34" t="s">
        <v>217</v>
      </c>
      <c r="F28" s="33" t="s">
        <v>217</v>
      </c>
      <c r="G28" s="8">
        <v>0.19815923190000001</v>
      </c>
      <c r="H28" s="9" t="str">
        <f>IF($B28="N/A","N/A",IF(G28&gt;15,"No",IF(G28&lt;-15,"No","Yes")))</f>
        <v>N/A</v>
      </c>
      <c r="I28" s="10" t="s">
        <v>217</v>
      </c>
      <c r="J28" s="10" t="s">
        <v>217</v>
      </c>
      <c r="K28" s="9" t="str">
        <f t="shared" si="0"/>
        <v>N/A</v>
      </c>
    </row>
    <row r="29" spans="1:11" ht="25" x14ac:dyDescent="0.25">
      <c r="A29" s="69" t="s">
        <v>835</v>
      </c>
      <c r="B29" s="33" t="s">
        <v>217</v>
      </c>
      <c r="C29" s="35">
        <v>114.24955331</v>
      </c>
      <c r="D29" s="33" t="s">
        <v>217</v>
      </c>
      <c r="E29" s="35">
        <v>119.78326217</v>
      </c>
      <c r="F29" s="33" t="s">
        <v>217</v>
      </c>
      <c r="G29" s="35">
        <v>113.77863653999999</v>
      </c>
      <c r="H29" s="33" t="s">
        <v>217</v>
      </c>
      <c r="I29" s="10">
        <v>4.8440000000000003</v>
      </c>
      <c r="J29" s="10">
        <v>-5.01</v>
      </c>
      <c r="K29" s="9" t="str">
        <f t="shared" si="0"/>
        <v>Yes</v>
      </c>
    </row>
    <row r="30" spans="1:11" x14ac:dyDescent="0.25">
      <c r="A30" s="69" t="s">
        <v>27</v>
      </c>
      <c r="B30" s="33" t="s">
        <v>221</v>
      </c>
      <c r="C30" s="34">
        <v>0</v>
      </c>
      <c r="D30" s="9" t="str">
        <f>IF($B30="N/A","N/A",IF(C30="N/A","N/A",IF(C30=0,"Yes","No")))</f>
        <v>Yes</v>
      </c>
      <c r="E30" s="34">
        <v>0</v>
      </c>
      <c r="F30" s="9" t="str">
        <f>IF($B30="N/A","N/A",IF(E30="N/A","N/A",IF(E30=0,"Yes","No")))</f>
        <v>Yes</v>
      </c>
      <c r="G30" s="34">
        <v>0</v>
      </c>
      <c r="H30" s="9" t="str">
        <f>IF($B30="N/A","N/A",IF(G30=0,"Yes","No"))</f>
        <v>Yes</v>
      </c>
      <c r="I30" s="10" t="s">
        <v>1742</v>
      </c>
      <c r="J30" s="10" t="s">
        <v>1742</v>
      </c>
      <c r="K30" s="9" t="str">
        <f t="shared" si="0"/>
        <v>N/A</v>
      </c>
    </row>
    <row r="31" spans="1:11" x14ac:dyDescent="0.25">
      <c r="A31" s="69" t="s">
        <v>210</v>
      </c>
      <c r="B31" s="84" t="s">
        <v>217</v>
      </c>
      <c r="C31" s="67" t="s">
        <v>217</v>
      </c>
      <c r="D31" s="9" t="str">
        <f t="shared" ref="D31:F50" si="4">IF($B31="N/A","N/A",IF(C31&lt;0,"No","Yes"))</f>
        <v>N/A</v>
      </c>
      <c r="E31" s="67">
        <v>0</v>
      </c>
      <c r="F31" s="9" t="str">
        <f t="shared" si="4"/>
        <v>N/A</v>
      </c>
      <c r="G31" s="67">
        <v>0</v>
      </c>
      <c r="H31" s="9" t="str">
        <f t="shared" ref="H31:H50" si="5">IF($B31="N/A","N/A",IF(G31&lt;0,"No","Yes"))</f>
        <v>N/A</v>
      </c>
      <c r="I31" s="10" t="s">
        <v>217</v>
      </c>
      <c r="J31" s="10" t="s">
        <v>1742</v>
      </c>
      <c r="K31" s="9" t="str">
        <f t="shared" si="0"/>
        <v>N/A</v>
      </c>
    </row>
    <row r="32" spans="1:11" x14ac:dyDescent="0.25">
      <c r="A32" s="2" t="s">
        <v>659</v>
      </c>
      <c r="B32" s="84" t="s">
        <v>217</v>
      </c>
      <c r="C32" s="68" t="s">
        <v>217</v>
      </c>
      <c r="D32" s="9" t="str">
        <f t="shared" si="4"/>
        <v>N/A</v>
      </c>
      <c r="E32" s="68" t="s">
        <v>1742</v>
      </c>
      <c r="F32" s="9" t="str">
        <f t="shared" si="4"/>
        <v>N/A</v>
      </c>
      <c r="G32" s="68" t="s">
        <v>1742</v>
      </c>
      <c r="H32" s="9" t="str">
        <f t="shared" si="5"/>
        <v>N/A</v>
      </c>
      <c r="I32" s="10" t="s">
        <v>217</v>
      </c>
      <c r="J32" s="10" t="s">
        <v>1742</v>
      </c>
      <c r="K32" s="9" t="str">
        <f t="shared" si="0"/>
        <v>N/A</v>
      </c>
    </row>
    <row r="33" spans="1:11" x14ac:dyDescent="0.25">
      <c r="A33" s="2" t="s">
        <v>660</v>
      </c>
      <c r="B33" s="84" t="s">
        <v>217</v>
      </c>
      <c r="C33" s="68" t="s">
        <v>217</v>
      </c>
      <c r="D33" s="9" t="str">
        <f t="shared" si="4"/>
        <v>N/A</v>
      </c>
      <c r="E33" s="68" t="s">
        <v>1742</v>
      </c>
      <c r="F33" s="9" t="str">
        <f t="shared" si="4"/>
        <v>N/A</v>
      </c>
      <c r="G33" s="68" t="s">
        <v>1742</v>
      </c>
      <c r="H33" s="9" t="str">
        <f t="shared" si="5"/>
        <v>N/A</v>
      </c>
      <c r="I33" s="10" t="s">
        <v>217</v>
      </c>
      <c r="J33" s="10" t="s">
        <v>1742</v>
      </c>
      <c r="K33" s="9" t="str">
        <f t="shared" si="0"/>
        <v>N/A</v>
      </c>
    </row>
    <row r="34" spans="1:11" x14ac:dyDescent="0.25">
      <c r="A34" s="2" t="s">
        <v>661</v>
      </c>
      <c r="B34" s="84" t="s">
        <v>217</v>
      </c>
      <c r="C34" s="68" t="s">
        <v>217</v>
      </c>
      <c r="D34" s="9" t="str">
        <f t="shared" si="4"/>
        <v>N/A</v>
      </c>
      <c r="E34" s="68" t="s">
        <v>1742</v>
      </c>
      <c r="F34" s="9" t="str">
        <f t="shared" si="4"/>
        <v>N/A</v>
      </c>
      <c r="G34" s="68" t="s">
        <v>1742</v>
      </c>
      <c r="H34" s="9" t="str">
        <f t="shared" si="5"/>
        <v>N/A</v>
      </c>
      <c r="I34" s="10" t="s">
        <v>217</v>
      </c>
      <c r="J34" s="10" t="s">
        <v>1742</v>
      </c>
      <c r="K34" s="9" t="str">
        <f t="shared" si="0"/>
        <v>N/A</v>
      </c>
    </row>
    <row r="35" spans="1:11" x14ac:dyDescent="0.25">
      <c r="A35" s="2" t="s">
        <v>662</v>
      </c>
      <c r="B35" s="84" t="s">
        <v>217</v>
      </c>
      <c r="C35" s="68" t="s">
        <v>217</v>
      </c>
      <c r="D35" s="9" t="str">
        <f t="shared" si="4"/>
        <v>N/A</v>
      </c>
      <c r="E35" s="68" t="s">
        <v>1742</v>
      </c>
      <c r="F35" s="9" t="str">
        <f t="shared" si="4"/>
        <v>N/A</v>
      </c>
      <c r="G35" s="68" t="s">
        <v>1742</v>
      </c>
      <c r="H35" s="9" t="str">
        <f t="shared" si="5"/>
        <v>N/A</v>
      </c>
      <c r="I35" s="10" t="s">
        <v>217</v>
      </c>
      <c r="J35" s="10" t="s">
        <v>1742</v>
      </c>
      <c r="K35" s="9" t="str">
        <f t="shared" si="0"/>
        <v>N/A</v>
      </c>
    </row>
    <row r="36" spans="1:11" x14ac:dyDescent="0.25">
      <c r="A36" s="2" t="s">
        <v>353</v>
      </c>
      <c r="B36" s="84" t="s">
        <v>217</v>
      </c>
      <c r="C36" s="67" t="s">
        <v>217</v>
      </c>
      <c r="D36" s="9" t="str">
        <f t="shared" si="4"/>
        <v>N/A</v>
      </c>
      <c r="E36" s="67">
        <v>0</v>
      </c>
      <c r="F36" s="9" t="str">
        <f t="shared" si="4"/>
        <v>N/A</v>
      </c>
      <c r="G36" s="67">
        <v>0</v>
      </c>
      <c r="H36" s="9" t="str">
        <f t="shared" si="5"/>
        <v>N/A</v>
      </c>
      <c r="I36" s="10" t="s">
        <v>217</v>
      </c>
      <c r="J36" s="10" t="s">
        <v>1742</v>
      </c>
      <c r="K36" s="9" t="str">
        <f t="shared" si="0"/>
        <v>N/A</v>
      </c>
    </row>
    <row r="37" spans="1:11" x14ac:dyDescent="0.25">
      <c r="A37" s="2" t="s">
        <v>663</v>
      </c>
      <c r="B37" s="84" t="s">
        <v>217</v>
      </c>
      <c r="C37" s="68" t="s">
        <v>217</v>
      </c>
      <c r="D37" s="9" t="str">
        <f t="shared" si="4"/>
        <v>N/A</v>
      </c>
      <c r="E37" s="68" t="s">
        <v>1742</v>
      </c>
      <c r="F37" s="9" t="str">
        <f t="shared" si="4"/>
        <v>N/A</v>
      </c>
      <c r="G37" s="68" t="s">
        <v>1742</v>
      </c>
      <c r="H37" s="9" t="str">
        <f t="shared" si="5"/>
        <v>N/A</v>
      </c>
      <c r="I37" s="10" t="s">
        <v>217</v>
      </c>
      <c r="J37" s="10" t="s">
        <v>1742</v>
      </c>
      <c r="K37" s="9" t="str">
        <f t="shared" si="0"/>
        <v>N/A</v>
      </c>
    </row>
    <row r="38" spans="1:11" x14ac:dyDescent="0.25">
      <c r="A38" s="2" t="s">
        <v>664</v>
      </c>
      <c r="B38" s="84" t="s">
        <v>217</v>
      </c>
      <c r="C38" s="68" t="s">
        <v>217</v>
      </c>
      <c r="D38" s="9" t="str">
        <f t="shared" si="4"/>
        <v>N/A</v>
      </c>
      <c r="E38" s="68" t="s">
        <v>1742</v>
      </c>
      <c r="F38" s="9" t="str">
        <f t="shared" si="4"/>
        <v>N/A</v>
      </c>
      <c r="G38" s="68" t="s">
        <v>1742</v>
      </c>
      <c r="H38" s="9" t="str">
        <f t="shared" si="5"/>
        <v>N/A</v>
      </c>
      <c r="I38" s="10" t="s">
        <v>217</v>
      </c>
      <c r="J38" s="10" t="s">
        <v>1742</v>
      </c>
      <c r="K38" s="9" t="str">
        <f t="shared" si="0"/>
        <v>N/A</v>
      </c>
    </row>
    <row r="39" spans="1:11" x14ac:dyDescent="0.25">
      <c r="A39" s="2" t="s">
        <v>665</v>
      </c>
      <c r="B39" s="84" t="s">
        <v>217</v>
      </c>
      <c r="C39" s="68" t="s">
        <v>217</v>
      </c>
      <c r="D39" s="9" t="str">
        <f t="shared" si="4"/>
        <v>N/A</v>
      </c>
      <c r="E39" s="68" t="s">
        <v>1742</v>
      </c>
      <c r="F39" s="9" t="str">
        <f t="shared" si="4"/>
        <v>N/A</v>
      </c>
      <c r="G39" s="68" t="s">
        <v>1742</v>
      </c>
      <c r="H39" s="9" t="str">
        <f t="shared" si="5"/>
        <v>N/A</v>
      </c>
      <c r="I39" s="10" t="s">
        <v>217</v>
      </c>
      <c r="J39" s="10" t="s">
        <v>1742</v>
      </c>
      <c r="K39" s="9" t="str">
        <f t="shared" si="0"/>
        <v>N/A</v>
      </c>
    </row>
    <row r="40" spans="1:11" x14ac:dyDescent="0.25">
      <c r="A40" s="2" t="s">
        <v>666</v>
      </c>
      <c r="B40" s="84" t="s">
        <v>217</v>
      </c>
      <c r="C40" s="68" t="s">
        <v>217</v>
      </c>
      <c r="D40" s="9" t="str">
        <f t="shared" si="4"/>
        <v>N/A</v>
      </c>
      <c r="E40" s="68" t="s">
        <v>1742</v>
      </c>
      <c r="F40" s="9" t="str">
        <f t="shared" si="4"/>
        <v>N/A</v>
      </c>
      <c r="G40" s="68" t="s">
        <v>1742</v>
      </c>
      <c r="H40" s="9" t="str">
        <f t="shared" si="5"/>
        <v>N/A</v>
      </c>
      <c r="I40" s="10" t="s">
        <v>217</v>
      </c>
      <c r="J40" s="10" t="s">
        <v>1742</v>
      </c>
      <c r="K40" s="9" t="str">
        <f t="shared" si="0"/>
        <v>N/A</v>
      </c>
    </row>
    <row r="41" spans="1:11" x14ac:dyDescent="0.25">
      <c r="A41" s="2" t="s">
        <v>667</v>
      </c>
      <c r="B41" s="84" t="s">
        <v>217</v>
      </c>
      <c r="C41" s="68" t="s">
        <v>217</v>
      </c>
      <c r="D41" s="9" t="str">
        <f t="shared" si="4"/>
        <v>N/A</v>
      </c>
      <c r="E41" s="68" t="s">
        <v>1742</v>
      </c>
      <c r="F41" s="9" t="str">
        <f t="shared" si="4"/>
        <v>N/A</v>
      </c>
      <c r="G41" s="68" t="s">
        <v>1742</v>
      </c>
      <c r="H41" s="9" t="str">
        <f t="shared" si="5"/>
        <v>N/A</v>
      </c>
      <c r="I41" s="10" t="s">
        <v>217</v>
      </c>
      <c r="J41" s="10" t="s">
        <v>1742</v>
      </c>
      <c r="K41" s="9" t="str">
        <f t="shared" si="0"/>
        <v>N/A</v>
      </c>
    </row>
    <row r="42" spans="1:11" x14ac:dyDescent="0.25">
      <c r="A42" s="2" t="s">
        <v>668</v>
      </c>
      <c r="B42" s="84" t="s">
        <v>217</v>
      </c>
      <c r="C42" s="68" t="s">
        <v>217</v>
      </c>
      <c r="D42" s="9" t="str">
        <f t="shared" si="4"/>
        <v>N/A</v>
      </c>
      <c r="E42" s="68" t="s">
        <v>1742</v>
      </c>
      <c r="F42" s="9" t="str">
        <f t="shared" si="4"/>
        <v>N/A</v>
      </c>
      <c r="G42" s="68" t="s">
        <v>1742</v>
      </c>
      <c r="H42" s="9" t="str">
        <f t="shared" si="5"/>
        <v>N/A</v>
      </c>
      <c r="I42" s="10" t="s">
        <v>217</v>
      </c>
      <c r="J42" s="10" t="s">
        <v>1742</v>
      </c>
      <c r="K42" s="9" t="str">
        <f t="shared" si="0"/>
        <v>N/A</v>
      </c>
    </row>
    <row r="43" spans="1:11" x14ac:dyDescent="0.25">
      <c r="A43" s="2" t="s">
        <v>669</v>
      </c>
      <c r="B43" s="84" t="s">
        <v>217</v>
      </c>
      <c r="C43" s="68" t="s">
        <v>217</v>
      </c>
      <c r="D43" s="9" t="str">
        <f t="shared" si="4"/>
        <v>N/A</v>
      </c>
      <c r="E43" s="68" t="s">
        <v>1742</v>
      </c>
      <c r="F43" s="9" t="str">
        <f t="shared" si="4"/>
        <v>N/A</v>
      </c>
      <c r="G43" s="68" t="s">
        <v>1742</v>
      </c>
      <c r="H43" s="9" t="str">
        <f t="shared" si="5"/>
        <v>N/A</v>
      </c>
      <c r="I43" s="10" t="s">
        <v>217</v>
      </c>
      <c r="J43" s="10" t="s">
        <v>1742</v>
      </c>
      <c r="K43" s="9" t="str">
        <f t="shared" si="0"/>
        <v>N/A</v>
      </c>
    </row>
    <row r="44" spans="1:11" x14ac:dyDescent="0.25">
      <c r="A44" s="2" t="s">
        <v>670</v>
      </c>
      <c r="B44" s="84" t="s">
        <v>217</v>
      </c>
      <c r="C44" s="68" t="s">
        <v>217</v>
      </c>
      <c r="D44" s="9" t="str">
        <f t="shared" si="4"/>
        <v>N/A</v>
      </c>
      <c r="E44" s="68" t="s">
        <v>1742</v>
      </c>
      <c r="F44" s="9" t="str">
        <f t="shared" si="4"/>
        <v>N/A</v>
      </c>
      <c r="G44" s="68" t="s">
        <v>1742</v>
      </c>
      <c r="H44" s="9" t="str">
        <f t="shared" si="5"/>
        <v>N/A</v>
      </c>
      <c r="I44" s="10" t="s">
        <v>217</v>
      </c>
      <c r="J44" s="10" t="s">
        <v>1742</v>
      </c>
      <c r="K44" s="9" t="str">
        <f t="shared" si="0"/>
        <v>N/A</v>
      </c>
    </row>
    <row r="45" spans="1:11" x14ac:dyDescent="0.25">
      <c r="A45" s="2" t="s">
        <v>671</v>
      </c>
      <c r="B45" s="84" t="s">
        <v>217</v>
      </c>
      <c r="C45" s="68" t="s">
        <v>217</v>
      </c>
      <c r="D45" s="9" t="str">
        <f t="shared" si="4"/>
        <v>N/A</v>
      </c>
      <c r="E45" s="68" t="s">
        <v>1742</v>
      </c>
      <c r="F45" s="9" t="str">
        <f t="shared" si="4"/>
        <v>N/A</v>
      </c>
      <c r="G45" s="68" t="s">
        <v>1742</v>
      </c>
      <c r="H45" s="9" t="str">
        <f t="shared" si="5"/>
        <v>N/A</v>
      </c>
      <c r="I45" s="10" t="s">
        <v>217</v>
      </c>
      <c r="J45" s="10" t="s">
        <v>1742</v>
      </c>
      <c r="K45" s="9" t="str">
        <f t="shared" si="0"/>
        <v>N/A</v>
      </c>
    </row>
    <row r="46" spans="1:11" x14ac:dyDescent="0.25">
      <c r="A46" s="2" t="s">
        <v>354</v>
      </c>
      <c r="B46" s="84" t="s">
        <v>217</v>
      </c>
      <c r="C46" s="67" t="s">
        <v>217</v>
      </c>
      <c r="D46" s="9" t="str">
        <f t="shared" si="4"/>
        <v>N/A</v>
      </c>
      <c r="E46" s="67">
        <v>0</v>
      </c>
      <c r="F46" s="9" t="str">
        <f t="shared" si="4"/>
        <v>N/A</v>
      </c>
      <c r="G46" s="67">
        <v>0</v>
      </c>
      <c r="H46" s="9" t="str">
        <f t="shared" si="5"/>
        <v>N/A</v>
      </c>
      <c r="I46" s="10" t="s">
        <v>217</v>
      </c>
      <c r="J46" s="10" t="s">
        <v>1742</v>
      </c>
      <c r="K46" s="9" t="str">
        <f t="shared" si="0"/>
        <v>N/A</v>
      </c>
    </row>
    <row r="47" spans="1:11" x14ac:dyDescent="0.25">
      <c r="A47" s="2" t="s">
        <v>672</v>
      </c>
      <c r="B47" s="84" t="s">
        <v>217</v>
      </c>
      <c r="C47" s="68" t="s">
        <v>217</v>
      </c>
      <c r="D47" s="9" t="str">
        <f t="shared" si="4"/>
        <v>N/A</v>
      </c>
      <c r="E47" s="68" t="s">
        <v>1742</v>
      </c>
      <c r="F47" s="9" t="str">
        <f t="shared" si="4"/>
        <v>N/A</v>
      </c>
      <c r="G47" s="68" t="s">
        <v>1742</v>
      </c>
      <c r="H47" s="9" t="str">
        <f t="shared" si="5"/>
        <v>N/A</v>
      </c>
      <c r="I47" s="10" t="s">
        <v>217</v>
      </c>
      <c r="J47" s="10" t="s">
        <v>1742</v>
      </c>
      <c r="K47" s="9" t="str">
        <f t="shared" si="0"/>
        <v>N/A</v>
      </c>
    </row>
    <row r="48" spans="1:11" x14ac:dyDescent="0.25">
      <c r="A48" s="2" t="s">
        <v>673</v>
      </c>
      <c r="B48" s="84" t="s">
        <v>217</v>
      </c>
      <c r="C48" s="68" t="s">
        <v>217</v>
      </c>
      <c r="D48" s="9" t="str">
        <f t="shared" si="4"/>
        <v>N/A</v>
      </c>
      <c r="E48" s="68" t="s">
        <v>1742</v>
      </c>
      <c r="F48" s="9" t="str">
        <f t="shared" si="4"/>
        <v>N/A</v>
      </c>
      <c r="G48" s="68" t="s">
        <v>1742</v>
      </c>
      <c r="H48" s="9" t="str">
        <f t="shared" si="5"/>
        <v>N/A</v>
      </c>
      <c r="I48" s="10" t="s">
        <v>217</v>
      </c>
      <c r="J48" s="10" t="s">
        <v>1742</v>
      </c>
      <c r="K48" s="9" t="str">
        <f t="shared" si="0"/>
        <v>N/A</v>
      </c>
    </row>
    <row r="49" spans="1:11" x14ac:dyDescent="0.25">
      <c r="A49" s="2" t="s">
        <v>674</v>
      </c>
      <c r="B49" s="84" t="s">
        <v>217</v>
      </c>
      <c r="C49" s="68" t="s">
        <v>217</v>
      </c>
      <c r="D49" s="9" t="str">
        <f t="shared" si="4"/>
        <v>N/A</v>
      </c>
      <c r="E49" s="68" t="s">
        <v>1742</v>
      </c>
      <c r="F49" s="9" t="str">
        <f t="shared" si="4"/>
        <v>N/A</v>
      </c>
      <c r="G49" s="68" t="s">
        <v>1742</v>
      </c>
      <c r="H49" s="9" t="str">
        <f t="shared" si="5"/>
        <v>N/A</v>
      </c>
      <c r="I49" s="10" t="s">
        <v>217</v>
      </c>
      <c r="J49" s="10" t="s">
        <v>1742</v>
      </c>
      <c r="K49" s="9" t="str">
        <f t="shared" si="0"/>
        <v>N/A</v>
      </c>
    </row>
    <row r="50" spans="1:11" x14ac:dyDescent="0.25">
      <c r="A50" s="2" t="s">
        <v>675</v>
      </c>
      <c r="B50" s="84" t="s">
        <v>217</v>
      </c>
      <c r="C50" s="68" t="s">
        <v>217</v>
      </c>
      <c r="D50" s="9" t="str">
        <f t="shared" si="4"/>
        <v>N/A</v>
      </c>
      <c r="E50" s="68" t="s">
        <v>1742</v>
      </c>
      <c r="F50" s="9" t="str">
        <f t="shared" si="4"/>
        <v>N/A</v>
      </c>
      <c r="G50" s="68" t="s">
        <v>1742</v>
      </c>
      <c r="H50" s="9" t="str">
        <f t="shared" si="5"/>
        <v>N/A</v>
      </c>
      <c r="I50" s="10" t="s">
        <v>217</v>
      </c>
      <c r="J50" s="10" t="s">
        <v>1742</v>
      </c>
      <c r="K50" s="9" t="str">
        <f t="shared" si="0"/>
        <v>N/A</v>
      </c>
    </row>
    <row r="51" spans="1:11" x14ac:dyDescent="0.25">
      <c r="A51" s="2" t="s">
        <v>355</v>
      </c>
      <c r="B51" s="33" t="s">
        <v>217</v>
      </c>
      <c r="C51" s="67">
        <v>0</v>
      </c>
      <c r="D51" s="33" t="s">
        <v>217</v>
      </c>
      <c r="E51" s="34">
        <v>0</v>
      </c>
      <c r="F51" s="33" t="s">
        <v>217</v>
      </c>
      <c r="G51" s="34">
        <v>0</v>
      </c>
      <c r="H51" s="33" t="s">
        <v>217</v>
      </c>
      <c r="I51" s="10" t="s">
        <v>1742</v>
      </c>
      <c r="J51" s="10" t="s">
        <v>1742</v>
      </c>
      <c r="K51" s="9" t="str">
        <f t="shared" si="0"/>
        <v>N/A</v>
      </c>
    </row>
    <row r="52" spans="1:11" x14ac:dyDescent="0.25">
      <c r="A52" s="2" t="s">
        <v>356</v>
      </c>
      <c r="B52" s="33" t="s">
        <v>217</v>
      </c>
      <c r="C52" s="68" t="s">
        <v>1742</v>
      </c>
      <c r="D52" s="9" t="str">
        <f t="shared" ref="D52:D54" si="6">IF($B52="N/A","N/A",IF(C52&gt;15,"No",IF(C52&lt;-15,"No","Yes")))</f>
        <v>N/A</v>
      </c>
      <c r="E52" s="8" t="s">
        <v>1742</v>
      </c>
      <c r="F52" s="9" t="str">
        <f t="shared" ref="F52:F54" si="7">IF($B52="N/A","N/A",IF(E52&gt;15,"No",IF(E52&lt;-15,"No","Yes")))</f>
        <v>N/A</v>
      </c>
      <c r="G52" s="8" t="s">
        <v>1742</v>
      </c>
      <c r="H52" s="9" t="str">
        <f t="shared" ref="H52:H54" si="8">IF($B52="N/A","N/A",IF(G52&gt;15,"No",IF(G52&lt;-15,"No","Yes")))</f>
        <v>N/A</v>
      </c>
      <c r="I52" s="10" t="s">
        <v>1742</v>
      </c>
      <c r="J52" s="10" t="s">
        <v>1742</v>
      </c>
      <c r="K52" s="9" t="str">
        <f t="shared" si="0"/>
        <v>N/A</v>
      </c>
    </row>
    <row r="53" spans="1:11" x14ac:dyDescent="0.25">
      <c r="A53" s="2" t="s">
        <v>357</v>
      </c>
      <c r="B53" s="33" t="s">
        <v>217</v>
      </c>
      <c r="C53" s="68" t="s">
        <v>1742</v>
      </c>
      <c r="D53" s="9" t="str">
        <f t="shared" si="6"/>
        <v>N/A</v>
      </c>
      <c r="E53" s="8" t="s">
        <v>1742</v>
      </c>
      <c r="F53" s="9" t="str">
        <f t="shared" si="7"/>
        <v>N/A</v>
      </c>
      <c r="G53" s="8" t="s">
        <v>1742</v>
      </c>
      <c r="H53" s="9" t="str">
        <f t="shared" si="8"/>
        <v>N/A</v>
      </c>
      <c r="I53" s="10" t="s">
        <v>1742</v>
      </c>
      <c r="J53" s="10" t="s">
        <v>1742</v>
      </c>
      <c r="K53" s="9" t="str">
        <f t="shared" si="0"/>
        <v>N/A</v>
      </c>
    </row>
    <row r="54" spans="1:11" x14ac:dyDescent="0.25">
      <c r="A54" s="2" t="s">
        <v>358</v>
      </c>
      <c r="B54" s="33" t="s">
        <v>217</v>
      </c>
      <c r="C54" s="68" t="s">
        <v>217</v>
      </c>
      <c r="D54" s="9" t="str">
        <f t="shared" si="6"/>
        <v>N/A</v>
      </c>
      <c r="E54" s="8" t="s">
        <v>217</v>
      </c>
      <c r="F54" s="9" t="str">
        <f t="shared" si="7"/>
        <v>N/A</v>
      </c>
      <c r="G54" s="8" t="s">
        <v>1742</v>
      </c>
      <c r="H54" s="9" t="str">
        <f t="shared" si="8"/>
        <v>N/A</v>
      </c>
      <c r="I54" s="10" t="s">
        <v>217</v>
      </c>
      <c r="J54" s="10" t="s">
        <v>217</v>
      </c>
      <c r="K54" s="9" t="str">
        <f t="shared" si="0"/>
        <v>N/A</v>
      </c>
    </row>
    <row r="55" spans="1:11" ht="12" customHeight="1" x14ac:dyDescent="0.25">
      <c r="A55" s="148" t="s">
        <v>1648</v>
      </c>
      <c r="B55" s="149"/>
      <c r="C55" s="149"/>
      <c r="D55" s="149"/>
      <c r="E55" s="149"/>
      <c r="F55" s="149"/>
      <c r="G55" s="149"/>
      <c r="H55" s="149"/>
      <c r="I55" s="149"/>
      <c r="J55" s="149"/>
      <c r="K55" s="150"/>
    </row>
    <row r="56" spans="1:11" x14ac:dyDescent="0.25">
      <c r="A56" s="145" t="s">
        <v>1646</v>
      </c>
      <c r="B56" s="146"/>
      <c r="C56" s="146"/>
      <c r="D56" s="146"/>
      <c r="E56" s="146"/>
      <c r="F56" s="146"/>
      <c r="G56" s="146"/>
      <c r="H56" s="146"/>
      <c r="I56" s="146"/>
      <c r="J56" s="146"/>
      <c r="K56" s="147"/>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2.75" customHeight="1" x14ac:dyDescent="0.3">
      <c r="A2" s="142" t="s">
        <v>1599</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67">
        <v>1715237</v>
      </c>
      <c r="D6" s="9" t="str">
        <f>IF($B6="N/A","N/A",IF(C6&gt;15,"No",IF(C6&lt;-15,"No","Yes")))</f>
        <v>N/A</v>
      </c>
      <c r="E6" s="34">
        <v>1929044</v>
      </c>
      <c r="F6" s="9" t="str">
        <f>IF($B6="N/A","N/A",IF(E6&gt;15,"No",IF(E6&lt;-15,"No","Yes")))</f>
        <v>N/A</v>
      </c>
      <c r="G6" s="34">
        <v>2073674</v>
      </c>
      <c r="H6" s="9" t="str">
        <f>IF($B6="N/A","N/A",IF(G6&gt;15,"No",IF(G6&lt;-15,"No","Yes")))</f>
        <v>N/A</v>
      </c>
      <c r="I6" s="10">
        <v>12.47</v>
      </c>
      <c r="J6" s="10">
        <v>7.4969999999999999</v>
      </c>
      <c r="K6" s="9" t="str">
        <f t="shared" ref="K6:K15" si="0">IF(J6="Div by 0", "N/A", IF(J6="N/A","N/A", IF(J6&gt;30, "No", IF(J6&lt;-30, "No", "Yes"))))</f>
        <v>Yes</v>
      </c>
    </row>
    <row r="7" spans="1:11" x14ac:dyDescent="0.25">
      <c r="A7" s="69" t="s">
        <v>30</v>
      </c>
      <c r="B7" s="33" t="s">
        <v>250</v>
      </c>
      <c r="C7" s="6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69" t="s">
        <v>29</v>
      </c>
      <c r="B8" s="33" t="s">
        <v>221</v>
      </c>
      <c r="C8" s="6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16</v>
      </c>
      <c r="B9" s="33" t="s">
        <v>217</v>
      </c>
      <c r="C9" s="68">
        <v>12.073142079</v>
      </c>
      <c r="D9" s="9" t="str">
        <f t="shared" ref="D9:D15" si="1">IF($B9="N/A","N/A",IF(C9&gt;15,"No",IF(C9&lt;-15,"No","Yes")))</f>
        <v>N/A</v>
      </c>
      <c r="E9" s="8">
        <v>11.657743420999999</v>
      </c>
      <c r="F9" s="9" t="str">
        <f t="shared" ref="F9:F15" si="2">IF($B9="N/A","N/A",IF(E9&gt;15,"No",IF(E9&lt;-15,"No","Yes")))</f>
        <v>N/A</v>
      </c>
      <c r="G9" s="8">
        <v>12.326527699</v>
      </c>
      <c r="H9" s="9" t="str">
        <f t="shared" ref="H9:H15" si="3">IF($B9="N/A","N/A",IF(G9&gt;15,"No",IF(G9&lt;-15,"No","Yes")))</f>
        <v>N/A</v>
      </c>
      <c r="I9" s="10">
        <v>-3.44</v>
      </c>
      <c r="J9" s="10">
        <v>5.7370000000000001</v>
      </c>
      <c r="K9" s="9" t="str">
        <f t="shared" si="0"/>
        <v>Yes</v>
      </c>
    </row>
    <row r="10" spans="1:11" x14ac:dyDescent="0.25">
      <c r="A10" s="69" t="s">
        <v>36</v>
      </c>
      <c r="B10" s="33" t="s">
        <v>217</v>
      </c>
      <c r="C10" s="68">
        <v>22.57501817</v>
      </c>
      <c r="D10" s="9" t="str">
        <f t="shared" si="1"/>
        <v>N/A</v>
      </c>
      <c r="E10" s="8">
        <v>23.940638932999999</v>
      </c>
      <c r="F10" s="9" t="str">
        <f t="shared" si="2"/>
        <v>N/A</v>
      </c>
      <c r="G10" s="8">
        <v>24.019655844999999</v>
      </c>
      <c r="H10" s="9" t="str">
        <f t="shared" si="3"/>
        <v>N/A</v>
      </c>
      <c r="I10" s="10">
        <v>6.0490000000000004</v>
      </c>
      <c r="J10" s="10">
        <v>0.3301</v>
      </c>
      <c r="K10" s="9" t="str">
        <f t="shared" si="0"/>
        <v>Yes</v>
      </c>
    </row>
    <row r="11" spans="1:11" x14ac:dyDescent="0.25">
      <c r="A11" s="69" t="s">
        <v>37</v>
      </c>
      <c r="B11" s="33" t="s">
        <v>217</v>
      </c>
      <c r="C11" s="68">
        <v>98.233276157999995</v>
      </c>
      <c r="D11" s="9" t="str">
        <f t="shared" si="1"/>
        <v>N/A</v>
      </c>
      <c r="E11" s="8">
        <v>96.165015374000006</v>
      </c>
      <c r="F11" s="9" t="str">
        <f t="shared" si="2"/>
        <v>N/A</v>
      </c>
      <c r="G11" s="8">
        <v>96.763070077999998</v>
      </c>
      <c r="H11" s="9" t="str">
        <f t="shared" si="3"/>
        <v>N/A</v>
      </c>
      <c r="I11" s="10">
        <v>-2.11</v>
      </c>
      <c r="J11" s="10">
        <v>0.62190000000000001</v>
      </c>
      <c r="K11" s="9" t="str">
        <f t="shared" si="0"/>
        <v>Yes</v>
      </c>
    </row>
    <row r="12" spans="1:11" x14ac:dyDescent="0.25">
      <c r="A12" s="69" t="s">
        <v>38</v>
      </c>
      <c r="B12" s="33" t="s">
        <v>217</v>
      </c>
      <c r="C12" s="68">
        <v>10.818799863000001</v>
      </c>
      <c r="D12" s="9" t="str">
        <f t="shared" si="1"/>
        <v>N/A</v>
      </c>
      <c r="E12" s="8">
        <v>10.373566713000001</v>
      </c>
      <c r="F12" s="9" t="str">
        <f t="shared" si="2"/>
        <v>N/A</v>
      </c>
      <c r="G12" s="8">
        <v>10.869416439</v>
      </c>
      <c r="H12" s="9" t="str">
        <f t="shared" si="3"/>
        <v>N/A</v>
      </c>
      <c r="I12" s="10">
        <v>-4.12</v>
      </c>
      <c r="J12" s="10">
        <v>4.78</v>
      </c>
      <c r="K12" s="9" t="str">
        <f t="shared" si="0"/>
        <v>Yes</v>
      </c>
    </row>
    <row r="13" spans="1:11" x14ac:dyDescent="0.25">
      <c r="A13" s="69" t="s">
        <v>860</v>
      </c>
      <c r="B13" s="33" t="s">
        <v>217</v>
      </c>
      <c r="C13" s="68">
        <v>61.434953124000003</v>
      </c>
      <c r="D13" s="9" t="str">
        <f t="shared" si="1"/>
        <v>N/A</v>
      </c>
      <c r="E13" s="8">
        <v>60.520219654000002</v>
      </c>
      <c r="F13" s="9" t="str">
        <f t="shared" si="2"/>
        <v>N/A</v>
      </c>
      <c r="G13" s="8">
        <v>61.639333139999998</v>
      </c>
      <c r="H13" s="9" t="str">
        <f t="shared" si="3"/>
        <v>N/A</v>
      </c>
      <c r="I13" s="10">
        <v>-1.49</v>
      </c>
      <c r="J13" s="10">
        <v>1.849</v>
      </c>
      <c r="K13" s="9" t="str">
        <f t="shared" si="0"/>
        <v>Yes</v>
      </c>
    </row>
    <row r="14" spans="1:11" x14ac:dyDescent="0.25">
      <c r="A14" s="69" t="s">
        <v>861</v>
      </c>
      <c r="B14" s="33" t="s">
        <v>217</v>
      </c>
      <c r="C14" s="68">
        <v>63.286506549000002</v>
      </c>
      <c r="D14" s="9" t="str">
        <f t="shared" si="1"/>
        <v>N/A</v>
      </c>
      <c r="E14" s="8">
        <v>62.177913379000003</v>
      </c>
      <c r="F14" s="9" t="str">
        <f t="shared" si="2"/>
        <v>N/A</v>
      </c>
      <c r="G14" s="8">
        <v>63.87074681</v>
      </c>
      <c r="H14" s="9" t="str">
        <f t="shared" si="3"/>
        <v>N/A</v>
      </c>
      <c r="I14" s="10">
        <v>-1.75</v>
      </c>
      <c r="J14" s="10">
        <v>2.7229999999999999</v>
      </c>
      <c r="K14" s="9" t="str">
        <f t="shared" si="0"/>
        <v>Yes</v>
      </c>
    </row>
    <row r="15" spans="1:11" x14ac:dyDescent="0.25">
      <c r="A15" s="69" t="s">
        <v>165</v>
      </c>
      <c r="B15" s="33" t="s">
        <v>217</v>
      </c>
      <c r="C15" s="68">
        <v>42.004632596</v>
      </c>
      <c r="D15" s="9" t="str">
        <f t="shared" si="1"/>
        <v>N/A</v>
      </c>
      <c r="E15" s="8">
        <v>41.066352037999998</v>
      </c>
      <c r="F15" s="9" t="str">
        <f t="shared" si="2"/>
        <v>N/A</v>
      </c>
      <c r="G15" s="8">
        <v>39.428569775</v>
      </c>
      <c r="H15" s="9" t="str">
        <f t="shared" si="3"/>
        <v>N/A</v>
      </c>
      <c r="I15" s="10">
        <v>-2.23</v>
      </c>
      <c r="J15" s="10">
        <v>-3.99</v>
      </c>
      <c r="K15" s="9" t="str">
        <f t="shared" si="0"/>
        <v>Yes</v>
      </c>
    </row>
    <row r="16" spans="1:11" x14ac:dyDescent="0.25">
      <c r="A16" s="69" t="s">
        <v>166</v>
      </c>
      <c r="B16" s="33" t="s">
        <v>250</v>
      </c>
      <c r="C16" s="68">
        <v>96.312404641000001</v>
      </c>
      <c r="D16" s="9" t="str">
        <f>IF($B16="N/A","N/A",IF(C16&gt;95,"Yes","No"))</f>
        <v>Yes</v>
      </c>
      <c r="E16" s="8">
        <v>96.150580286999997</v>
      </c>
      <c r="F16" s="9" t="str">
        <f>IF($B16="N/A","N/A",IF(E16&gt;95,"Yes","No"))</f>
        <v>Yes</v>
      </c>
      <c r="G16" s="8">
        <v>95.518292654000007</v>
      </c>
      <c r="H16" s="9" t="str">
        <f>IF($B16="N/A","N/A",IF(G16&gt;95,"Yes","No"))</f>
        <v>Yes</v>
      </c>
      <c r="I16" s="10">
        <v>-0.16800000000000001</v>
      </c>
      <c r="J16" s="10">
        <v>-0.65800000000000003</v>
      </c>
      <c r="K16" s="9" t="str">
        <f t="shared" ref="K16:K26" si="4">IF(J16="Div by 0", "N/A", IF(J16="N/A","N/A", IF(J16&gt;30, "No", IF(J16&lt;-30, "No", "Yes"))))</f>
        <v>Yes</v>
      </c>
    </row>
    <row r="17" spans="1:11" x14ac:dyDescent="0.25">
      <c r="A17" s="69" t="s">
        <v>862</v>
      </c>
      <c r="B17" s="49" t="s">
        <v>251</v>
      </c>
      <c r="C17" s="68">
        <v>46.433291726</v>
      </c>
      <c r="D17" s="9" t="str">
        <f>IF($B17="N/A","N/A",IF(C17&gt;90,"No",IF(C17&lt;50,"No","Yes")))</f>
        <v>No</v>
      </c>
      <c r="E17" s="8">
        <v>47.362579599</v>
      </c>
      <c r="F17" s="9" t="str">
        <f>IF($B17="N/A","N/A",IF(E17&gt;90,"No",IF(E17&lt;50,"No","Yes")))</f>
        <v>No</v>
      </c>
      <c r="G17" s="8">
        <v>46.639973302999998</v>
      </c>
      <c r="H17" s="9" t="str">
        <f>IF($B17="N/A","N/A",IF(G17&gt;90,"No",IF(G17&lt;50,"No","Yes")))</f>
        <v>No</v>
      </c>
      <c r="I17" s="10">
        <v>2.0009999999999999</v>
      </c>
      <c r="J17" s="10">
        <v>-1.53</v>
      </c>
      <c r="K17" s="9" t="str">
        <f t="shared" si="4"/>
        <v>Yes</v>
      </c>
    </row>
    <row r="18" spans="1:11" x14ac:dyDescent="0.25">
      <c r="A18" s="69" t="s">
        <v>863</v>
      </c>
      <c r="B18" s="49" t="s">
        <v>228</v>
      </c>
      <c r="C18" s="68">
        <v>10.509451464</v>
      </c>
      <c r="D18" s="9" t="str">
        <f t="shared" ref="D18:D23" si="5">IF($B18="N/A","N/A",IF(C18&gt;5,"No",IF(C18&lt;=0,"No","Yes")))</f>
        <v>No</v>
      </c>
      <c r="E18" s="8">
        <v>10.422623849000001</v>
      </c>
      <c r="F18" s="9" t="str">
        <f t="shared" ref="F18:F23" si="6">IF($B18="N/A","N/A",IF(E18&gt;5,"No",IF(E18&lt;=0,"No","Yes")))</f>
        <v>No</v>
      </c>
      <c r="G18" s="8">
        <v>11.299268833999999</v>
      </c>
      <c r="H18" s="9" t="str">
        <f t="shared" ref="H18:H23" si="7">IF($B18="N/A","N/A",IF(G18&gt;5,"No",IF(G18&lt;=0,"No","Yes")))</f>
        <v>No</v>
      </c>
      <c r="I18" s="10">
        <v>-0.82599999999999996</v>
      </c>
      <c r="J18" s="10">
        <v>8.4109999999999996</v>
      </c>
      <c r="K18" s="9" t="str">
        <f t="shared" si="4"/>
        <v>Yes</v>
      </c>
    </row>
    <row r="19" spans="1:11" x14ac:dyDescent="0.25">
      <c r="A19" s="69" t="s">
        <v>864</v>
      </c>
      <c r="B19" s="49" t="s">
        <v>228</v>
      </c>
      <c r="C19" s="68">
        <v>3.9642918151000002</v>
      </c>
      <c r="D19" s="9" t="str">
        <f t="shared" si="5"/>
        <v>Yes</v>
      </c>
      <c r="E19" s="8">
        <v>3.8547073057999999</v>
      </c>
      <c r="F19" s="9" t="str">
        <f t="shared" si="6"/>
        <v>Yes</v>
      </c>
      <c r="G19" s="8">
        <v>3.4021258886000001</v>
      </c>
      <c r="H19" s="9" t="str">
        <f t="shared" si="7"/>
        <v>Yes</v>
      </c>
      <c r="I19" s="10">
        <v>-2.76</v>
      </c>
      <c r="J19" s="10">
        <v>-11.7</v>
      </c>
      <c r="K19" s="9" t="str">
        <f t="shared" si="4"/>
        <v>Yes</v>
      </c>
    </row>
    <row r="20" spans="1:11" x14ac:dyDescent="0.25">
      <c r="A20" s="69" t="s">
        <v>865</v>
      </c>
      <c r="B20" s="49" t="s">
        <v>228</v>
      </c>
      <c r="C20" s="68">
        <v>8.0397052999999996E-2</v>
      </c>
      <c r="D20" s="9" t="str">
        <f t="shared" si="5"/>
        <v>Yes</v>
      </c>
      <c r="E20" s="8">
        <v>6.7339054999999995E-2</v>
      </c>
      <c r="F20" s="9" t="str">
        <f t="shared" si="6"/>
        <v>Yes</v>
      </c>
      <c r="G20" s="8">
        <v>5.5553573000000002E-2</v>
      </c>
      <c r="H20" s="9" t="str">
        <f t="shared" si="7"/>
        <v>Yes</v>
      </c>
      <c r="I20" s="10">
        <v>-16.2</v>
      </c>
      <c r="J20" s="10">
        <v>-17.5</v>
      </c>
      <c r="K20" s="9" t="str">
        <f t="shared" si="4"/>
        <v>Yes</v>
      </c>
    </row>
    <row r="21" spans="1:11" x14ac:dyDescent="0.25">
      <c r="A21" s="69" t="s">
        <v>866</v>
      </c>
      <c r="B21" s="33" t="s">
        <v>217</v>
      </c>
      <c r="C21" s="68">
        <v>0.1319934213</v>
      </c>
      <c r="D21" s="9" t="str">
        <f t="shared" si="5"/>
        <v>N/A</v>
      </c>
      <c r="E21" s="8">
        <v>0.17708253409999999</v>
      </c>
      <c r="F21" s="9" t="str">
        <f t="shared" si="6"/>
        <v>N/A</v>
      </c>
      <c r="G21" s="8">
        <v>0.14679260099999999</v>
      </c>
      <c r="H21" s="9" t="str">
        <f t="shared" si="7"/>
        <v>N/A</v>
      </c>
      <c r="I21" s="10">
        <v>34.159999999999997</v>
      </c>
      <c r="J21" s="10">
        <v>-17.100000000000001</v>
      </c>
      <c r="K21" s="9" t="str">
        <f t="shared" si="4"/>
        <v>Yes</v>
      </c>
    </row>
    <row r="22" spans="1:11" x14ac:dyDescent="0.25">
      <c r="A22" s="66" t="s">
        <v>1728</v>
      </c>
      <c r="B22" s="33" t="s">
        <v>217</v>
      </c>
      <c r="C22" s="68">
        <v>4.0169376E-2</v>
      </c>
      <c r="D22" s="9" t="str">
        <f t="shared" si="5"/>
        <v>N/A</v>
      </c>
      <c r="E22" s="8">
        <v>3.8153613900000001E-2</v>
      </c>
      <c r="F22" s="9" t="str">
        <f t="shared" si="6"/>
        <v>N/A</v>
      </c>
      <c r="G22" s="8">
        <v>4.0652484400000001E-2</v>
      </c>
      <c r="H22" s="9" t="str">
        <f t="shared" si="7"/>
        <v>N/A</v>
      </c>
      <c r="I22" s="10">
        <v>-5.0199999999999996</v>
      </c>
      <c r="J22" s="10">
        <v>6.5490000000000004</v>
      </c>
      <c r="K22" s="9" t="str">
        <f t="shared" si="4"/>
        <v>Yes</v>
      </c>
    </row>
    <row r="23" spans="1:11" x14ac:dyDescent="0.25">
      <c r="A23" s="69" t="s">
        <v>867</v>
      </c>
      <c r="B23" s="33" t="s">
        <v>217</v>
      </c>
      <c r="C23" s="68">
        <v>5.2878989899999999E-2</v>
      </c>
      <c r="D23" s="9" t="str">
        <f t="shared" si="5"/>
        <v>N/A</v>
      </c>
      <c r="E23" s="8">
        <v>0.1802965614</v>
      </c>
      <c r="F23" s="9" t="str">
        <f t="shared" si="6"/>
        <v>N/A</v>
      </c>
      <c r="G23" s="8">
        <v>0.67402108530000004</v>
      </c>
      <c r="H23" s="9" t="str">
        <f t="shared" si="7"/>
        <v>N/A</v>
      </c>
      <c r="I23" s="10">
        <v>241</v>
      </c>
      <c r="J23" s="10">
        <v>273.8</v>
      </c>
      <c r="K23" s="9" t="str">
        <f t="shared" si="4"/>
        <v>No</v>
      </c>
    </row>
    <row r="24" spans="1:11" x14ac:dyDescent="0.25">
      <c r="A24" s="69" t="s">
        <v>868</v>
      </c>
      <c r="B24" s="33" t="s">
        <v>236</v>
      </c>
      <c r="C24" s="68">
        <v>3.6168179673999998</v>
      </c>
      <c r="D24" s="9" t="str">
        <f>IF($B24="N/A","N/A",IF(C24&gt;10,"No",IF(C24&lt;1,"No","Yes")))</f>
        <v>Yes</v>
      </c>
      <c r="E24" s="8">
        <v>3.5696956627</v>
      </c>
      <c r="F24" s="9" t="str">
        <f>IF($B24="N/A","N/A",IF(E24&gt;10,"No",IF(E24&lt;1,"No","Yes")))</f>
        <v>Yes</v>
      </c>
      <c r="G24" s="8">
        <v>3.3386636472000002</v>
      </c>
      <c r="H24" s="9" t="str">
        <f>IF($B24="N/A","N/A",IF(G24&gt;10,"No",IF(G24&lt;1,"No","Yes")))</f>
        <v>Yes</v>
      </c>
      <c r="I24" s="10">
        <v>-1.3</v>
      </c>
      <c r="J24" s="10">
        <v>-6.47</v>
      </c>
      <c r="K24" s="9" t="str">
        <f t="shared" si="4"/>
        <v>Yes</v>
      </c>
    </row>
    <row r="25" spans="1:11" x14ac:dyDescent="0.25">
      <c r="A25" s="69" t="s">
        <v>869</v>
      </c>
      <c r="B25" s="72" t="s">
        <v>243</v>
      </c>
      <c r="C25" s="68">
        <v>21.919594785000001</v>
      </c>
      <c r="D25" s="9" t="str">
        <f>IF($B25="N/A","N/A",IF(C25&gt;10,"No",IF(C25&lt;=0,"No","Yes")))</f>
        <v>No</v>
      </c>
      <c r="E25" s="8">
        <v>21.548393918999999</v>
      </c>
      <c r="F25" s="9" t="str">
        <f>IF($B25="N/A","N/A",IF(E25&gt;10,"No",IF(E25&lt;=0,"No","Yes")))</f>
        <v>No</v>
      </c>
      <c r="G25" s="8">
        <v>21.059674761</v>
      </c>
      <c r="H25" s="9" t="str">
        <f>IF($B25="N/A","N/A",IF(G25&gt;10,"No",IF(G25&lt;=0,"No","Yes")))</f>
        <v>No</v>
      </c>
      <c r="I25" s="10">
        <v>-1.69</v>
      </c>
      <c r="J25" s="10">
        <v>-2.27</v>
      </c>
      <c r="K25" s="9" t="str">
        <f t="shared" si="4"/>
        <v>Yes</v>
      </c>
    </row>
    <row r="26" spans="1:11" x14ac:dyDescent="0.25">
      <c r="A26" s="69" t="s">
        <v>870</v>
      </c>
      <c r="B26" s="49" t="s">
        <v>252</v>
      </c>
      <c r="C26" s="68">
        <v>3.6875953584999999</v>
      </c>
      <c r="D26" s="9" t="str">
        <f>IF($B26="N/A","N/A",IF(C26&gt;=5,"No",IF(C26&lt;0,"No","Yes")))</f>
        <v>Yes</v>
      </c>
      <c r="E26" s="8">
        <v>3.8494197126</v>
      </c>
      <c r="F26" s="9" t="str">
        <f>IF($B26="N/A","N/A",IF(E26&gt;=5,"No",IF(E26&lt;0,"No","Yes")))</f>
        <v>Yes</v>
      </c>
      <c r="G26" s="8">
        <v>4.4817073465000004</v>
      </c>
      <c r="H26" s="9" t="str">
        <f>IF($B26="N/A","N/A",IF(G26&gt;=5,"No",IF(G26&lt;0,"No","Yes")))</f>
        <v>Yes</v>
      </c>
      <c r="I26" s="10">
        <v>4.3879999999999999</v>
      </c>
      <c r="J26" s="10">
        <v>16.43</v>
      </c>
      <c r="K26" s="9" t="str">
        <f t="shared" si="4"/>
        <v>Yes</v>
      </c>
    </row>
    <row r="27" spans="1:11" x14ac:dyDescent="0.25">
      <c r="A27" s="69" t="s">
        <v>14</v>
      </c>
      <c r="B27" s="49" t="s">
        <v>253</v>
      </c>
      <c r="C27" s="68">
        <v>0.84792946979999995</v>
      </c>
      <c r="D27" s="9" t="str">
        <f>IF($B27="N/A","N/A",IF(C27&gt;15,"No",IF(C27&lt;=0,"No","Yes")))</f>
        <v>Yes</v>
      </c>
      <c r="E27" s="8">
        <v>0.78909553129999999</v>
      </c>
      <c r="F27" s="9" t="str">
        <f>IF($B27="N/A","N/A",IF(E27&gt;15,"No",IF(E27&lt;=0,"No","Yes")))</f>
        <v>Yes</v>
      </c>
      <c r="G27" s="8">
        <v>0.69466078080000004</v>
      </c>
      <c r="H27" s="9" t="str">
        <f>IF($B27="N/A","N/A",IF(G27&gt;15,"No",IF(G27&lt;=0,"No","Yes")))</f>
        <v>Yes</v>
      </c>
      <c r="I27" s="10">
        <v>-6.94</v>
      </c>
      <c r="J27" s="10">
        <v>-12</v>
      </c>
      <c r="K27" s="9" t="str">
        <f>IF(J27="Div by 0", "N/A", IF(J27="N/A","N/A", IF(J27&gt;30, "No", IF(J27&lt;-30, "No", "Yes"))))</f>
        <v>Yes</v>
      </c>
    </row>
    <row r="28" spans="1:11" x14ac:dyDescent="0.25">
      <c r="A28" s="69" t="s">
        <v>871</v>
      </c>
      <c r="B28" s="33" t="s">
        <v>217</v>
      </c>
      <c r="C28" s="71">
        <v>88.570957096000001</v>
      </c>
      <c r="D28" s="9" t="str">
        <f>IF($B28="N/A","N/A",IF(C28&gt;15,"No",IF(C28&lt;-15,"No","Yes")))</f>
        <v>N/A</v>
      </c>
      <c r="E28" s="35">
        <v>98.829917225000003</v>
      </c>
      <c r="F28" s="9" t="str">
        <f>IF($B28="N/A","N/A",IF(E28&gt;15,"No",IF(E28&lt;-15,"No","Yes")))</f>
        <v>N/A</v>
      </c>
      <c r="G28" s="35">
        <v>94.795140575999994</v>
      </c>
      <c r="H28" s="9" t="str">
        <f>IF($B28="N/A","N/A",IF(G28&gt;15,"No",IF(G28&lt;-15,"No","Yes")))</f>
        <v>N/A</v>
      </c>
      <c r="I28" s="10">
        <v>11.58</v>
      </c>
      <c r="J28" s="10">
        <v>-4.08</v>
      </c>
      <c r="K28" s="9" t="str">
        <f>IF(J28="Div by 0", "N/A", IF(J28="N/A","N/A", IF(J28&gt;30, "No", IF(J28&lt;-30, "No", "Yes"))))</f>
        <v>Yes</v>
      </c>
    </row>
    <row r="29" spans="1:11" x14ac:dyDescent="0.25">
      <c r="A29" s="69" t="s">
        <v>377</v>
      </c>
      <c r="B29" s="33" t="s">
        <v>254</v>
      </c>
      <c r="C29" s="68">
        <v>20.668455729000001</v>
      </c>
      <c r="D29" s="9" t="str">
        <f>IF($B29="N/A","N/A",IF(C29&gt;35,"No",IF(C29&lt;10,"No","Yes")))</f>
        <v>Yes</v>
      </c>
      <c r="E29" s="8">
        <v>20.600670591</v>
      </c>
      <c r="F29" s="9" t="str">
        <f>IF($B29="N/A","N/A",IF(E29&gt;35,"No",IF(E29&lt;10,"No","Yes")))</f>
        <v>Yes</v>
      </c>
      <c r="G29" s="8">
        <v>19.707630032000001</v>
      </c>
      <c r="H29" s="9" t="str">
        <f>IF($B29="N/A","N/A",IF(G29&gt;35,"No",IF(G29&lt;10,"No","Yes")))</f>
        <v>Yes</v>
      </c>
      <c r="I29" s="10">
        <v>-0.32800000000000001</v>
      </c>
      <c r="J29" s="10">
        <v>-4.34</v>
      </c>
      <c r="K29" s="9" t="str">
        <f t="shared" ref="K29:K54" si="8">IF(J29="Div by 0", "N/A", IF(J29="N/A","N/A", IF(J29&gt;30, "No", IF(J29&lt;-30, "No", "Yes"))))</f>
        <v>Yes</v>
      </c>
    </row>
    <row r="30" spans="1:11" x14ac:dyDescent="0.25">
      <c r="A30" s="69" t="s">
        <v>378</v>
      </c>
      <c r="B30" s="33" t="s">
        <v>255</v>
      </c>
      <c r="C30" s="68">
        <v>10.394073821999999</v>
      </c>
      <c r="D30" s="9" t="str">
        <f>IF($B30="N/A","N/A",IF(C30&gt;20,"No",IF(C30&lt;2,"No","Yes")))</f>
        <v>Yes</v>
      </c>
      <c r="E30" s="8">
        <v>10.742989791999999</v>
      </c>
      <c r="F30" s="9" t="str">
        <f>IF($B30="N/A","N/A",IF(E30&gt;20,"No",IF(E30&lt;2,"No","Yes")))</f>
        <v>Yes</v>
      </c>
      <c r="G30" s="8">
        <v>10.306393387</v>
      </c>
      <c r="H30" s="9" t="str">
        <f>IF($B30="N/A","N/A",IF(G30&gt;20,"No",IF(G30&lt;2,"No","Yes")))</f>
        <v>Yes</v>
      </c>
      <c r="I30" s="10">
        <v>3.3570000000000002</v>
      </c>
      <c r="J30" s="10">
        <v>-4.0599999999999996</v>
      </c>
      <c r="K30" s="9" t="str">
        <f t="shared" si="8"/>
        <v>Yes</v>
      </c>
    </row>
    <row r="31" spans="1:11" x14ac:dyDescent="0.25">
      <c r="A31" s="69" t="s">
        <v>379</v>
      </c>
      <c r="B31" s="33" t="s">
        <v>256</v>
      </c>
      <c r="C31" s="68">
        <v>1.1605393307</v>
      </c>
      <c r="D31" s="9" t="str">
        <f>IF($B31="N/A","N/A",IF(C31&gt;8,"No",IF(C31&lt;0.5,"No","Yes")))</f>
        <v>Yes</v>
      </c>
      <c r="E31" s="8">
        <v>1.2120511507</v>
      </c>
      <c r="F31" s="9" t="str">
        <f>IF($B31="N/A","N/A",IF(E31&gt;8,"No",IF(E31&lt;0.5,"No","Yes")))</f>
        <v>Yes</v>
      </c>
      <c r="G31" s="8">
        <v>1.3492477602999999</v>
      </c>
      <c r="H31" s="9" t="str">
        <f>IF($B31="N/A","N/A",IF(G31&gt;8,"No",IF(G31&lt;0.5,"No","Yes")))</f>
        <v>Yes</v>
      </c>
      <c r="I31" s="10">
        <v>4.4390000000000001</v>
      </c>
      <c r="J31" s="10">
        <v>11.32</v>
      </c>
      <c r="K31" s="9" t="str">
        <f t="shared" si="8"/>
        <v>Yes</v>
      </c>
    </row>
    <row r="32" spans="1:11" x14ac:dyDescent="0.25">
      <c r="A32" s="69" t="s">
        <v>380</v>
      </c>
      <c r="B32" s="33" t="s">
        <v>257</v>
      </c>
      <c r="C32" s="68">
        <v>5.6149674943000001</v>
      </c>
      <c r="D32" s="9" t="str">
        <f>IF($B32="N/A","N/A",IF(C32&gt;25,"No",IF(C32&lt;3,"No","Yes")))</f>
        <v>Yes</v>
      </c>
      <c r="E32" s="8">
        <v>5.6274506958000003</v>
      </c>
      <c r="F32" s="9" t="str">
        <f>IF($B32="N/A","N/A",IF(E32&gt;25,"No",IF(E32&lt;3,"No","Yes")))</f>
        <v>Yes</v>
      </c>
      <c r="G32" s="8">
        <v>5.4171002771000003</v>
      </c>
      <c r="H32" s="9" t="str">
        <f>IF($B32="N/A","N/A",IF(G32&gt;25,"No",IF(G32&lt;3,"No","Yes")))</f>
        <v>Yes</v>
      </c>
      <c r="I32" s="10">
        <v>0.2223</v>
      </c>
      <c r="J32" s="10">
        <v>-3.74</v>
      </c>
      <c r="K32" s="9" t="str">
        <f t="shared" si="8"/>
        <v>Yes</v>
      </c>
    </row>
    <row r="33" spans="1:11" x14ac:dyDescent="0.25">
      <c r="A33" s="69" t="s">
        <v>381</v>
      </c>
      <c r="B33" s="33" t="s">
        <v>258</v>
      </c>
      <c r="C33" s="68">
        <v>3.7334199297000001</v>
      </c>
      <c r="D33" s="9" t="str">
        <f>IF($B33="N/A","N/A",IF(C33&gt;25,"No",IF(C33&lt;2,"No","Yes")))</f>
        <v>Yes</v>
      </c>
      <c r="E33" s="8">
        <v>3.6045834102000001</v>
      </c>
      <c r="F33" s="9" t="str">
        <f>IF($B33="N/A","N/A",IF(E33&gt;25,"No",IF(E33&lt;2,"No","Yes")))</f>
        <v>Yes</v>
      </c>
      <c r="G33" s="8">
        <v>3.5082177816</v>
      </c>
      <c r="H33" s="9" t="str">
        <f>IF($B33="N/A","N/A",IF(G33&gt;25,"No",IF(G33&lt;2,"No","Yes")))</f>
        <v>Yes</v>
      </c>
      <c r="I33" s="10">
        <v>-3.45</v>
      </c>
      <c r="J33" s="10">
        <v>-2.67</v>
      </c>
      <c r="K33" s="9" t="str">
        <f t="shared" si="8"/>
        <v>Yes</v>
      </c>
    </row>
    <row r="34" spans="1:11" x14ac:dyDescent="0.25">
      <c r="A34" s="69" t="s">
        <v>382</v>
      </c>
      <c r="B34" s="33" t="s">
        <v>259</v>
      </c>
      <c r="C34" s="68">
        <v>0.67978944019999998</v>
      </c>
      <c r="D34" s="9" t="str">
        <f>IF($B34="N/A","N/A",IF(C34&gt;25,"No",IF(C34&lt;=0,"No","Yes")))</f>
        <v>Yes</v>
      </c>
      <c r="E34" s="8">
        <v>0.6069327605</v>
      </c>
      <c r="F34" s="9" t="str">
        <f>IF($B34="N/A","N/A",IF(E34&gt;25,"No",IF(E34&lt;=0,"No","Yes")))</f>
        <v>Yes</v>
      </c>
      <c r="G34" s="8">
        <v>0.86706010680000001</v>
      </c>
      <c r="H34" s="9" t="str">
        <f>IF($B34="N/A","N/A",IF(G34&gt;25,"No",IF(G34&lt;=0,"No","Yes")))</f>
        <v>Yes</v>
      </c>
      <c r="I34" s="10">
        <v>-10.7</v>
      </c>
      <c r="J34" s="10">
        <v>42.86</v>
      </c>
      <c r="K34" s="9" t="str">
        <f t="shared" si="8"/>
        <v>No</v>
      </c>
    </row>
    <row r="35" spans="1:11" x14ac:dyDescent="0.25">
      <c r="A35" s="69" t="s">
        <v>383</v>
      </c>
      <c r="B35" s="33" t="s">
        <v>260</v>
      </c>
      <c r="C35" s="68">
        <v>20.632775529</v>
      </c>
      <c r="D35" s="9" t="str">
        <f>IF($B35="N/A","N/A",IF(C35&gt;20,"No",IF(C35&lt;4,"No","Yes")))</f>
        <v>No</v>
      </c>
      <c r="E35" s="8">
        <v>20.551630756000002</v>
      </c>
      <c r="F35" s="9" t="str">
        <f>IF($B35="N/A","N/A",IF(E35&gt;20,"No",IF(E35&lt;4,"No","Yes")))</f>
        <v>No</v>
      </c>
      <c r="G35" s="8">
        <v>20.164355631999999</v>
      </c>
      <c r="H35" s="9" t="str">
        <f>IF($B35="N/A","N/A",IF(G35&gt;20,"No",IF(G35&lt;4,"No","Yes")))</f>
        <v>No</v>
      </c>
      <c r="I35" s="10">
        <v>-0.39300000000000002</v>
      </c>
      <c r="J35" s="10">
        <v>-1.88</v>
      </c>
      <c r="K35" s="9" t="str">
        <f t="shared" si="8"/>
        <v>Yes</v>
      </c>
    </row>
    <row r="36" spans="1:11" x14ac:dyDescent="0.25">
      <c r="A36" s="69" t="s">
        <v>384</v>
      </c>
      <c r="B36" s="33" t="s">
        <v>261</v>
      </c>
      <c r="C36" s="68">
        <v>0.1599195913</v>
      </c>
      <c r="D36" s="9" t="str">
        <f>IF($B36="N/A","N/A",IF(C36&gt;=3,"No",IF(C36&lt;0,"No","Yes")))</f>
        <v>Yes</v>
      </c>
      <c r="E36" s="8">
        <v>0</v>
      </c>
      <c r="F36" s="9" t="str">
        <f>IF($B36="N/A","N/A",IF(E36&gt;=3,"No",IF(E36&lt;0,"No","Yes")))</f>
        <v>Yes</v>
      </c>
      <c r="G36" s="8">
        <v>0</v>
      </c>
      <c r="H36" s="9" t="str">
        <f>IF($B36="N/A","N/A",IF(G36&gt;=3,"No",IF(G36&lt;0,"No","Yes")))</f>
        <v>Yes</v>
      </c>
      <c r="I36" s="10">
        <v>-100</v>
      </c>
      <c r="J36" s="10" t="s">
        <v>1742</v>
      </c>
      <c r="K36" s="9" t="str">
        <f t="shared" si="8"/>
        <v>N/A</v>
      </c>
    </row>
    <row r="37" spans="1:11" x14ac:dyDescent="0.25">
      <c r="A37" s="69" t="s">
        <v>385</v>
      </c>
      <c r="B37" s="33" t="s">
        <v>262</v>
      </c>
      <c r="C37" s="68">
        <v>14.018412616000001</v>
      </c>
      <c r="D37" s="9" t="str">
        <f>IF($B37="N/A","N/A",IF(C37&gt;=25,"No",IF(C37&lt;0,"No","Yes")))</f>
        <v>Yes</v>
      </c>
      <c r="E37" s="8">
        <v>12.46767829</v>
      </c>
      <c r="F37" s="9" t="str">
        <f>IF($B37="N/A","N/A",IF(E37&gt;=25,"No",IF(E37&lt;0,"No","Yes")))</f>
        <v>Yes</v>
      </c>
      <c r="G37" s="8">
        <v>12.471343133</v>
      </c>
      <c r="H37" s="9" t="str">
        <f>IF($B37="N/A","N/A",IF(G37&gt;=25,"No",IF(G37&lt;0,"No","Yes")))</f>
        <v>Yes</v>
      </c>
      <c r="I37" s="10">
        <v>-11.1</v>
      </c>
      <c r="J37" s="10">
        <v>2.9399999999999999E-2</v>
      </c>
      <c r="K37" s="9" t="str">
        <f t="shared" si="8"/>
        <v>Yes</v>
      </c>
    </row>
    <row r="38" spans="1:11" x14ac:dyDescent="0.25">
      <c r="A38" s="69" t="s">
        <v>386</v>
      </c>
      <c r="B38" s="33" t="s">
        <v>225</v>
      </c>
      <c r="C38" s="68">
        <v>3.822154023</v>
      </c>
      <c r="D38" s="9" t="str">
        <f>IF($B38="N/A","N/A",IF(C38&gt;3,"Yes","No"))</f>
        <v>Yes</v>
      </c>
      <c r="E38" s="8">
        <v>3.8388445260999999</v>
      </c>
      <c r="F38" s="9" t="str">
        <f>IF($B38="N/A","N/A",IF(E38&gt;3,"Yes","No"))</f>
        <v>Yes</v>
      </c>
      <c r="G38" s="8">
        <v>3.9616641766999998</v>
      </c>
      <c r="H38" s="9" t="str">
        <f>IF($B38="N/A","N/A",IF(G38&gt;3,"Yes","No"))</f>
        <v>Yes</v>
      </c>
      <c r="I38" s="10">
        <v>0.43669999999999998</v>
      </c>
      <c r="J38" s="10">
        <v>3.1989999999999998</v>
      </c>
      <c r="K38" s="9" t="str">
        <f t="shared" si="8"/>
        <v>Yes</v>
      </c>
    </row>
    <row r="39" spans="1:11" x14ac:dyDescent="0.25">
      <c r="A39" s="69" t="s">
        <v>387</v>
      </c>
      <c r="B39" s="33" t="s">
        <v>224</v>
      </c>
      <c r="C39" s="68">
        <v>0.63542239349999996</v>
      </c>
      <c r="D39" s="9" t="str">
        <f>IF($B39="N/A","N/A",IF(C39&gt;1,"Yes","No"))</f>
        <v>No</v>
      </c>
      <c r="E39" s="8">
        <v>0.58687100969999995</v>
      </c>
      <c r="F39" s="9" t="str">
        <f>IF($B39="N/A","N/A",IF(E39&gt;1,"Yes","No"))</f>
        <v>No</v>
      </c>
      <c r="G39" s="8">
        <v>0.49139835869999998</v>
      </c>
      <c r="H39" s="9" t="str">
        <f>IF($B39="N/A","N/A",IF(G39&gt;1,"Yes","No"))</f>
        <v>No</v>
      </c>
      <c r="I39" s="10">
        <v>-7.64</v>
      </c>
      <c r="J39" s="10">
        <v>-16.3</v>
      </c>
      <c r="K39" s="9" t="str">
        <f t="shared" si="8"/>
        <v>Yes</v>
      </c>
    </row>
    <row r="40" spans="1:11" x14ac:dyDescent="0.25">
      <c r="A40" s="69" t="s">
        <v>388</v>
      </c>
      <c r="B40" s="33" t="s">
        <v>217</v>
      </c>
      <c r="C40" s="68">
        <v>1.2184905100000001E-2</v>
      </c>
      <c r="D40" s="9" t="str">
        <f>IF($B40="N/A","N/A",IF(C40&gt;15,"No",IF(C40&lt;-15,"No","Yes")))</f>
        <v>N/A</v>
      </c>
      <c r="E40" s="8">
        <v>9.5902425999999999E-3</v>
      </c>
      <c r="F40" s="9" t="str">
        <f>IF($B40="N/A","N/A",IF(E40&gt;15,"No",IF(E40&lt;-15,"No","Yes")))</f>
        <v>N/A</v>
      </c>
      <c r="G40" s="8">
        <v>1.0030506200000001E-2</v>
      </c>
      <c r="H40" s="9" t="str">
        <f>IF($B40="N/A","N/A",IF(G40&gt;15,"No",IF(G40&lt;-15,"No","Yes")))</f>
        <v>N/A</v>
      </c>
      <c r="I40" s="10">
        <v>-21.3</v>
      </c>
      <c r="J40" s="10">
        <v>4.5910000000000002</v>
      </c>
      <c r="K40" s="9" t="str">
        <f t="shared" si="8"/>
        <v>Yes</v>
      </c>
    </row>
    <row r="41" spans="1:11" x14ac:dyDescent="0.25">
      <c r="A41" s="69" t="s">
        <v>389</v>
      </c>
      <c r="B41" s="33" t="s">
        <v>217</v>
      </c>
      <c r="C41" s="68">
        <v>5.8301000000000003E-5</v>
      </c>
      <c r="D41" s="9" t="str">
        <f>IF($B41="N/A","N/A",IF(C41&gt;15,"No",IF(C41&lt;-15,"No","Yes")))</f>
        <v>N/A</v>
      </c>
      <c r="E41" s="8">
        <v>5.1839100000000003E-5</v>
      </c>
      <c r="F41" s="9" t="str">
        <f>IF($B41="N/A","N/A",IF(E41&gt;15,"No",IF(E41&lt;-15,"No","Yes")))</f>
        <v>N/A</v>
      </c>
      <c r="G41" s="8">
        <v>4.8223599999999997E-5</v>
      </c>
      <c r="H41" s="9" t="str">
        <f>IF($B41="N/A","N/A",IF(G41&gt;15,"No",IF(G41&lt;-15,"No","Yes")))</f>
        <v>N/A</v>
      </c>
      <c r="I41" s="10">
        <v>-11.1</v>
      </c>
      <c r="J41" s="10">
        <v>-6.97</v>
      </c>
      <c r="K41" s="9" t="str">
        <f t="shared" si="8"/>
        <v>Yes</v>
      </c>
    </row>
    <row r="42" spans="1:11" x14ac:dyDescent="0.25">
      <c r="A42" s="69" t="s">
        <v>390</v>
      </c>
      <c r="B42" s="33" t="s">
        <v>263</v>
      </c>
      <c r="C42" s="68">
        <v>0</v>
      </c>
      <c r="D42" s="9" t="str">
        <f>IF($B42="N/A","N/A",IF(C42&gt;0,"Yes","No"))</f>
        <v>No</v>
      </c>
      <c r="E42" s="8">
        <v>0</v>
      </c>
      <c r="F42" s="9" t="str">
        <f>IF($B42="N/A","N/A",IF(E42&gt;0,"Yes","No"))</f>
        <v>No</v>
      </c>
      <c r="G42" s="8">
        <v>0</v>
      </c>
      <c r="H42" s="9" t="str">
        <f>IF($B42="N/A","N/A",IF(G42&gt;0,"Yes","No"))</f>
        <v>No</v>
      </c>
      <c r="I42" s="10" t="s">
        <v>1742</v>
      </c>
      <c r="J42" s="10" t="s">
        <v>1742</v>
      </c>
      <c r="K42" s="9" t="str">
        <f t="shared" si="8"/>
        <v>N/A</v>
      </c>
    </row>
    <row r="43" spans="1:11" x14ac:dyDescent="0.25">
      <c r="A43" s="69" t="s">
        <v>391</v>
      </c>
      <c r="B43" s="33" t="s">
        <v>263</v>
      </c>
      <c r="C43" s="68">
        <v>1.243035219</v>
      </c>
      <c r="D43" s="9" t="str">
        <f>IF($B43="N/A","N/A",IF(C43&gt;0,"Yes","No"))</f>
        <v>Yes</v>
      </c>
      <c r="E43" s="8">
        <v>1.3787140159</v>
      </c>
      <c r="F43" s="9" t="str">
        <f>IF($B43="N/A","N/A",IF(E43&gt;0,"Yes","No"))</f>
        <v>Yes</v>
      </c>
      <c r="G43" s="8">
        <v>1.3391690303999999</v>
      </c>
      <c r="H43" s="9" t="str">
        <f>IF($B43="N/A","N/A",IF(G43&gt;0,"Yes","No"))</f>
        <v>Yes</v>
      </c>
      <c r="I43" s="10">
        <v>10.92</v>
      </c>
      <c r="J43" s="10">
        <v>-2.87</v>
      </c>
      <c r="K43" s="9" t="str">
        <f t="shared" si="8"/>
        <v>Yes</v>
      </c>
    </row>
    <row r="44" spans="1:11" x14ac:dyDescent="0.25">
      <c r="A44" s="69" t="s">
        <v>392</v>
      </c>
      <c r="B44" s="33" t="s">
        <v>263</v>
      </c>
      <c r="C44" s="68">
        <v>3.5879006807999998</v>
      </c>
      <c r="D44" s="9" t="str">
        <f>IF($B44="N/A","N/A",IF(C44&gt;0,"Yes","No"))</f>
        <v>Yes</v>
      </c>
      <c r="E44" s="8">
        <v>3.6433072547999998</v>
      </c>
      <c r="F44" s="9" t="str">
        <f>IF($B44="N/A","N/A",IF(E44&gt;0,"Yes","No"))</f>
        <v>Yes</v>
      </c>
      <c r="G44" s="8">
        <v>3.7033304174000001</v>
      </c>
      <c r="H44" s="9" t="str">
        <f>IF($B44="N/A","N/A",IF(G44&gt;0,"Yes","No"))</f>
        <v>Yes</v>
      </c>
      <c r="I44" s="10">
        <v>1.544</v>
      </c>
      <c r="J44" s="10">
        <v>1.647</v>
      </c>
      <c r="K44" s="9" t="str">
        <f t="shared" si="8"/>
        <v>Yes</v>
      </c>
    </row>
    <row r="45" spans="1:11" x14ac:dyDescent="0.25">
      <c r="A45" s="69" t="s">
        <v>393</v>
      </c>
      <c r="B45" s="33" t="s">
        <v>224</v>
      </c>
      <c r="C45" s="68">
        <v>4.92060281E-2</v>
      </c>
      <c r="D45" s="9" t="str">
        <f>IF($B45="N/A","N/A",IF(C45&gt;1,"Yes","No"))</f>
        <v>No</v>
      </c>
      <c r="E45" s="8">
        <v>5.3083288899999997E-2</v>
      </c>
      <c r="F45" s="9" t="str">
        <f>IF($B45="N/A","N/A",IF(E45&gt;1,"Yes","No"))</f>
        <v>No</v>
      </c>
      <c r="G45" s="8">
        <v>9.5338032899999994E-2</v>
      </c>
      <c r="H45" s="9" t="str">
        <f>IF($B45="N/A","N/A",IF(G45&gt;1,"Yes","No"))</f>
        <v>No</v>
      </c>
      <c r="I45" s="10">
        <v>7.88</v>
      </c>
      <c r="J45" s="10">
        <v>79.599999999999994</v>
      </c>
      <c r="K45" s="9" t="str">
        <f t="shared" si="8"/>
        <v>No</v>
      </c>
    </row>
    <row r="46" spans="1:11" x14ac:dyDescent="0.25">
      <c r="A46" s="69" t="s">
        <v>394</v>
      </c>
      <c r="B46" s="33" t="s">
        <v>263</v>
      </c>
      <c r="C46" s="68">
        <v>3.5213792600000002E-2</v>
      </c>
      <c r="D46" s="9" t="str">
        <f>IF($B46="N/A","N/A",IF(C46&gt;0,"Yes","No"))</f>
        <v>Yes</v>
      </c>
      <c r="E46" s="8">
        <v>4.5411094800000003E-2</v>
      </c>
      <c r="F46" s="9" t="str">
        <f>IF($B46="N/A","N/A",IF(E46&gt;0,"Yes","No"))</f>
        <v>Yes</v>
      </c>
      <c r="G46" s="8">
        <v>2.8548363899999998E-2</v>
      </c>
      <c r="H46" s="9" t="str">
        <f>IF($B46="N/A","N/A",IF(G46&gt;0,"Yes","No"))</f>
        <v>Yes</v>
      </c>
      <c r="I46" s="10">
        <v>28.96</v>
      </c>
      <c r="J46" s="10">
        <v>-37.1</v>
      </c>
      <c r="K46" s="9" t="str">
        <f t="shared" si="8"/>
        <v>No</v>
      </c>
    </row>
    <row r="47" spans="1:11" x14ac:dyDescent="0.25">
      <c r="A47" s="69" t="s">
        <v>395</v>
      </c>
      <c r="B47" s="33" t="s">
        <v>217</v>
      </c>
      <c r="C47" s="68">
        <v>0</v>
      </c>
      <c r="D47" s="9" t="str">
        <f>IF($B47="N/A","N/A",IF(C47&gt;15,"No",IF(C47&lt;-15,"No","Yes")))</f>
        <v>N/A</v>
      </c>
      <c r="E47" s="8">
        <v>0</v>
      </c>
      <c r="F47" s="9" t="str">
        <f>IF($B47="N/A","N/A",IF(E47&gt;15,"No",IF(E47&lt;-15,"No","Yes")))</f>
        <v>N/A</v>
      </c>
      <c r="G47" s="8">
        <v>0</v>
      </c>
      <c r="H47" s="9" t="str">
        <f>IF($B47="N/A","N/A",IF(G47&gt;15,"No",IF(G47&lt;-15,"No","Yes")))</f>
        <v>N/A</v>
      </c>
      <c r="I47" s="10" t="s">
        <v>1742</v>
      </c>
      <c r="J47" s="10" t="s">
        <v>1742</v>
      </c>
      <c r="K47" s="9" t="str">
        <f t="shared" si="8"/>
        <v>N/A</v>
      </c>
    </row>
    <row r="48" spans="1:11" x14ac:dyDescent="0.25">
      <c r="A48" s="69" t="s">
        <v>396</v>
      </c>
      <c r="B48" s="33" t="s">
        <v>217</v>
      </c>
      <c r="C48" s="68">
        <v>1.4669109866000001</v>
      </c>
      <c r="D48" s="9" t="str">
        <f>IF($B48="N/A","N/A",IF(C48&gt;15,"No",IF(C48&lt;-15,"No","Yes")))</f>
        <v>N/A</v>
      </c>
      <c r="E48" s="8">
        <v>1.4483858326000001</v>
      </c>
      <c r="F48" s="9" t="str">
        <f>IF($B48="N/A","N/A",IF(E48&gt;15,"No",IF(E48&lt;-15,"No","Yes")))</f>
        <v>N/A</v>
      </c>
      <c r="G48" s="8">
        <v>1.6739853998000001</v>
      </c>
      <c r="H48" s="9" t="str">
        <f>IF($B48="N/A","N/A",IF(G48&gt;15,"No",IF(G48&lt;-15,"No","Yes")))</f>
        <v>N/A</v>
      </c>
      <c r="I48" s="10">
        <v>-1.26</v>
      </c>
      <c r="J48" s="10">
        <v>15.58</v>
      </c>
      <c r="K48" s="9" t="str">
        <f t="shared" si="8"/>
        <v>Yes</v>
      </c>
    </row>
    <row r="49" spans="1:11" x14ac:dyDescent="0.25">
      <c r="A49" s="69" t="s">
        <v>397</v>
      </c>
      <c r="B49" s="33" t="s">
        <v>217</v>
      </c>
      <c r="C49" s="68">
        <v>0</v>
      </c>
      <c r="D49" s="9" t="str">
        <f>IF($B49="N/A","N/A",IF(C49&gt;15,"No",IF(C49&lt;-15,"No","Yes")))</f>
        <v>N/A</v>
      </c>
      <c r="E49" s="8">
        <v>0</v>
      </c>
      <c r="F49" s="9" t="str">
        <f>IF($B49="N/A","N/A",IF(E49&gt;15,"No",IF(E49&lt;-15,"No","Yes")))</f>
        <v>N/A</v>
      </c>
      <c r="G49" s="8">
        <v>0</v>
      </c>
      <c r="H49" s="9" t="str">
        <f>IF($B49="N/A","N/A",IF(G49&gt;15,"No",IF(G49&lt;-15,"No","Yes")))</f>
        <v>N/A</v>
      </c>
      <c r="I49" s="10" t="s">
        <v>1742</v>
      </c>
      <c r="J49" s="10" t="s">
        <v>1742</v>
      </c>
      <c r="K49" s="9" t="str">
        <f t="shared" si="8"/>
        <v>N/A</v>
      </c>
    </row>
    <row r="50" spans="1:11" x14ac:dyDescent="0.25">
      <c r="A50" s="69" t="s">
        <v>398</v>
      </c>
      <c r="B50" s="33" t="s">
        <v>217</v>
      </c>
      <c r="C50" s="68">
        <v>0</v>
      </c>
      <c r="D50" s="9" t="str">
        <f>IF($B50="N/A","N/A",IF(C50&gt;15,"No",IF(C50&lt;-15,"No","Yes")))</f>
        <v>N/A</v>
      </c>
      <c r="E50" s="8">
        <v>0</v>
      </c>
      <c r="F50" s="9" t="str">
        <f>IF($B50="N/A","N/A",IF(E50&gt;15,"No",IF(E50&lt;-15,"No","Yes")))</f>
        <v>N/A</v>
      </c>
      <c r="G50" s="8">
        <v>0</v>
      </c>
      <c r="H50" s="9" t="str">
        <f>IF($B50="N/A","N/A",IF(G50&gt;15,"No",IF(G50&lt;-15,"No","Yes")))</f>
        <v>N/A</v>
      </c>
      <c r="I50" s="10" t="s">
        <v>1742</v>
      </c>
      <c r="J50" s="10" t="s">
        <v>1742</v>
      </c>
      <c r="K50" s="9" t="str">
        <f t="shared" si="8"/>
        <v>N/A</v>
      </c>
    </row>
    <row r="51" spans="1:11" x14ac:dyDescent="0.25">
      <c r="A51" s="69" t="s">
        <v>399</v>
      </c>
      <c r="B51" s="33" t="s">
        <v>217</v>
      </c>
      <c r="C51" s="68">
        <v>2.5994658463999998</v>
      </c>
      <c r="D51" s="9" t="str">
        <f>IF($B51="N/A","N/A",IF(C51&gt;15,"No",IF(C51&lt;-15,"No","Yes")))</f>
        <v>N/A</v>
      </c>
      <c r="E51" s="8">
        <v>2.4180371209999998</v>
      </c>
      <c r="F51" s="9" t="str">
        <f>IF($B51="N/A","N/A",IF(E51&gt;15,"No",IF(E51&lt;-15,"No","Yes")))</f>
        <v>N/A</v>
      </c>
      <c r="G51" s="8">
        <v>2.7181225207000002</v>
      </c>
      <c r="H51" s="9" t="str">
        <f>IF($B51="N/A","N/A",IF(G51&gt;15,"No",IF(G51&lt;-15,"No","Yes")))</f>
        <v>N/A</v>
      </c>
      <c r="I51" s="10">
        <v>-6.98</v>
      </c>
      <c r="J51" s="10">
        <v>12.41</v>
      </c>
      <c r="K51" s="9" t="str">
        <f t="shared" si="8"/>
        <v>Yes</v>
      </c>
    </row>
    <row r="52" spans="1:11" x14ac:dyDescent="0.25">
      <c r="A52" s="69" t="s">
        <v>400</v>
      </c>
      <c r="B52" s="33" t="s">
        <v>224</v>
      </c>
      <c r="C52" s="68">
        <v>9.4605585117000004</v>
      </c>
      <c r="D52" s="9" t="str">
        <f>IF($B52="N/A","N/A",IF(C52&gt;1,"Yes","No"))</f>
        <v>Yes</v>
      </c>
      <c r="E52" s="8">
        <v>9.5851105521999997</v>
      </c>
      <c r="F52" s="9" t="str">
        <f>IF($B52="N/A","N/A",IF(E52&gt;1,"Yes","No"))</f>
        <v>Yes</v>
      </c>
      <c r="G52" s="8">
        <v>10.405782200999999</v>
      </c>
      <c r="H52" s="9" t="str">
        <f>IF($B52="N/A","N/A",IF(G52&gt;1,"Yes","No"))</f>
        <v>Yes</v>
      </c>
      <c r="I52" s="10">
        <v>1.3169999999999999</v>
      </c>
      <c r="J52" s="10">
        <v>8.5619999999999994</v>
      </c>
      <c r="K52" s="9" t="str">
        <f t="shared" si="8"/>
        <v>Yes</v>
      </c>
    </row>
    <row r="53" spans="1:11" x14ac:dyDescent="0.25">
      <c r="A53" s="69" t="s">
        <v>401</v>
      </c>
      <c r="B53" s="33" t="s">
        <v>263</v>
      </c>
      <c r="C53" s="68">
        <v>2.4719616E-2</v>
      </c>
      <c r="D53" s="9" t="str">
        <f>IF($B53="N/A","N/A",IF(C53&gt;0,"Yes","No"))</f>
        <v>Yes</v>
      </c>
      <c r="E53" s="8">
        <v>1.5786057757</v>
      </c>
      <c r="F53" s="9" t="str">
        <f>IF($B53="N/A","N/A",IF(E53&gt;0,"Yes","No"))</f>
        <v>Yes</v>
      </c>
      <c r="G53" s="8">
        <v>1.7806559758</v>
      </c>
      <c r="H53" s="9" t="str">
        <f>IF($B53="N/A","N/A",IF(G53&gt;0,"Yes","No"))</f>
        <v>Yes</v>
      </c>
      <c r="I53" s="10">
        <v>6286</v>
      </c>
      <c r="J53" s="10">
        <v>12.8</v>
      </c>
      <c r="K53" s="9" t="str">
        <f t="shared" si="8"/>
        <v>Yes</v>
      </c>
    </row>
    <row r="54" spans="1:11" x14ac:dyDescent="0.25">
      <c r="A54" s="69" t="s">
        <v>402</v>
      </c>
      <c r="B54" s="33" t="s">
        <v>264</v>
      </c>
      <c r="C54" s="68">
        <v>8.1621370000000001E-4</v>
      </c>
      <c r="D54" s="9" t="str">
        <f>IF($B54="N/A","N/A",IF(C54&gt;=1,"No",IF(C54&lt;0,"No","Yes")))</f>
        <v>Yes</v>
      </c>
      <c r="E54" s="8">
        <v>0</v>
      </c>
      <c r="F54" s="9" t="str">
        <f>IF($B54="N/A","N/A",IF(E54&gt;=1,"No",IF(E54&lt;0,"No","Yes")))</f>
        <v>Yes</v>
      </c>
      <c r="G54" s="8">
        <v>5.7868310000000001E-4</v>
      </c>
      <c r="H54" s="9" t="str">
        <f>IF($B54="N/A","N/A",IF(G54&gt;=1,"No",IF(G54&lt;0,"No","Yes")))</f>
        <v>Yes</v>
      </c>
      <c r="I54" s="10">
        <v>-100</v>
      </c>
      <c r="J54" s="10" t="s">
        <v>1742</v>
      </c>
      <c r="K54" s="9" t="str">
        <f t="shared" si="8"/>
        <v>N/A</v>
      </c>
    </row>
    <row r="55" spans="1:11" x14ac:dyDescent="0.25">
      <c r="A55" s="69" t="s">
        <v>872</v>
      </c>
      <c r="B55" s="33" t="s">
        <v>217</v>
      </c>
      <c r="C55" s="71">
        <v>145.75992647000001</v>
      </c>
      <c r="D55" s="9" t="str">
        <f>IF($B55="N/A","N/A",IF(C55&gt;15,"No",IF(C55&lt;-15,"No","Yes")))</f>
        <v>N/A</v>
      </c>
      <c r="E55" s="35">
        <v>140.51430189999999</v>
      </c>
      <c r="F55" s="9" t="str">
        <f>IF($B55="N/A","N/A",IF(E55&gt;15,"No",IF(E55&lt;-15,"No","Yes")))</f>
        <v>N/A</v>
      </c>
      <c r="G55" s="35">
        <v>134.08822698</v>
      </c>
      <c r="H55" s="9" t="str">
        <f>IF($B55="N/A","N/A",IF(G55&gt;15,"No",IF(G55&lt;-15,"No","Yes")))</f>
        <v>N/A</v>
      </c>
      <c r="I55" s="10">
        <v>-3.6</v>
      </c>
      <c r="J55" s="10">
        <v>-4.57</v>
      </c>
      <c r="K55" s="9" t="str">
        <f t="shared" ref="K55:K74" si="9">IF(J55="Div by 0", "N/A", IF(J55="N/A","N/A", IF(J55&gt;30, "No", IF(J55&lt;-30, "No", "Yes"))))</f>
        <v>Yes</v>
      </c>
    </row>
    <row r="56" spans="1:11" x14ac:dyDescent="0.25">
      <c r="A56" s="69" t="s">
        <v>873</v>
      </c>
      <c r="B56" s="33" t="s">
        <v>265</v>
      </c>
      <c r="C56" s="71">
        <v>117.87878583</v>
      </c>
      <c r="D56" s="9" t="str">
        <f>IF($B56="N/A","N/A",IF(C56&gt;90,"No",IF(C56&lt;20,"No","Yes")))</f>
        <v>No</v>
      </c>
      <c r="E56" s="35">
        <v>122.54208396999999</v>
      </c>
      <c r="F56" s="9" t="str">
        <f>IF($B56="N/A","N/A",IF(E56&gt;90,"No",IF(E56&lt;20,"No","Yes")))</f>
        <v>No</v>
      </c>
      <c r="G56" s="35">
        <v>113.39607558</v>
      </c>
      <c r="H56" s="9" t="str">
        <f>IF($B56="N/A","N/A",IF(G56&gt;90,"No",IF(G56&lt;20,"No","Yes")))</f>
        <v>No</v>
      </c>
      <c r="I56" s="10">
        <v>3.956</v>
      </c>
      <c r="J56" s="10">
        <v>-7.46</v>
      </c>
      <c r="K56" s="9" t="str">
        <f t="shared" si="9"/>
        <v>Yes</v>
      </c>
    </row>
    <row r="57" spans="1:11" x14ac:dyDescent="0.25">
      <c r="A57" s="69" t="s">
        <v>874</v>
      </c>
      <c r="B57" s="33" t="s">
        <v>266</v>
      </c>
      <c r="C57" s="71">
        <v>62.145577537000001</v>
      </c>
      <c r="D57" s="9" t="str">
        <f>IF($B57="N/A","N/A",IF(C57&gt;60,"No",IF(C57&lt;10,"No","Yes")))</f>
        <v>No</v>
      </c>
      <c r="E57" s="35">
        <v>60.405694928999999</v>
      </c>
      <c r="F57" s="9" t="str">
        <f>IF($B57="N/A","N/A",IF(E57&gt;60,"No",IF(E57&lt;10,"No","Yes")))</f>
        <v>No</v>
      </c>
      <c r="G57" s="35">
        <v>59.799322480999997</v>
      </c>
      <c r="H57" s="9" t="str">
        <f>IF($B57="N/A","N/A",IF(G57&gt;60,"No",IF(G57&lt;10,"No","Yes")))</f>
        <v>Yes</v>
      </c>
      <c r="I57" s="10">
        <v>-2.8</v>
      </c>
      <c r="J57" s="10">
        <v>-1</v>
      </c>
      <c r="K57" s="9" t="str">
        <f t="shared" si="9"/>
        <v>Yes</v>
      </c>
    </row>
    <row r="58" spans="1:11" ht="25" x14ac:dyDescent="0.25">
      <c r="A58" s="69" t="s">
        <v>875</v>
      </c>
      <c r="B58" s="33" t="s">
        <v>267</v>
      </c>
      <c r="C58" s="71">
        <v>85.974530291999997</v>
      </c>
      <c r="D58" s="9" t="str">
        <f>IF($B58="N/A","N/A",IF(C58&gt;100,"No",IF(C58&lt;10,"No","Yes")))</f>
        <v>Yes</v>
      </c>
      <c r="E58" s="35">
        <v>81.159146315000001</v>
      </c>
      <c r="F58" s="9" t="str">
        <f>IF($B58="N/A","N/A",IF(E58&gt;100,"No",IF(E58&lt;10,"No","Yes")))</f>
        <v>Yes</v>
      </c>
      <c r="G58" s="35">
        <v>74.083312484000004</v>
      </c>
      <c r="H58" s="9" t="str">
        <f>IF($B58="N/A","N/A",IF(G58&gt;100,"No",IF(G58&lt;10,"No","Yes")))</f>
        <v>Yes</v>
      </c>
      <c r="I58" s="10">
        <v>-5.6</v>
      </c>
      <c r="J58" s="10">
        <v>-8.7200000000000006</v>
      </c>
      <c r="K58" s="9" t="str">
        <f t="shared" si="9"/>
        <v>Yes</v>
      </c>
    </row>
    <row r="59" spans="1:11" x14ac:dyDescent="0.25">
      <c r="A59" s="69" t="s">
        <v>876</v>
      </c>
      <c r="B59" s="33" t="s">
        <v>268</v>
      </c>
      <c r="C59" s="71">
        <v>116.74638148</v>
      </c>
      <c r="D59" s="9" t="str">
        <f>IF($B59="N/A","N/A",IF(C59&gt;100,"No",IF(C59&lt;20,"No","Yes")))</f>
        <v>No</v>
      </c>
      <c r="E59" s="35">
        <v>127.13034747</v>
      </c>
      <c r="F59" s="9" t="str">
        <f>IF($B59="N/A","N/A",IF(E59&gt;100,"No",IF(E59&lt;20,"No","Yes")))</f>
        <v>No</v>
      </c>
      <c r="G59" s="35">
        <v>144.95767050000001</v>
      </c>
      <c r="H59" s="9" t="str">
        <f>IF($B59="N/A","N/A",IF(G59&gt;100,"No",IF(G59&lt;20,"No","Yes")))</f>
        <v>No</v>
      </c>
      <c r="I59" s="10">
        <v>8.8940000000000001</v>
      </c>
      <c r="J59" s="10">
        <v>14.02</v>
      </c>
      <c r="K59" s="9" t="str">
        <f t="shared" si="9"/>
        <v>Yes</v>
      </c>
    </row>
    <row r="60" spans="1:11" x14ac:dyDescent="0.25">
      <c r="A60" s="69" t="s">
        <v>877</v>
      </c>
      <c r="B60" s="33" t="s">
        <v>268</v>
      </c>
      <c r="C60" s="71">
        <v>237.48384528</v>
      </c>
      <c r="D60" s="9" t="str">
        <f>IF($B60="N/A","N/A",IF(C60&gt;100,"No",IF(C60&lt;20,"No","Yes")))</f>
        <v>No</v>
      </c>
      <c r="E60" s="35">
        <v>249.17552563999999</v>
      </c>
      <c r="F60" s="9" t="str">
        <f>IF($B60="N/A","N/A",IF(E60&gt;100,"No",IF(E60&lt;20,"No","Yes")))</f>
        <v>No</v>
      </c>
      <c r="G60" s="35">
        <v>242.41212938000001</v>
      </c>
      <c r="H60" s="9" t="str">
        <f>IF($B60="N/A","N/A",IF(G60&gt;100,"No",IF(G60&lt;20,"No","Yes")))</f>
        <v>No</v>
      </c>
      <c r="I60" s="10">
        <v>4.923</v>
      </c>
      <c r="J60" s="10">
        <v>-2.71</v>
      </c>
      <c r="K60" s="9" t="str">
        <f t="shared" si="9"/>
        <v>Yes</v>
      </c>
    </row>
    <row r="61" spans="1:11" x14ac:dyDescent="0.25">
      <c r="A61" s="69" t="s">
        <v>878</v>
      </c>
      <c r="B61" s="33" t="s">
        <v>217</v>
      </c>
      <c r="C61" s="71">
        <v>154.48902229999999</v>
      </c>
      <c r="D61" s="9" t="str">
        <f>IF($B61="N/A","N/A",IF(C61&gt;15,"No",IF(C61&lt;-15,"No","Yes")))</f>
        <v>N/A</v>
      </c>
      <c r="E61" s="35">
        <v>160.03715407999999</v>
      </c>
      <c r="F61" s="9" t="str">
        <f>IF($B61="N/A","N/A",IF(E61&gt;15,"No",IF(E61&lt;-15,"No","Yes")))</f>
        <v>N/A</v>
      </c>
      <c r="G61" s="35">
        <v>134.88765294999999</v>
      </c>
      <c r="H61" s="9" t="str">
        <f>IF($B61="N/A","N/A",IF(G61&gt;15,"No",IF(G61&lt;-15,"No","Yes")))</f>
        <v>N/A</v>
      </c>
      <c r="I61" s="10">
        <v>3.5910000000000002</v>
      </c>
      <c r="J61" s="10">
        <v>-15.7</v>
      </c>
      <c r="K61" s="9" t="str">
        <f t="shared" si="9"/>
        <v>Yes</v>
      </c>
    </row>
    <row r="62" spans="1:11" x14ac:dyDescent="0.25">
      <c r="A62" s="69" t="s">
        <v>879</v>
      </c>
      <c r="B62" s="33" t="s">
        <v>269</v>
      </c>
      <c r="C62" s="71">
        <v>38.075224427000002</v>
      </c>
      <c r="D62" s="9" t="str">
        <f>IF($B62="N/A","N/A",IF(C62&gt;60,"No",IF(C62&lt;10,"No","Yes")))</f>
        <v>Yes</v>
      </c>
      <c r="E62" s="35">
        <v>39.914831630999998</v>
      </c>
      <c r="F62" s="9" t="str">
        <f>IF($B62="N/A","N/A",IF(E62&gt;60,"No",IF(E62&lt;10,"No","Yes")))</f>
        <v>Yes</v>
      </c>
      <c r="G62" s="35">
        <v>39.424694422999998</v>
      </c>
      <c r="H62" s="9" t="str">
        <f>IF($B62="N/A","N/A",IF(G62&gt;60,"No",IF(G62&lt;10,"No","Yes")))</f>
        <v>Yes</v>
      </c>
      <c r="I62" s="10">
        <v>4.8319999999999999</v>
      </c>
      <c r="J62" s="10">
        <v>-1.23</v>
      </c>
      <c r="K62" s="9" t="str">
        <f t="shared" si="9"/>
        <v>Yes</v>
      </c>
    </row>
    <row r="63" spans="1:11" x14ac:dyDescent="0.25">
      <c r="A63" s="69" t="s">
        <v>880</v>
      </c>
      <c r="B63" s="33" t="s">
        <v>269</v>
      </c>
      <c r="C63" s="71">
        <v>80.236237696000003</v>
      </c>
      <c r="D63" s="9" t="str">
        <f>IF($B63="N/A","N/A",IF(C63&gt;60,"No",IF(C63&lt;10,"No","Yes")))</f>
        <v>No</v>
      </c>
      <c r="E63" s="35" t="s">
        <v>1742</v>
      </c>
      <c r="F63" s="9" t="str">
        <f>IF($B63="N/A","N/A",IF(E63&gt;60,"No",IF(E63&lt;10,"No","Yes")))</f>
        <v>No</v>
      </c>
      <c r="G63" s="35" t="s">
        <v>1742</v>
      </c>
      <c r="H63" s="9" t="str">
        <f>IF($B63="N/A","N/A",IF(G63&gt;60,"No",IF(G63&lt;10,"No","Yes")))</f>
        <v>No</v>
      </c>
      <c r="I63" s="10" t="s">
        <v>1742</v>
      </c>
      <c r="J63" s="10" t="s">
        <v>1742</v>
      </c>
      <c r="K63" s="9" t="str">
        <f t="shared" si="9"/>
        <v>N/A</v>
      </c>
    </row>
    <row r="64" spans="1:11" x14ac:dyDescent="0.25">
      <c r="A64" s="69" t="s">
        <v>881</v>
      </c>
      <c r="B64" s="33" t="s">
        <v>217</v>
      </c>
      <c r="C64" s="71">
        <v>258.19864088000003</v>
      </c>
      <c r="D64" s="9" t="str">
        <f t="shared" ref="D64:D74" si="10">IF($B64="N/A","N/A",IF(C64&gt;15,"No",IF(C64&lt;-15,"No","Yes")))</f>
        <v>N/A</v>
      </c>
      <c r="E64" s="35">
        <v>185.08243834999999</v>
      </c>
      <c r="F64" s="9" t="str">
        <f>IF($B64="N/A","N/A",IF(E64&gt;15,"No",IF(E64&lt;-15,"No","Yes")))</f>
        <v>N/A</v>
      </c>
      <c r="G64" s="35">
        <v>174.56826556999999</v>
      </c>
      <c r="H64" s="9" t="str">
        <f>IF($B64="N/A","N/A",IF(G64&gt;15,"No",IF(G64&lt;-15,"No","Yes")))</f>
        <v>N/A</v>
      </c>
      <c r="I64" s="10">
        <v>-28.3</v>
      </c>
      <c r="J64" s="10">
        <v>-5.68</v>
      </c>
      <c r="K64" s="9" t="str">
        <f t="shared" si="9"/>
        <v>Yes</v>
      </c>
    </row>
    <row r="65" spans="1:11" ht="15.75" customHeight="1" x14ac:dyDescent="0.25">
      <c r="A65" s="69" t="s">
        <v>882</v>
      </c>
      <c r="B65" s="33" t="s">
        <v>217</v>
      </c>
      <c r="C65" s="71">
        <v>122.91843987999999</v>
      </c>
      <c r="D65" s="9" t="str">
        <f t="shared" si="10"/>
        <v>N/A</v>
      </c>
      <c r="E65" s="35">
        <v>107.73895723</v>
      </c>
      <c r="F65" s="9" t="str">
        <f t="shared" ref="F65:F73" si="11">IF($B65="N/A","N/A",IF(E65&gt;15,"No",IF(E65&lt;-15,"No","Yes")))</f>
        <v>N/A</v>
      </c>
      <c r="G65" s="35">
        <v>110.53614032999999</v>
      </c>
      <c r="H65" s="9" t="str">
        <f t="shared" ref="H65:H86" si="12">IF($B65="N/A","N/A",IF(G65&gt;15,"No",IF(G65&lt;-15,"No","Yes")))</f>
        <v>N/A</v>
      </c>
      <c r="I65" s="10">
        <v>-12.3</v>
      </c>
      <c r="J65" s="10">
        <v>2.5960000000000001</v>
      </c>
      <c r="K65" s="9" t="str">
        <f t="shared" si="9"/>
        <v>Yes</v>
      </c>
    </row>
    <row r="66" spans="1:11" x14ac:dyDescent="0.25">
      <c r="A66" s="69" t="s">
        <v>883</v>
      </c>
      <c r="B66" s="33" t="s">
        <v>217</v>
      </c>
      <c r="C66" s="71">
        <v>319.31663455</v>
      </c>
      <c r="D66" s="9" t="str">
        <f t="shared" si="10"/>
        <v>N/A</v>
      </c>
      <c r="E66" s="35">
        <v>357.75046373999999</v>
      </c>
      <c r="F66" s="9" t="str">
        <f t="shared" si="11"/>
        <v>N/A</v>
      </c>
      <c r="G66" s="35">
        <v>303.01638861999999</v>
      </c>
      <c r="H66" s="9" t="str">
        <f t="shared" si="12"/>
        <v>N/A</v>
      </c>
      <c r="I66" s="10">
        <v>12.04</v>
      </c>
      <c r="J66" s="10">
        <v>-15.3</v>
      </c>
      <c r="K66" s="9" t="str">
        <f t="shared" si="9"/>
        <v>Yes</v>
      </c>
    </row>
    <row r="67" spans="1:11" x14ac:dyDescent="0.25">
      <c r="A67" s="69" t="s">
        <v>884</v>
      </c>
      <c r="B67" s="33" t="s">
        <v>217</v>
      </c>
      <c r="C67" s="71" t="s">
        <v>1742</v>
      </c>
      <c r="D67" s="9" t="str">
        <f t="shared" si="10"/>
        <v>N/A</v>
      </c>
      <c r="E67" s="35" t="s">
        <v>1742</v>
      </c>
      <c r="F67" s="9" t="str">
        <f t="shared" si="11"/>
        <v>N/A</v>
      </c>
      <c r="G67" s="35" t="s">
        <v>1742</v>
      </c>
      <c r="H67" s="9" t="str">
        <f t="shared" si="12"/>
        <v>N/A</v>
      </c>
      <c r="I67" s="10" t="s">
        <v>1742</v>
      </c>
      <c r="J67" s="10" t="s">
        <v>1742</v>
      </c>
      <c r="K67" s="9" t="str">
        <f t="shared" si="9"/>
        <v>N/A</v>
      </c>
    </row>
    <row r="68" spans="1:11" ht="25" x14ac:dyDescent="0.25">
      <c r="A68" s="69" t="s">
        <v>885</v>
      </c>
      <c r="B68" s="33" t="s">
        <v>217</v>
      </c>
      <c r="C68" s="71">
        <v>68.951925332000002</v>
      </c>
      <c r="D68" s="9" t="str">
        <f t="shared" si="10"/>
        <v>N/A</v>
      </c>
      <c r="E68" s="35">
        <v>71.255639946000002</v>
      </c>
      <c r="F68" s="9" t="str">
        <f t="shared" si="11"/>
        <v>N/A</v>
      </c>
      <c r="G68" s="35">
        <v>73.796687071999997</v>
      </c>
      <c r="H68" s="9" t="str">
        <f t="shared" si="12"/>
        <v>N/A</v>
      </c>
      <c r="I68" s="10">
        <v>3.3410000000000002</v>
      </c>
      <c r="J68" s="10">
        <v>3.5659999999999998</v>
      </c>
      <c r="K68" s="9" t="str">
        <f t="shared" si="9"/>
        <v>Yes</v>
      </c>
    </row>
    <row r="69" spans="1:11" x14ac:dyDescent="0.25">
      <c r="A69" s="69" t="s">
        <v>886</v>
      </c>
      <c r="B69" s="33" t="s">
        <v>217</v>
      </c>
      <c r="C69" s="71">
        <v>51.364521213000003</v>
      </c>
      <c r="D69" s="9" t="str">
        <f t="shared" si="10"/>
        <v>N/A</v>
      </c>
      <c r="E69" s="35">
        <v>54.707075881000002</v>
      </c>
      <c r="F69" s="9" t="str">
        <f t="shared" si="11"/>
        <v>N/A</v>
      </c>
      <c r="G69" s="35">
        <v>59.976235432000003</v>
      </c>
      <c r="H69" s="9" t="str">
        <f t="shared" si="12"/>
        <v>N/A</v>
      </c>
      <c r="I69" s="10">
        <v>6.508</v>
      </c>
      <c r="J69" s="10">
        <v>9.6319999999999997</v>
      </c>
      <c r="K69" s="9" t="str">
        <f t="shared" si="9"/>
        <v>Yes</v>
      </c>
    </row>
    <row r="70" spans="1:11" ht="25" x14ac:dyDescent="0.25">
      <c r="A70" s="69" t="s">
        <v>887</v>
      </c>
      <c r="B70" s="33" t="s">
        <v>217</v>
      </c>
      <c r="C70" s="71">
        <v>29.293838863000001</v>
      </c>
      <c r="D70" s="9" t="str">
        <f t="shared" si="10"/>
        <v>N/A</v>
      </c>
      <c r="E70" s="35">
        <v>27.793945312999998</v>
      </c>
      <c r="F70" s="9" t="str">
        <f t="shared" si="11"/>
        <v>N/A</v>
      </c>
      <c r="G70" s="35">
        <v>29.783004552000001</v>
      </c>
      <c r="H70" s="9" t="str">
        <f t="shared" si="12"/>
        <v>N/A</v>
      </c>
      <c r="I70" s="10">
        <v>-5.12</v>
      </c>
      <c r="J70" s="10">
        <v>7.1559999999999997</v>
      </c>
      <c r="K70" s="9" t="str">
        <f t="shared" si="9"/>
        <v>Yes</v>
      </c>
    </row>
    <row r="71" spans="1:11" x14ac:dyDescent="0.25">
      <c r="A71" s="69" t="s">
        <v>888</v>
      </c>
      <c r="B71" s="33" t="s">
        <v>217</v>
      </c>
      <c r="C71" s="71">
        <v>1199.8493377</v>
      </c>
      <c r="D71" s="9" t="str">
        <f t="shared" si="10"/>
        <v>N/A</v>
      </c>
      <c r="E71" s="35">
        <v>1551.3436073</v>
      </c>
      <c r="F71" s="9" t="str">
        <f t="shared" si="11"/>
        <v>N/A</v>
      </c>
      <c r="G71" s="35">
        <v>1793.8783784</v>
      </c>
      <c r="H71" s="9" t="str">
        <f t="shared" si="12"/>
        <v>N/A</v>
      </c>
      <c r="I71" s="10">
        <v>29.29</v>
      </c>
      <c r="J71" s="10">
        <v>15.63</v>
      </c>
      <c r="K71" s="9" t="str">
        <f t="shared" si="9"/>
        <v>Yes</v>
      </c>
    </row>
    <row r="72" spans="1:11" ht="25" x14ac:dyDescent="0.25">
      <c r="A72" s="69" t="s">
        <v>889</v>
      </c>
      <c r="B72" s="33" t="s">
        <v>217</v>
      </c>
      <c r="C72" s="71">
        <v>1250.1575571000001</v>
      </c>
      <c r="D72" s="9" t="str">
        <f t="shared" si="10"/>
        <v>N/A</v>
      </c>
      <c r="E72" s="35">
        <v>1216.3995712000001</v>
      </c>
      <c r="F72" s="9" t="str">
        <f t="shared" si="11"/>
        <v>N/A</v>
      </c>
      <c r="G72" s="35">
        <v>1018.278861</v>
      </c>
      <c r="H72" s="9" t="str">
        <f t="shared" si="12"/>
        <v>N/A</v>
      </c>
      <c r="I72" s="10">
        <v>-2.7</v>
      </c>
      <c r="J72" s="10">
        <v>-16.3</v>
      </c>
      <c r="K72" s="9" t="str">
        <f t="shared" si="9"/>
        <v>Yes</v>
      </c>
    </row>
    <row r="73" spans="1:11" x14ac:dyDescent="0.25">
      <c r="A73" s="69" t="s">
        <v>890</v>
      </c>
      <c r="B73" s="33" t="s">
        <v>217</v>
      </c>
      <c r="C73" s="71">
        <v>98.140086644999997</v>
      </c>
      <c r="D73" s="9" t="str">
        <f t="shared" si="10"/>
        <v>N/A</v>
      </c>
      <c r="E73" s="35">
        <v>96.828562312000003</v>
      </c>
      <c r="F73" s="9" t="str">
        <f t="shared" si="11"/>
        <v>N/A</v>
      </c>
      <c r="G73" s="35">
        <v>91.470368242000006</v>
      </c>
      <c r="H73" s="9" t="str">
        <f t="shared" si="12"/>
        <v>N/A</v>
      </c>
      <c r="I73" s="10">
        <v>-1.34</v>
      </c>
      <c r="J73" s="10">
        <v>-5.53</v>
      </c>
      <c r="K73" s="9" t="str">
        <f t="shared" si="9"/>
        <v>Yes</v>
      </c>
    </row>
    <row r="74" spans="1:11" x14ac:dyDescent="0.25">
      <c r="A74" s="69" t="s">
        <v>891</v>
      </c>
      <c r="B74" s="33" t="s">
        <v>217</v>
      </c>
      <c r="C74" s="71">
        <v>423.63915093999998</v>
      </c>
      <c r="D74" s="9" t="str">
        <f t="shared" si="10"/>
        <v>N/A</v>
      </c>
      <c r="E74" s="35">
        <v>586.33666097000003</v>
      </c>
      <c r="F74" s="9" t="str">
        <f>IF($B74="N/A","N/A",IF(E74&gt;15,"No",IF(E74&lt;-15,"No","Yes")))</f>
        <v>N/A</v>
      </c>
      <c r="G74" s="35">
        <v>506.12333108000001</v>
      </c>
      <c r="H74" s="9" t="str">
        <f t="shared" si="12"/>
        <v>N/A</v>
      </c>
      <c r="I74" s="10">
        <v>38.4</v>
      </c>
      <c r="J74" s="10">
        <v>-13.7</v>
      </c>
      <c r="K74" s="9" t="str">
        <f t="shared" si="9"/>
        <v>Yes</v>
      </c>
    </row>
    <row r="75" spans="1:11" x14ac:dyDescent="0.25">
      <c r="A75" s="69" t="s">
        <v>892</v>
      </c>
      <c r="B75" s="33" t="s">
        <v>217</v>
      </c>
      <c r="C75" s="68">
        <v>0.1649917766</v>
      </c>
      <c r="D75" s="9" t="str">
        <f t="shared" ref="D75:D80" si="13">IF($B75="N/A","N/A",IF(C75&gt;15,"No",IF(C75&lt;-15,"No","Yes")))</f>
        <v>N/A</v>
      </c>
      <c r="E75" s="8">
        <v>0.14442387009999999</v>
      </c>
      <c r="F75" s="9" t="str">
        <f>IF($B75="N/A","N/A",IF(E75&gt;15,"No",IF(E75&lt;-15,"No","Yes")))</f>
        <v>N/A</v>
      </c>
      <c r="G75" s="8">
        <v>0.156967778</v>
      </c>
      <c r="H75" s="9" t="str">
        <f t="shared" si="12"/>
        <v>N/A</v>
      </c>
      <c r="I75" s="10">
        <v>-12.5</v>
      </c>
      <c r="J75" s="10">
        <v>8.6850000000000005</v>
      </c>
      <c r="K75" s="9" t="str">
        <f t="shared" ref="K75:K80" si="14">IF(J75="Div by 0", "N/A", IF(J75="N/A","N/A", IF(J75&gt;30, "No", IF(J75&lt;-30, "No", "Yes"))))</f>
        <v>Yes</v>
      </c>
    </row>
    <row r="76" spans="1:11" x14ac:dyDescent="0.25">
      <c r="A76" s="69" t="s">
        <v>893</v>
      </c>
      <c r="B76" s="33" t="s">
        <v>217</v>
      </c>
      <c r="C76" s="68">
        <v>0.67687439110000003</v>
      </c>
      <c r="D76" s="9" t="str">
        <f t="shared" si="13"/>
        <v>N/A</v>
      </c>
      <c r="E76" s="8">
        <v>0.63705130619999994</v>
      </c>
      <c r="F76" s="9" t="str">
        <f t="shared" ref="F76:F86" si="15">IF($B76="N/A","N/A",IF(E76&gt;15,"No",IF(E76&lt;-15,"No","Yes")))</f>
        <v>N/A</v>
      </c>
      <c r="G76" s="8">
        <v>0.65834841929999999</v>
      </c>
      <c r="H76" s="9" t="str">
        <f t="shared" si="12"/>
        <v>N/A</v>
      </c>
      <c r="I76" s="10">
        <v>-5.88</v>
      </c>
      <c r="J76" s="10">
        <v>3.343</v>
      </c>
      <c r="K76" s="9" t="str">
        <f t="shared" si="14"/>
        <v>Yes</v>
      </c>
    </row>
    <row r="77" spans="1:11" x14ac:dyDescent="0.25">
      <c r="A77" s="69" t="s">
        <v>894</v>
      </c>
      <c r="B77" s="33" t="s">
        <v>217</v>
      </c>
      <c r="C77" s="68">
        <v>0.80152188879999997</v>
      </c>
      <c r="D77" s="9" t="str">
        <f t="shared" si="13"/>
        <v>N/A</v>
      </c>
      <c r="E77" s="8">
        <v>0.72605912569999997</v>
      </c>
      <c r="F77" s="9" t="str">
        <f t="shared" si="15"/>
        <v>N/A</v>
      </c>
      <c r="G77" s="8">
        <v>0.64865547820000002</v>
      </c>
      <c r="H77" s="9" t="str">
        <f t="shared" si="12"/>
        <v>N/A</v>
      </c>
      <c r="I77" s="10">
        <v>-9.41</v>
      </c>
      <c r="J77" s="10">
        <v>-10.7</v>
      </c>
      <c r="K77" s="9" t="str">
        <f t="shared" si="14"/>
        <v>Yes</v>
      </c>
    </row>
    <row r="78" spans="1:11" x14ac:dyDescent="0.25">
      <c r="A78" s="69" t="s">
        <v>895</v>
      </c>
      <c r="B78" s="33" t="s">
        <v>217</v>
      </c>
      <c r="C78" s="68">
        <v>1.4016138878</v>
      </c>
      <c r="D78" s="9" t="str">
        <f t="shared" si="13"/>
        <v>N/A</v>
      </c>
      <c r="E78" s="8">
        <v>1.4282722426000001</v>
      </c>
      <c r="F78" s="9" t="str">
        <f t="shared" si="15"/>
        <v>N/A</v>
      </c>
      <c r="G78" s="8">
        <v>1.3216156445</v>
      </c>
      <c r="H78" s="9" t="str">
        <f t="shared" si="12"/>
        <v>N/A</v>
      </c>
      <c r="I78" s="10">
        <v>1.9019999999999999</v>
      </c>
      <c r="J78" s="10">
        <v>-7.47</v>
      </c>
      <c r="K78" s="9" t="str">
        <f t="shared" si="14"/>
        <v>Yes</v>
      </c>
    </row>
    <row r="79" spans="1:11" ht="25" x14ac:dyDescent="0.25">
      <c r="A79" s="69" t="s">
        <v>896</v>
      </c>
      <c r="B79" s="33" t="s">
        <v>217</v>
      </c>
      <c r="C79" s="68">
        <v>12.8290726</v>
      </c>
      <c r="D79" s="9" t="str">
        <f t="shared" si="13"/>
        <v>N/A</v>
      </c>
      <c r="E79" s="8">
        <v>12.442121589999999</v>
      </c>
      <c r="F79" s="9" t="str">
        <f t="shared" si="15"/>
        <v>N/A</v>
      </c>
      <c r="G79" s="8">
        <v>12.793862488</v>
      </c>
      <c r="H79" s="9" t="str">
        <f t="shared" si="12"/>
        <v>N/A</v>
      </c>
      <c r="I79" s="10">
        <v>-3.02</v>
      </c>
      <c r="J79" s="10">
        <v>2.827</v>
      </c>
      <c r="K79" s="9" t="str">
        <f t="shared" si="14"/>
        <v>Yes</v>
      </c>
    </row>
    <row r="80" spans="1:11" ht="25" x14ac:dyDescent="0.25">
      <c r="A80" s="69" t="s">
        <v>897</v>
      </c>
      <c r="B80" s="33" t="s">
        <v>217</v>
      </c>
      <c r="C80" s="73" t="s">
        <v>217</v>
      </c>
      <c r="D80" s="9" t="str">
        <f t="shared" si="13"/>
        <v>N/A</v>
      </c>
      <c r="E80" s="73" t="s">
        <v>217</v>
      </c>
      <c r="F80" s="9" t="str">
        <f t="shared" si="15"/>
        <v>N/A</v>
      </c>
      <c r="G80" s="73">
        <v>12.791933544000001</v>
      </c>
      <c r="H80" s="9" t="str">
        <f t="shared" si="12"/>
        <v>N/A</v>
      </c>
      <c r="I80" s="10" t="s">
        <v>217</v>
      </c>
      <c r="J80" s="74" t="s">
        <v>217</v>
      </c>
      <c r="K80" s="9" t="str">
        <f t="shared" si="14"/>
        <v>N/A</v>
      </c>
    </row>
    <row r="81" spans="1:11" x14ac:dyDescent="0.25">
      <c r="A81" s="69" t="s">
        <v>898</v>
      </c>
      <c r="B81" s="33" t="s">
        <v>217</v>
      </c>
      <c r="C81" s="75">
        <v>101.85335689</v>
      </c>
      <c r="D81" s="9" t="str">
        <f t="shared" ref="D81:D86" si="16">IF($B81="N/A","N/A",IF(C81&gt;15,"No",IF(C81&lt;-15,"No","Yes")))</f>
        <v>N/A</v>
      </c>
      <c r="E81" s="76">
        <v>104.98061737</v>
      </c>
      <c r="F81" s="9" t="str">
        <f t="shared" si="15"/>
        <v>N/A</v>
      </c>
      <c r="G81" s="76">
        <v>90.605529954000005</v>
      </c>
      <c r="H81" s="9" t="str">
        <f>IF($B81="N/A","N/A",IF(G81&gt;15,"No",IF(G81&lt;-15,"No","Yes")))</f>
        <v>N/A</v>
      </c>
      <c r="I81" s="10">
        <v>3.07</v>
      </c>
      <c r="J81" s="10">
        <v>-13.7</v>
      </c>
      <c r="K81" s="9" t="str">
        <f t="shared" ref="K81:K86" si="17">IF(J81="Div by 0", "N/A", IF(J81="N/A","N/A", IF(J81&gt;30, "No", IF(J81&lt;-30, "No", "Yes"))))</f>
        <v>Yes</v>
      </c>
    </row>
    <row r="82" spans="1:11" x14ac:dyDescent="0.25">
      <c r="A82" s="69" t="s">
        <v>899</v>
      </c>
      <c r="B82" s="33" t="s">
        <v>217</v>
      </c>
      <c r="C82" s="75">
        <v>117.70956072</v>
      </c>
      <c r="D82" s="9" t="str">
        <f t="shared" si="16"/>
        <v>N/A</v>
      </c>
      <c r="E82" s="76">
        <v>119.95150133999999</v>
      </c>
      <c r="F82" s="9" t="str">
        <f t="shared" si="15"/>
        <v>N/A</v>
      </c>
      <c r="G82" s="76">
        <v>121.94740697</v>
      </c>
      <c r="H82" s="9" t="str">
        <f t="shared" si="12"/>
        <v>N/A</v>
      </c>
      <c r="I82" s="10">
        <v>1.905</v>
      </c>
      <c r="J82" s="10">
        <v>1.6639999999999999</v>
      </c>
      <c r="K82" s="9" t="str">
        <f t="shared" si="17"/>
        <v>Yes</v>
      </c>
    </row>
    <row r="83" spans="1:11" x14ac:dyDescent="0.25">
      <c r="A83" s="69" t="s">
        <v>900</v>
      </c>
      <c r="B83" s="33" t="s">
        <v>217</v>
      </c>
      <c r="C83" s="75">
        <v>196.98523422</v>
      </c>
      <c r="D83" s="9" t="str">
        <f t="shared" si="16"/>
        <v>N/A</v>
      </c>
      <c r="E83" s="76">
        <v>195.22533200000001</v>
      </c>
      <c r="F83" s="9" t="str">
        <f t="shared" si="15"/>
        <v>N/A</v>
      </c>
      <c r="G83" s="76">
        <v>201.49869898</v>
      </c>
      <c r="H83" s="9" t="str">
        <f t="shared" si="12"/>
        <v>N/A</v>
      </c>
      <c r="I83" s="10">
        <v>-0.89300000000000002</v>
      </c>
      <c r="J83" s="10">
        <v>3.2130000000000001</v>
      </c>
      <c r="K83" s="9" t="str">
        <f t="shared" si="17"/>
        <v>Yes</v>
      </c>
    </row>
    <row r="84" spans="1:11" x14ac:dyDescent="0.25">
      <c r="A84" s="69" t="s">
        <v>901</v>
      </c>
      <c r="B84" s="33" t="s">
        <v>217</v>
      </c>
      <c r="C84" s="75">
        <v>251.46499729999999</v>
      </c>
      <c r="D84" s="9" t="str">
        <f t="shared" si="16"/>
        <v>N/A</v>
      </c>
      <c r="E84" s="76">
        <v>265.05821718999999</v>
      </c>
      <c r="F84" s="9" t="str">
        <f t="shared" si="15"/>
        <v>N/A</v>
      </c>
      <c r="G84" s="76">
        <v>288.28979055999997</v>
      </c>
      <c r="H84" s="9" t="str">
        <f t="shared" si="12"/>
        <v>N/A</v>
      </c>
      <c r="I84" s="10">
        <v>5.4059999999999997</v>
      </c>
      <c r="J84" s="10">
        <v>8.7650000000000006</v>
      </c>
      <c r="K84" s="9" t="str">
        <f t="shared" si="17"/>
        <v>Yes</v>
      </c>
    </row>
    <row r="85" spans="1:11" x14ac:dyDescent="0.25">
      <c r="A85" s="69" t="s">
        <v>902</v>
      </c>
      <c r="B85" s="33" t="s">
        <v>217</v>
      </c>
      <c r="C85" s="75">
        <v>522.47963407999998</v>
      </c>
      <c r="D85" s="9" t="str">
        <f t="shared" si="16"/>
        <v>N/A</v>
      </c>
      <c r="E85" s="76">
        <v>477.80908197000002</v>
      </c>
      <c r="F85" s="9" t="str">
        <f t="shared" si="15"/>
        <v>N/A</v>
      </c>
      <c r="G85" s="76">
        <v>438.90850838</v>
      </c>
      <c r="H85" s="9" t="str">
        <f t="shared" si="12"/>
        <v>N/A</v>
      </c>
      <c r="I85" s="10">
        <v>-8.5500000000000007</v>
      </c>
      <c r="J85" s="10">
        <v>-8.14</v>
      </c>
      <c r="K85" s="9" t="str">
        <f t="shared" si="17"/>
        <v>Yes</v>
      </c>
    </row>
    <row r="86" spans="1:11" ht="25" x14ac:dyDescent="0.25">
      <c r="A86" s="69" t="s">
        <v>903</v>
      </c>
      <c r="B86" s="33" t="s">
        <v>217</v>
      </c>
      <c r="C86" s="77" t="s">
        <v>217</v>
      </c>
      <c r="D86" s="9" t="str">
        <f t="shared" si="16"/>
        <v>N/A</v>
      </c>
      <c r="E86" s="77" t="s">
        <v>217</v>
      </c>
      <c r="F86" s="9" t="str">
        <f t="shared" si="15"/>
        <v>N/A</v>
      </c>
      <c r="G86" s="77">
        <v>438.83803244000001</v>
      </c>
      <c r="H86" s="9" t="str">
        <f t="shared" si="12"/>
        <v>N/A</v>
      </c>
      <c r="I86" s="10" t="s">
        <v>217</v>
      </c>
      <c r="J86" s="10" t="s">
        <v>217</v>
      </c>
      <c r="K86" s="9" t="str">
        <f t="shared" si="17"/>
        <v>N/A</v>
      </c>
    </row>
    <row r="87" spans="1:11" x14ac:dyDescent="0.25">
      <c r="A87" s="69" t="s">
        <v>32</v>
      </c>
      <c r="B87" s="33" t="s">
        <v>270</v>
      </c>
      <c r="C87" s="68">
        <v>82.802434882</v>
      </c>
      <c r="D87" s="9" t="str">
        <f>IF($B87="N/A","N/A",IF(C87&gt;60,"Yes","No"))</f>
        <v>Yes</v>
      </c>
      <c r="E87" s="8">
        <v>82.381220956999996</v>
      </c>
      <c r="F87" s="9" t="str">
        <f>IF($B87="N/A","N/A",IF(E87&gt;60,"Yes","No"))</f>
        <v>Yes</v>
      </c>
      <c r="G87" s="8">
        <v>81.851197440000007</v>
      </c>
      <c r="H87" s="9" t="str">
        <f>IF($B87="N/A","N/A",IF(G87&gt;60,"Yes","No"))</f>
        <v>Yes</v>
      </c>
      <c r="I87" s="10">
        <v>-0.50900000000000001</v>
      </c>
      <c r="J87" s="10">
        <v>-0.64300000000000002</v>
      </c>
      <c r="K87" s="9" t="str">
        <f t="shared" ref="K87:K105" si="18">IF(J87="Div by 0", "N/A", IF(J87="N/A","N/A", IF(J87&gt;30, "No", IF(J87&lt;-30, "No", "Yes"))))</f>
        <v>Yes</v>
      </c>
    </row>
    <row r="88" spans="1:11" x14ac:dyDescent="0.25">
      <c r="A88" s="69" t="s">
        <v>39</v>
      </c>
      <c r="B88" s="33" t="s">
        <v>271</v>
      </c>
      <c r="C88" s="68">
        <v>99.847919822999998</v>
      </c>
      <c r="D88" s="9" t="str">
        <f>IF($B88="N/A","N/A",IF(C88&gt;100,"No",IF(C88&lt;85,"No","Yes")))</f>
        <v>Yes</v>
      </c>
      <c r="E88" s="8">
        <v>99.799473836000004</v>
      </c>
      <c r="F88" s="9" t="str">
        <f>IF($B88="N/A","N/A",IF(E88&gt;100,"No",IF(E88&lt;85,"No","Yes")))</f>
        <v>Yes</v>
      </c>
      <c r="G88" s="8">
        <v>99.731201811000005</v>
      </c>
      <c r="H88" s="9" t="str">
        <f>IF($B88="N/A","N/A",IF(G88&gt;100,"No",IF(G88&lt;85,"No","Yes")))</f>
        <v>Yes</v>
      </c>
      <c r="I88" s="10">
        <v>-4.9000000000000002E-2</v>
      </c>
      <c r="J88" s="10">
        <v>-6.8000000000000005E-2</v>
      </c>
      <c r="K88" s="9" t="str">
        <f t="shared" si="18"/>
        <v>Yes</v>
      </c>
    </row>
    <row r="89" spans="1:11" x14ac:dyDescent="0.25">
      <c r="A89" s="69" t="s">
        <v>904</v>
      </c>
      <c r="B89" s="33" t="s">
        <v>217</v>
      </c>
      <c r="C89" s="68">
        <v>12.968418414</v>
      </c>
      <c r="D89" s="9" t="str">
        <f>IF($B89="N/A","N/A",IF(C89&gt;15,"No",IF(C89&lt;-15,"No","Yes")))</f>
        <v>N/A</v>
      </c>
      <c r="E89" s="8">
        <v>12.967775631</v>
      </c>
      <c r="F89" s="9" t="str">
        <f>IF($B89="N/A","N/A",IF(E89&gt;15,"No",IF(E89&lt;-15,"No","Yes")))</f>
        <v>N/A</v>
      </c>
      <c r="G89" s="8">
        <v>13.595494563000001</v>
      </c>
      <c r="H89" s="9" t="str">
        <f>IF($B89="N/A","N/A",IF(G89&gt;15,"No",IF(G89&lt;-15,"No","Yes")))</f>
        <v>N/A</v>
      </c>
      <c r="I89" s="10">
        <v>-5.0000000000000001E-3</v>
      </c>
      <c r="J89" s="10">
        <v>4.8410000000000002</v>
      </c>
      <c r="K89" s="9" t="str">
        <f t="shared" si="18"/>
        <v>Yes</v>
      </c>
    </row>
    <row r="90" spans="1:11" x14ac:dyDescent="0.25">
      <c r="A90" s="69" t="s">
        <v>845</v>
      </c>
      <c r="B90" s="33" t="s">
        <v>272</v>
      </c>
      <c r="C90" s="68">
        <v>6.7111750119</v>
      </c>
      <c r="D90" s="9" t="str">
        <f>IF($B90="N/A","N/A",IF(C90&gt;25,"No",IF(C90&lt;5,"No","Yes")))</f>
        <v>Yes</v>
      </c>
      <c r="E90" s="8">
        <v>6.6872014951000001</v>
      </c>
      <c r="F90" s="9" t="str">
        <f>IF($B90="N/A","N/A",IF(E90&gt;25,"No",IF(E90&lt;5,"No","Yes")))</f>
        <v>Yes</v>
      </c>
      <c r="G90" s="8">
        <v>6.24281591</v>
      </c>
      <c r="H90" s="9" t="str">
        <f>IF($B90="N/A","N/A",IF(G90&gt;25,"No",IF(G90&lt;5,"No","Yes")))</f>
        <v>Yes</v>
      </c>
      <c r="I90" s="10">
        <v>-0.35699999999999998</v>
      </c>
      <c r="J90" s="10">
        <v>-6.65</v>
      </c>
      <c r="K90" s="9" t="str">
        <f t="shared" si="18"/>
        <v>Yes</v>
      </c>
    </row>
    <row r="91" spans="1:11" x14ac:dyDescent="0.25">
      <c r="A91" s="69" t="s">
        <v>846</v>
      </c>
      <c r="B91" s="33" t="s">
        <v>273</v>
      </c>
      <c r="C91" s="68">
        <v>45.245018862999999</v>
      </c>
      <c r="D91" s="9" t="str">
        <f>IF($B91="N/A","N/A",IF(C91&gt;70,"No",IF(C91&lt;40,"No","Yes")))</f>
        <v>Yes</v>
      </c>
      <c r="E91" s="8">
        <v>44.246241748999999</v>
      </c>
      <c r="F91" s="9" t="str">
        <f>IF($B91="N/A","N/A",IF(E91&gt;70,"No",IF(E91&lt;40,"No","Yes")))</f>
        <v>Yes</v>
      </c>
      <c r="G91" s="8">
        <v>42.446918007000001</v>
      </c>
      <c r="H91" s="9" t="str">
        <f>IF($B91="N/A","N/A",IF(G91&gt;70,"No",IF(G91&lt;40,"No","Yes")))</f>
        <v>Yes</v>
      </c>
      <c r="I91" s="10">
        <v>-2.21</v>
      </c>
      <c r="J91" s="10">
        <v>-4.07</v>
      </c>
      <c r="K91" s="9" t="str">
        <f t="shared" si="18"/>
        <v>Yes</v>
      </c>
    </row>
    <row r="92" spans="1:11" x14ac:dyDescent="0.25">
      <c r="A92" s="69" t="s">
        <v>847</v>
      </c>
      <c r="B92" s="33" t="s">
        <v>274</v>
      </c>
      <c r="C92" s="68">
        <v>47.974241300000003</v>
      </c>
      <c r="D92" s="9" t="str">
        <f>IF($B92="N/A","N/A",IF(C92&gt;55,"No",IF(C92&lt;20,"No","Yes")))</f>
        <v>Yes</v>
      </c>
      <c r="E92" s="8">
        <v>48.988969083999997</v>
      </c>
      <c r="F92" s="9" t="str">
        <f>IF($B92="N/A","N/A",IF(E92&gt;55,"No",IF(E92&lt;20,"No","Yes")))</f>
        <v>Yes</v>
      </c>
      <c r="G92" s="8">
        <v>51.225839217000001</v>
      </c>
      <c r="H92" s="9" t="str">
        <f>IF($B92="N/A","N/A",IF(G92&gt;55,"No",IF(G92&lt;20,"No","Yes")))</f>
        <v>Yes</v>
      </c>
      <c r="I92" s="10">
        <v>2.1150000000000002</v>
      </c>
      <c r="J92" s="10">
        <v>4.5659999999999998</v>
      </c>
      <c r="K92" s="9" t="str">
        <f t="shared" si="18"/>
        <v>Yes</v>
      </c>
    </row>
    <row r="93" spans="1:11" x14ac:dyDescent="0.25">
      <c r="A93" s="69" t="s">
        <v>167</v>
      </c>
      <c r="B93" s="33" t="s">
        <v>250</v>
      </c>
      <c r="C93" s="68">
        <v>99.751579519000003</v>
      </c>
      <c r="D93" s="9" t="str">
        <f>IF($B93="N/A","N/A",IF(C93&gt;95,"Yes","No"))</f>
        <v>Yes</v>
      </c>
      <c r="E93" s="8">
        <v>99.722453193999996</v>
      </c>
      <c r="F93" s="9" t="str">
        <f>IF($B93="N/A","N/A",IF(E93&gt;95,"Yes","No"))</f>
        <v>Yes</v>
      </c>
      <c r="G93" s="8">
        <v>99.704534077999995</v>
      </c>
      <c r="H93" s="9" t="str">
        <f>IF($B93="N/A","N/A",IF(G93&gt;95,"Yes","No"))</f>
        <v>Yes</v>
      </c>
      <c r="I93" s="10">
        <v>-2.9000000000000001E-2</v>
      </c>
      <c r="J93" s="10">
        <v>-1.7999999999999999E-2</v>
      </c>
      <c r="K93" s="9" t="str">
        <f t="shared" si="18"/>
        <v>Yes</v>
      </c>
    </row>
    <row r="94" spans="1:11" x14ac:dyDescent="0.25">
      <c r="A94" s="69" t="s">
        <v>41</v>
      </c>
      <c r="B94" s="33" t="s">
        <v>217</v>
      </c>
      <c r="C94" s="6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69" t="s">
        <v>42</v>
      </c>
      <c r="B95" s="33" t="s">
        <v>217</v>
      </c>
      <c r="C95" s="68">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69" t="s">
        <v>905</v>
      </c>
      <c r="B96" s="33" t="s">
        <v>217</v>
      </c>
      <c r="C96" s="68">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5">
      <c r="A97" s="69" t="s">
        <v>906</v>
      </c>
      <c r="B97" s="33" t="s">
        <v>217</v>
      </c>
      <c r="C97" s="68">
        <v>98.331499104000002</v>
      </c>
      <c r="D97" s="9" t="str">
        <f>IF($B97="N/A","N/A",IF(C97&gt;15,"No",IF(C97&lt;-15,"No","Yes")))</f>
        <v>N/A</v>
      </c>
      <c r="E97" s="8">
        <v>98.038678203000003</v>
      </c>
      <c r="F97" s="9" t="str">
        <f>IF($B97="N/A","N/A",IF(E97&gt;15,"No",IF(E97&lt;-15,"No","Yes")))</f>
        <v>N/A</v>
      </c>
      <c r="G97" s="8">
        <v>98.015590027000002</v>
      </c>
      <c r="H97" s="9" t="str">
        <f>IF($B97="N/A","N/A",IF(G97&gt;15,"No",IF(G97&lt;-15,"No","Yes")))</f>
        <v>N/A</v>
      </c>
      <c r="I97" s="10">
        <v>-0.29799999999999999</v>
      </c>
      <c r="J97" s="10">
        <v>-2.4E-2</v>
      </c>
      <c r="K97" s="9" t="str">
        <f t="shared" si="18"/>
        <v>Yes</v>
      </c>
    </row>
    <row r="98" spans="1:11" x14ac:dyDescent="0.25">
      <c r="A98" s="69" t="s">
        <v>43</v>
      </c>
      <c r="B98" s="33" t="s">
        <v>227</v>
      </c>
      <c r="C98" s="68">
        <v>99.977912817000004</v>
      </c>
      <c r="D98" s="9" t="str">
        <f>IF($B98="N/A","N/A",IF(C98&gt;100,"No",IF(C98&lt;98,"No","Yes")))</f>
        <v>Yes</v>
      </c>
      <c r="E98" s="8">
        <v>99.980207653999997</v>
      </c>
      <c r="F98" s="9" t="str">
        <f>IF($B98="N/A","N/A",IF(E98&gt;100,"No",IF(E98&lt;98,"No","Yes")))</f>
        <v>Yes</v>
      </c>
      <c r="G98" s="8">
        <v>99.975454894999999</v>
      </c>
      <c r="H98" s="9" t="str">
        <f>IF($B98="N/A","N/A",IF(G98&gt;100,"No",IF(G98&lt;98,"No","Yes")))</f>
        <v>Yes</v>
      </c>
      <c r="I98" s="10">
        <v>2.3E-3</v>
      </c>
      <c r="J98" s="10">
        <v>-5.0000000000000001E-3</v>
      </c>
      <c r="K98" s="9" t="str">
        <f t="shared" si="18"/>
        <v>Yes</v>
      </c>
    </row>
    <row r="99" spans="1:11" x14ac:dyDescent="0.25">
      <c r="A99" s="69" t="s">
        <v>44</v>
      </c>
      <c r="B99" s="33" t="s">
        <v>217</v>
      </c>
      <c r="C99" s="68">
        <v>61.334933978999999</v>
      </c>
      <c r="D99" s="9" t="str">
        <f>IF($B99="N/A","N/A",IF(C99&gt;15,"No",IF(C99&lt;-15,"No","Yes")))</f>
        <v>N/A</v>
      </c>
      <c r="E99" s="8">
        <v>60.545774006999999</v>
      </c>
      <c r="F99" s="9" t="str">
        <f>IF($B99="N/A","N/A",IF(E99&gt;15,"No",IF(E99&lt;-15,"No","Yes")))</f>
        <v>N/A</v>
      </c>
      <c r="G99" s="8">
        <v>59.215824355999999</v>
      </c>
      <c r="H99" s="9" t="str">
        <f>IF($B99="N/A","N/A",IF(G99&gt;15,"No",IF(G99&lt;-15,"No","Yes")))</f>
        <v>N/A</v>
      </c>
      <c r="I99" s="10">
        <v>-1.29</v>
      </c>
      <c r="J99" s="10">
        <v>-2.2000000000000002</v>
      </c>
      <c r="K99" s="9" t="str">
        <f t="shared" si="18"/>
        <v>Yes</v>
      </c>
    </row>
    <row r="100" spans="1:11" x14ac:dyDescent="0.25">
      <c r="A100" s="69" t="s">
        <v>45</v>
      </c>
      <c r="B100" s="33" t="s">
        <v>217</v>
      </c>
      <c r="C100" s="68">
        <v>38.665066021000001</v>
      </c>
      <c r="D100" s="9" t="str">
        <f>IF($B100="N/A","N/A",IF(C100&gt;15,"No",IF(C100&lt;-15,"No","Yes")))</f>
        <v>N/A</v>
      </c>
      <c r="E100" s="8">
        <v>39.454225993000001</v>
      </c>
      <c r="F100" s="9" t="str">
        <f>IF($B100="N/A","N/A",IF(E100&gt;15,"No",IF(E100&lt;-15,"No","Yes")))</f>
        <v>N/A</v>
      </c>
      <c r="G100" s="8">
        <v>40.784175644000001</v>
      </c>
      <c r="H100" s="9" t="str">
        <f>IF($B100="N/A","N/A",IF(G100&gt;15,"No",IF(G100&lt;-15,"No","Yes")))</f>
        <v>N/A</v>
      </c>
      <c r="I100" s="10">
        <v>2.0409999999999999</v>
      </c>
      <c r="J100" s="10">
        <v>3.371</v>
      </c>
      <c r="K100" s="9" t="str">
        <f t="shared" si="18"/>
        <v>Yes</v>
      </c>
    </row>
    <row r="101" spans="1:11" x14ac:dyDescent="0.25">
      <c r="A101" s="69" t="s">
        <v>359</v>
      </c>
      <c r="B101" s="33" t="s">
        <v>217</v>
      </c>
      <c r="C101" s="68" t="s">
        <v>217</v>
      </c>
      <c r="D101" s="9" t="str">
        <f>IF($B101="N/A","N/A",IF(C101&gt;15,"No",IF(C101&lt;-15,"No","Yes")))</f>
        <v>N/A</v>
      </c>
      <c r="E101" s="8" t="s">
        <v>217</v>
      </c>
      <c r="F101" s="9" t="str">
        <f>IF($B101="N/A","N/A",IF(E101&gt;15,"No",IF(E101&lt;-15,"No","Yes")))</f>
        <v>N/A</v>
      </c>
      <c r="G101" s="8">
        <v>100</v>
      </c>
      <c r="H101" s="9" t="str">
        <f>IF($B101="N/A","N/A",IF(G101&gt;15,"No",IF(G101&lt;-15,"No","Yes")))</f>
        <v>N/A</v>
      </c>
      <c r="I101" s="10" t="s">
        <v>217</v>
      </c>
      <c r="J101" s="10" t="s">
        <v>217</v>
      </c>
      <c r="K101" s="9" t="str">
        <f t="shared" si="18"/>
        <v>N/A</v>
      </c>
    </row>
    <row r="102" spans="1:11" x14ac:dyDescent="0.25">
      <c r="A102" s="69" t="s">
        <v>46</v>
      </c>
      <c r="B102" s="33" t="s">
        <v>217</v>
      </c>
      <c r="C102" s="68">
        <v>0</v>
      </c>
      <c r="D102" s="9" t="str">
        <f>IF($B102="N/A","N/A",IF(C102&gt;15,"No",IF(C102&lt;-15,"No","Yes")))</f>
        <v>N/A</v>
      </c>
      <c r="E102" s="8">
        <v>0</v>
      </c>
      <c r="F102" s="9" t="str">
        <f>IF($B102="N/A","N/A",IF(E102&gt;15,"No",IF(E102&lt;-15,"No","Yes")))</f>
        <v>N/A</v>
      </c>
      <c r="G102" s="8">
        <v>0</v>
      </c>
      <c r="H102" s="9" t="str">
        <f>IF($B102="N/A","N/A",IF(G102&gt;15,"No",IF(G102&lt;-15,"No","Yes")))</f>
        <v>N/A</v>
      </c>
      <c r="I102" s="10" t="s">
        <v>1742</v>
      </c>
      <c r="J102" s="10" t="s">
        <v>1742</v>
      </c>
      <c r="K102" s="9" t="str">
        <f t="shared" si="18"/>
        <v>N/A</v>
      </c>
    </row>
    <row r="103" spans="1:11" x14ac:dyDescent="0.25">
      <c r="A103" s="69" t="s">
        <v>47</v>
      </c>
      <c r="B103" s="33" t="s">
        <v>217</v>
      </c>
      <c r="C103" s="68">
        <v>0</v>
      </c>
      <c r="D103" s="9" t="str">
        <f>IF($B103="N/A","N/A",IF(C103&gt;15,"No",IF(C103&lt;-15,"No","Yes")))</f>
        <v>N/A</v>
      </c>
      <c r="E103" s="8">
        <v>0</v>
      </c>
      <c r="F103" s="9" t="str">
        <f>IF($B103="N/A","N/A",IF(E103&gt;15,"No",IF(E103&lt;-15,"No","Yes")))</f>
        <v>N/A</v>
      </c>
      <c r="G103" s="8">
        <v>0</v>
      </c>
      <c r="H103" s="9" t="str">
        <f>IF($B103="N/A","N/A",IF(G103&gt;15,"No",IF(G103&lt;-15,"No","Yes")))</f>
        <v>N/A</v>
      </c>
      <c r="I103" s="10" t="s">
        <v>1742</v>
      </c>
      <c r="J103" s="10" t="s">
        <v>1742</v>
      </c>
      <c r="K103" s="9" t="str">
        <f t="shared" si="18"/>
        <v>N/A</v>
      </c>
    </row>
    <row r="104" spans="1:11" x14ac:dyDescent="0.25">
      <c r="A104" s="69" t="s">
        <v>33</v>
      </c>
      <c r="B104" s="33" t="s">
        <v>227</v>
      </c>
      <c r="C104" s="68">
        <v>99.999904709999996</v>
      </c>
      <c r="D104" s="9" t="str">
        <f>IF($B104="N/A","N/A",IF(C104&gt;100,"No",IF(C104&lt;98,"No","Yes")))</f>
        <v>Yes</v>
      </c>
      <c r="E104" s="8">
        <v>100</v>
      </c>
      <c r="F104" s="9" t="str">
        <f>IF($B104="N/A","N/A",IF(E104&gt;100,"No",IF(E104&lt;98,"No","Yes")))</f>
        <v>Yes</v>
      </c>
      <c r="G104" s="8">
        <v>99.999591608000003</v>
      </c>
      <c r="H104" s="9" t="str">
        <f>IF($B104="N/A","N/A",IF(G104&gt;100,"No",IF(G104&lt;98,"No","Yes")))</f>
        <v>Yes</v>
      </c>
      <c r="I104" s="10">
        <v>1E-4</v>
      </c>
      <c r="J104" s="10">
        <v>0</v>
      </c>
      <c r="K104" s="9" t="str">
        <f t="shared" si="18"/>
        <v>Yes</v>
      </c>
    </row>
    <row r="105" spans="1:11" ht="25" x14ac:dyDescent="0.25">
      <c r="A105" s="69" t="s">
        <v>48</v>
      </c>
      <c r="B105" s="49" t="s">
        <v>227</v>
      </c>
      <c r="C105" s="68">
        <v>100</v>
      </c>
      <c r="D105" s="9" t="str">
        <f>IF($B105="N/A","N/A",IF(C105&gt;100,"No",IF(C105&lt;98,"No","Yes")))</f>
        <v>Yes</v>
      </c>
      <c r="E105" s="8">
        <v>100</v>
      </c>
      <c r="F105" s="9" t="str">
        <f>IF($B105="N/A","N/A",IF(E105&gt;100,"No",IF(E105&lt;98,"No","Yes")))</f>
        <v>Yes</v>
      </c>
      <c r="G105" s="8">
        <v>99.999762817000004</v>
      </c>
      <c r="H105" s="9" t="str">
        <f>IF($B105="N/A","N/A",IF(G105&gt;100,"No",IF(G105&lt;98,"No","Yes")))</f>
        <v>Yes</v>
      </c>
      <c r="I105" s="10">
        <v>0</v>
      </c>
      <c r="J105" s="10">
        <v>0</v>
      </c>
      <c r="K105" s="9" t="str">
        <f t="shared" si="18"/>
        <v>Yes</v>
      </c>
    </row>
    <row r="106" spans="1:11" x14ac:dyDescent="0.25">
      <c r="A106" s="69" t="s">
        <v>49</v>
      </c>
      <c r="B106" s="49" t="s">
        <v>217</v>
      </c>
      <c r="C106" s="68">
        <v>0</v>
      </c>
      <c r="D106" s="9" t="str">
        <f>IF($B106="N/A","N/A",IF(C106&gt;15,"No",IF(C106&lt;-15,"No","Yes")))</f>
        <v>N/A</v>
      </c>
      <c r="E106" s="8">
        <v>0</v>
      </c>
      <c r="F106" s="9" t="str">
        <f>IF($B106="N/A","N/A",IF(E106&gt;15,"No",IF(E106&lt;-15,"No","Yes")))</f>
        <v>N/A</v>
      </c>
      <c r="G106" s="8">
        <v>0</v>
      </c>
      <c r="H106" s="9" t="str">
        <f>IF($B106="N/A","N/A",IF(G106&gt;15,"No",IF(G106&lt;-15,"No","Yes")))</f>
        <v>N/A</v>
      </c>
      <c r="I106" s="10" t="s">
        <v>1742</v>
      </c>
      <c r="J106" s="10" t="s">
        <v>1742</v>
      </c>
      <c r="K106" s="9" t="str">
        <f>IF(J106="Div by 0", "N/A", IF(J106="N/A","N/A", IF(J106&gt;30, "No", IF(J106&lt;-30, "No", "Yes"))))</f>
        <v>N/A</v>
      </c>
    </row>
    <row r="107" spans="1:11" x14ac:dyDescent="0.25">
      <c r="A107" s="69" t="s">
        <v>907</v>
      </c>
      <c r="B107" s="33" t="s">
        <v>217</v>
      </c>
      <c r="C107" s="78">
        <v>82.227062498999999</v>
      </c>
      <c r="D107" s="9" t="str">
        <f t="shared" ref="D107:D130" si="19">IF($B107="N/A","N/A",IF(C107&gt;15,"No",IF(C107&lt;-15,"No","Yes")))</f>
        <v>N/A</v>
      </c>
      <c r="E107" s="9">
        <v>82.583808352999995</v>
      </c>
      <c r="F107" s="9" t="str">
        <f t="shared" ref="F107:F130" si="20">IF($B107="N/A","N/A",IF(E107&gt;15,"No",IF(E107&lt;-15,"No","Yes")))</f>
        <v>N/A</v>
      </c>
      <c r="G107" s="8">
        <v>81.905014964000003</v>
      </c>
      <c r="H107" s="9" t="str">
        <f t="shared" ref="H107:H130" si="21">IF($B107="N/A","N/A",IF(G107&gt;15,"No",IF(G107&lt;-15,"No","Yes")))</f>
        <v>N/A</v>
      </c>
      <c r="I107" s="10">
        <v>0.43390000000000001</v>
      </c>
      <c r="J107" s="10">
        <v>-0.82199999999999995</v>
      </c>
      <c r="K107" s="9" t="str">
        <f t="shared" ref="K107:K130" si="22">IF(J107="Div by 0", "N/A", IF(J107="N/A","N/A", IF(J107&gt;30, "No", IF(J107&lt;-30, "No", "Yes"))))</f>
        <v>Yes</v>
      </c>
    </row>
    <row r="108" spans="1:11" x14ac:dyDescent="0.25">
      <c r="A108" s="69" t="s">
        <v>908</v>
      </c>
      <c r="B108" s="33" t="s">
        <v>217</v>
      </c>
      <c r="C108" s="78">
        <v>4.9440981042000001</v>
      </c>
      <c r="D108" s="33" t="s">
        <v>217</v>
      </c>
      <c r="E108" s="9">
        <v>4.9742774141000003</v>
      </c>
      <c r="F108" s="33" t="s">
        <v>217</v>
      </c>
      <c r="G108" s="8">
        <v>5.3023281384000001</v>
      </c>
      <c r="H108" s="33" t="s">
        <v>217</v>
      </c>
      <c r="I108" s="10">
        <v>0.61040000000000005</v>
      </c>
      <c r="J108" s="10">
        <v>6.5949999999999998</v>
      </c>
      <c r="K108" s="9" t="str">
        <f t="shared" si="22"/>
        <v>Yes</v>
      </c>
    </row>
    <row r="109" spans="1:11" x14ac:dyDescent="0.25">
      <c r="A109" s="69" t="s">
        <v>909</v>
      </c>
      <c r="B109" s="33" t="s">
        <v>217</v>
      </c>
      <c r="C109" s="78">
        <v>0</v>
      </c>
      <c r="D109" s="9" t="str">
        <f t="shared" si="19"/>
        <v>N/A</v>
      </c>
      <c r="E109" s="9">
        <v>0</v>
      </c>
      <c r="F109" s="9" t="str">
        <f t="shared" si="20"/>
        <v>N/A</v>
      </c>
      <c r="G109" s="8">
        <v>0</v>
      </c>
      <c r="H109" s="9" t="str">
        <f t="shared" si="21"/>
        <v>N/A</v>
      </c>
      <c r="I109" s="10" t="s">
        <v>1742</v>
      </c>
      <c r="J109" s="10" t="s">
        <v>1742</v>
      </c>
      <c r="K109" s="9" t="str">
        <f t="shared" si="22"/>
        <v>N/A</v>
      </c>
    </row>
    <row r="110" spans="1:11" x14ac:dyDescent="0.25">
      <c r="A110" s="69" t="s">
        <v>910</v>
      </c>
      <c r="B110" s="33" t="s">
        <v>217</v>
      </c>
      <c r="C110" s="78">
        <v>0</v>
      </c>
      <c r="D110" s="9" t="str">
        <f t="shared" si="19"/>
        <v>N/A</v>
      </c>
      <c r="E110" s="9">
        <v>0</v>
      </c>
      <c r="F110" s="9" t="str">
        <f t="shared" si="20"/>
        <v>N/A</v>
      </c>
      <c r="G110" s="8">
        <v>0</v>
      </c>
      <c r="H110" s="9" t="str">
        <f t="shared" si="21"/>
        <v>N/A</v>
      </c>
      <c r="I110" s="10" t="s">
        <v>1742</v>
      </c>
      <c r="J110" s="10" t="s">
        <v>1742</v>
      </c>
      <c r="K110" s="9" t="str">
        <f t="shared" si="22"/>
        <v>N/A</v>
      </c>
    </row>
    <row r="111" spans="1:11" x14ac:dyDescent="0.25">
      <c r="A111" s="69" t="s">
        <v>911</v>
      </c>
      <c r="B111" s="33" t="s">
        <v>217</v>
      </c>
      <c r="C111" s="78">
        <v>0</v>
      </c>
      <c r="D111" s="9" t="str">
        <f t="shared" si="19"/>
        <v>N/A</v>
      </c>
      <c r="E111" s="9">
        <v>0</v>
      </c>
      <c r="F111" s="9" t="str">
        <f t="shared" si="20"/>
        <v>N/A</v>
      </c>
      <c r="G111" s="8">
        <v>0</v>
      </c>
      <c r="H111" s="9" t="str">
        <f t="shared" si="21"/>
        <v>N/A</v>
      </c>
      <c r="I111" s="10" t="s">
        <v>1742</v>
      </c>
      <c r="J111" s="10" t="s">
        <v>1742</v>
      </c>
      <c r="K111" s="9" t="str">
        <f t="shared" si="22"/>
        <v>N/A</v>
      </c>
    </row>
    <row r="112" spans="1:11" x14ac:dyDescent="0.25">
      <c r="A112" s="69" t="s">
        <v>912</v>
      </c>
      <c r="B112" s="33" t="s">
        <v>217</v>
      </c>
      <c r="C112" s="78">
        <v>0.67978944019999998</v>
      </c>
      <c r="D112" s="9" t="str">
        <f t="shared" si="19"/>
        <v>N/A</v>
      </c>
      <c r="E112" s="9">
        <v>0.6069327605</v>
      </c>
      <c r="F112" s="9" t="str">
        <f t="shared" si="20"/>
        <v>N/A</v>
      </c>
      <c r="G112" s="8">
        <v>0.86706010680000001</v>
      </c>
      <c r="H112" s="9" t="str">
        <f t="shared" si="21"/>
        <v>N/A</v>
      </c>
      <c r="I112" s="10">
        <v>-10.7</v>
      </c>
      <c r="J112" s="10">
        <v>42.86</v>
      </c>
      <c r="K112" s="9" t="str">
        <f t="shared" si="22"/>
        <v>No</v>
      </c>
    </row>
    <row r="113" spans="1:11" x14ac:dyDescent="0.25">
      <c r="A113" s="69" t="s">
        <v>913</v>
      </c>
      <c r="B113" s="33" t="s">
        <v>217</v>
      </c>
      <c r="C113" s="78">
        <v>0</v>
      </c>
      <c r="D113" s="9" t="str">
        <f t="shared" si="19"/>
        <v>N/A</v>
      </c>
      <c r="E113" s="9">
        <v>0</v>
      </c>
      <c r="F113" s="9" t="str">
        <f t="shared" si="20"/>
        <v>N/A</v>
      </c>
      <c r="G113" s="8">
        <v>0</v>
      </c>
      <c r="H113" s="9" t="str">
        <f t="shared" si="21"/>
        <v>N/A</v>
      </c>
      <c r="I113" s="10" t="s">
        <v>1742</v>
      </c>
      <c r="J113" s="10" t="s">
        <v>1742</v>
      </c>
      <c r="K113" s="9" t="str">
        <f t="shared" si="22"/>
        <v>N/A</v>
      </c>
    </row>
    <row r="114" spans="1:11" x14ac:dyDescent="0.25">
      <c r="A114" s="69" t="s">
        <v>914</v>
      </c>
      <c r="B114" s="33" t="s">
        <v>217</v>
      </c>
      <c r="C114" s="78">
        <v>1.8588101819</v>
      </c>
      <c r="D114" s="9" t="str">
        <f t="shared" si="19"/>
        <v>N/A</v>
      </c>
      <c r="E114" s="9">
        <v>1.8884483713</v>
      </c>
      <c r="F114" s="9" t="str">
        <f t="shared" si="20"/>
        <v>N/A</v>
      </c>
      <c r="G114" s="8">
        <v>1.913270842</v>
      </c>
      <c r="H114" s="9" t="str">
        <f t="shared" si="21"/>
        <v>N/A</v>
      </c>
      <c r="I114" s="10">
        <v>1.5940000000000001</v>
      </c>
      <c r="J114" s="10">
        <v>1.3140000000000001</v>
      </c>
      <c r="K114" s="9" t="str">
        <f t="shared" si="22"/>
        <v>Yes</v>
      </c>
    </row>
    <row r="115" spans="1:11" x14ac:dyDescent="0.25">
      <c r="A115" s="69" t="s">
        <v>915</v>
      </c>
      <c r="B115" s="33" t="s">
        <v>217</v>
      </c>
      <c r="C115" s="78">
        <v>0.74881780190000002</v>
      </c>
      <c r="D115" s="9" t="str">
        <f t="shared" si="19"/>
        <v>N/A</v>
      </c>
      <c r="E115" s="9">
        <v>0.79707876030000002</v>
      </c>
      <c r="F115" s="9" t="str">
        <f t="shared" si="20"/>
        <v>N/A</v>
      </c>
      <c r="G115" s="8">
        <v>0.74958744720000003</v>
      </c>
      <c r="H115" s="9" t="str">
        <f t="shared" si="21"/>
        <v>N/A</v>
      </c>
      <c r="I115" s="10">
        <v>6.4450000000000003</v>
      </c>
      <c r="J115" s="10">
        <v>-5.96</v>
      </c>
      <c r="K115" s="9" t="str">
        <f t="shared" si="22"/>
        <v>Yes</v>
      </c>
    </row>
    <row r="116" spans="1:11" x14ac:dyDescent="0.25">
      <c r="A116" s="69" t="s">
        <v>916</v>
      </c>
      <c r="B116" s="33" t="s">
        <v>217</v>
      </c>
      <c r="C116" s="78">
        <v>0.27057485349999999</v>
      </c>
      <c r="D116" s="9" t="str">
        <f t="shared" si="19"/>
        <v>N/A</v>
      </c>
      <c r="E116" s="9">
        <v>0.24053365290000001</v>
      </c>
      <c r="F116" s="9" t="str">
        <f t="shared" si="20"/>
        <v>N/A</v>
      </c>
      <c r="G116" s="8">
        <v>0.21797061640000001</v>
      </c>
      <c r="H116" s="9" t="str">
        <f t="shared" si="21"/>
        <v>N/A</v>
      </c>
      <c r="I116" s="10">
        <v>-11.1</v>
      </c>
      <c r="J116" s="10">
        <v>-9.3800000000000008</v>
      </c>
      <c r="K116" s="9" t="str">
        <f t="shared" si="22"/>
        <v>Yes</v>
      </c>
    </row>
    <row r="117" spans="1:11" x14ac:dyDescent="0.25">
      <c r="A117" s="69" t="s">
        <v>917</v>
      </c>
      <c r="B117" s="33" t="s">
        <v>217</v>
      </c>
      <c r="C117" s="78">
        <v>3.04914131E-2</v>
      </c>
      <c r="D117" s="9" t="str">
        <f t="shared" si="19"/>
        <v>N/A</v>
      </c>
      <c r="E117" s="9">
        <v>4.5048220799999997E-2</v>
      </c>
      <c r="F117" s="9" t="str">
        <f t="shared" si="20"/>
        <v>N/A</v>
      </c>
      <c r="G117" s="8">
        <v>2.8066127999999999E-2</v>
      </c>
      <c r="H117" s="9" t="str">
        <f t="shared" si="21"/>
        <v>N/A</v>
      </c>
      <c r="I117" s="10">
        <v>47.74</v>
      </c>
      <c r="J117" s="10">
        <v>-37.700000000000003</v>
      </c>
      <c r="K117" s="9" t="str">
        <f t="shared" si="22"/>
        <v>No</v>
      </c>
    </row>
    <row r="118" spans="1:11" x14ac:dyDescent="0.25">
      <c r="A118" s="69" t="s">
        <v>918</v>
      </c>
      <c r="B118" s="33" t="s">
        <v>217</v>
      </c>
      <c r="C118" s="78">
        <v>1.3556144135999999</v>
      </c>
      <c r="D118" s="9" t="str">
        <f t="shared" si="19"/>
        <v>N/A</v>
      </c>
      <c r="E118" s="9">
        <v>1.3962356483</v>
      </c>
      <c r="F118" s="9" t="str">
        <f t="shared" si="20"/>
        <v>N/A</v>
      </c>
      <c r="G118" s="8">
        <v>1.5263729979</v>
      </c>
      <c r="H118" s="9" t="str">
        <f t="shared" si="21"/>
        <v>N/A</v>
      </c>
      <c r="I118" s="10">
        <v>2.9969999999999999</v>
      </c>
      <c r="J118" s="10">
        <v>9.3209999999999997</v>
      </c>
      <c r="K118" s="9" t="str">
        <f t="shared" si="22"/>
        <v>Yes</v>
      </c>
    </row>
    <row r="119" spans="1:11" x14ac:dyDescent="0.25">
      <c r="A119" s="69" t="s">
        <v>919</v>
      </c>
      <c r="B119" s="33" t="s">
        <v>217</v>
      </c>
      <c r="C119" s="78">
        <v>12.828839396999999</v>
      </c>
      <c r="D119" s="9" t="str">
        <f t="shared" si="19"/>
        <v>N/A</v>
      </c>
      <c r="E119" s="9">
        <v>12.441914233</v>
      </c>
      <c r="F119" s="9" t="str">
        <f t="shared" si="20"/>
        <v>N/A</v>
      </c>
      <c r="G119" s="8">
        <v>12.792656898000001</v>
      </c>
      <c r="H119" s="9" t="str">
        <f t="shared" si="21"/>
        <v>N/A</v>
      </c>
      <c r="I119" s="10">
        <v>-3.02</v>
      </c>
      <c r="J119" s="10">
        <v>2.819</v>
      </c>
      <c r="K119" s="9" t="str">
        <f t="shared" si="22"/>
        <v>Yes</v>
      </c>
    </row>
    <row r="120" spans="1:11" x14ac:dyDescent="0.25">
      <c r="A120" s="69" t="s">
        <v>920</v>
      </c>
      <c r="B120" s="33" t="s">
        <v>217</v>
      </c>
      <c r="C120" s="78">
        <v>9.6457807288000001</v>
      </c>
      <c r="D120" s="9" t="str">
        <f t="shared" si="19"/>
        <v>N/A</v>
      </c>
      <c r="E120" s="9">
        <v>7.933100541</v>
      </c>
      <c r="F120" s="9" t="str">
        <f t="shared" si="20"/>
        <v>N/A</v>
      </c>
      <c r="G120" s="8">
        <v>7.7939444676000003</v>
      </c>
      <c r="H120" s="9" t="str">
        <f t="shared" si="21"/>
        <v>N/A</v>
      </c>
      <c r="I120" s="10">
        <v>-17.8</v>
      </c>
      <c r="J120" s="10">
        <v>-1.75</v>
      </c>
      <c r="K120" s="9" t="str">
        <f t="shared" si="22"/>
        <v>Yes</v>
      </c>
    </row>
    <row r="121" spans="1:11" x14ac:dyDescent="0.25">
      <c r="A121" s="69" t="s">
        <v>921</v>
      </c>
      <c r="B121" s="33" t="s">
        <v>217</v>
      </c>
      <c r="C121" s="78">
        <v>0</v>
      </c>
      <c r="D121" s="9" t="str">
        <f t="shared" si="19"/>
        <v>N/A</v>
      </c>
      <c r="E121" s="9">
        <v>0</v>
      </c>
      <c r="F121" s="9" t="str">
        <f t="shared" si="20"/>
        <v>N/A</v>
      </c>
      <c r="G121" s="8">
        <v>0</v>
      </c>
      <c r="H121" s="9" t="str">
        <f t="shared" si="21"/>
        <v>N/A</v>
      </c>
      <c r="I121" s="10" t="s">
        <v>1742</v>
      </c>
      <c r="J121" s="10" t="s">
        <v>1742</v>
      </c>
      <c r="K121" s="9" t="str">
        <f t="shared" si="22"/>
        <v>N/A</v>
      </c>
    </row>
    <row r="122" spans="1:11" x14ac:dyDescent="0.25">
      <c r="A122" s="69" t="s">
        <v>922</v>
      </c>
      <c r="B122" s="33" t="s">
        <v>217</v>
      </c>
      <c r="C122" s="78">
        <v>0</v>
      </c>
      <c r="D122" s="9" t="str">
        <f t="shared" si="19"/>
        <v>N/A</v>
      </c>
      <c r="E122" s="9">
        <v>0</v>
      </c>
      <c r="F122" s="9" t="str">
        <f t="shared" si="20"/>
        <v>N/A</v>
      </c>
      <c r="G122" s="8">
        <v>0</v>
      </c>
      <c r="H122" s="9" t="str">
        <f t="shared" si="21"/>
        <v>N/A</v>
      </c>
      <c r="I122" s="10" t="s">
        <v>1742</v>
      </c>
      <c r="J122" s="10" t="s">
        <v>1742</v>
      </c>
      <c r="K122" s="9" t="str">
        <f t="shared" si="22"/>
        <v>N/A</v>
      </c>
    </row>
    <row r="123" spans="1:11" x14ac:dyDescent="0.25">
      <c r="A123" s="69" t="s">
        <v>923</v>
      </c>
      <c r="B123" s="33" t="s">
        <v>217</v>
      </c>
      <c r="C123" s="78">
        <v>2.4719616E-2</v>
      </c>
      <c r="D123" s="9" t="str">
        <f t="shared" si="19"/>
        <v>N/A</v>
      </c>
      <c r="E123" s="9">
        <v>1.5786057757</v>
      </c>
      <c r="F123" s="9" t="str">
        <f t="shared" si="20"/>
        <v>N/A</v>
      </c>
      <c r="G123" s="8">
        <v>1.7806559758</v>
      </c>
      <c r="H123" s="9" t="str">
        <f t="shared" si="21"/>
        <v>N/A</v>
      </c>
      <c r="I123" s="10">
        <v>6286</v>
      </c>
      <c r="J123" s="10">
        <v>12.8</v>
      </c>
      <c r="K123" s="9" t="str">
        <f t="shared" si="22"/>
        <v>Yes</v>
      </c>
    </row>
    <row r="124" spans="1:11" x14ac:dyDescent="0.25">
      <c r="A124" s="69" t="s">
        <v>924</v>
      </c>
      <c r="B124" s="33" t="s">
        <v>217</v>
      </c>
      <c r="C124" s="78">
        <v>0</v>
      </c>
      <c r="D124" s="9" t="str">
        <f t="shared" si="19"/>
        <v>N/A</v>
      </c>
      <c r="E124" s="9">
        <v>0</v>
      </c>
      <c r="F124" s="9" t="str">
        <f t="shared" si="20"/>
        <v>N/A</v>
      </c>
      <c r="G124" s="8">
        <v>0</v>
      </c>
      <c r="H124" s="9" t="str">
        <f t="shared" si="21"/>
        <v>N/A</v>
      </c>
      <c r="I124" s="10" t="s">
        <v>1742</v>
      </c>
      <c r="J124" s="10" t="s">
        <v>1742</v>
      </c>
      <c r="K124" s="9" t="str">
        <f t="shared" si="22"/>
        <v>N/A</v>
      </c>
    </row>
    <row r="125" spans="1:11" x14ac:dyDescent="0.25">
      <c r="A125" s="69" t="s">
        <v>925</v>
      </c>
      <c r="B125" s="33" t="s">
        <v>217</v>
      </c>
      <c r="C125" s="78">
        <v>2.5994658463999998</v>
      </c>
      <c r="D125" s="9" t="str">
        <f t="shared" si="19"/>
        <v>N/A</v>
      </c>
      <c r="E125" s="9">
        <v>2.4180371209999998</v>
      </c>
      <c r="F125" s="9" t="str">
        <f t="shared" si="20"/>
        <v>N/A</v>
      </c>
      <c r="G125" s="8">
        <v>2.7181225207000002</v>
      </c>
      <c r="H125" s="9" t="str">
        <f t="shared" si="21"/>
        <v>N/A</v>
      </c>
      <c r="I125" s="10">
        <v>-6.98</v>
      </c>
      <c r="J125" s="10">
        <v>12.41</v>
      </c>
      <c r="K125" s="9" t="str">
        <f t="shared" si="22"/>
        <v>Yes</v>
      </c>
    </row>
    <row r="126" spans="1:11" x14ac:dyDescent="0.25">
      <c r="A126" s="69" t="s">
        <v>926</v>
      </c>
      <c r="B126" s="33" t="s">
        <v>217</v>
      </c>
      <c r="C126" s="78">
        <v>0</v>
      </c>
      <c r="D126" s="9" t="str">
        <f t="shared" si="19"/>
        <v>N/A</v>
      </c>
      <c r="E126" s="9">
        <v>0</v>
      </c>
      <c r="F126" s="9" t="str">
        <f t="shared" si="20"/>
        <v>N/A</v>
      </c>
      <c r="G126" s="8">
        <v>0</v>
      </c>
      <c r="H126" s="9" t="str">
        <f t="shared" si="21"/>
        <v>N/A</v>
      </c>
      <c r="I126" s="10" t="s">
        <v>1742</v>
      </c>
      <c r="J126" s="10" t="s">
        <v>1742</v>
      </c>
      <c r="K126" s="9" t="str">
        <f t="shared" si="22"/>
        <v>N/A</v>
      </c>
    </row>
    <row r="127" spans="1:11" x14ac:dyDescent="0.25">
      <c r="A127" s="69" t="s">
        <v>927</v>
      </c>
      <c r="B127" s="33" t="s">
        <v>217</v>
      </c>
      <c r="C127" s="78">
        <v>0</v>
      </c>
      <c r="D127" s="9" t="str">
        <f t="shared" si="19"/>
        <v>N/A</v>
      </c>
      <c r="E127" s="9">
        <v>0</v>
      </c>
      <c r="F127" s="9" t="str">
        <f t="shared" si="20"/>
        <v>N/A</v>
      </c>
      <c r="G127" s="8">
        <v>0</v>
      </c>
      <c r="H127" s="9" t="str">
        <f t="shared" si="21"/>
        <v>N/A</v>
      </c>
      <c r="I127" s="10" t="s">
        <v>1742</v>
      </c>
      <c r="J127" s="10" t="s">
        <v>1742</v>
      </c>
      <c r="K127" s="9" t="str">
        <f t="shared" si="22"/>
        <v>N/A</v>
      </c>
    </row>
    <row r="128" spans="1:11" x14ac:dyDescent="0.25">
      <c r="A128" s="69" t="s">
        <v>928</v>
      </c>
      <c r="B128" s="33" t="s">
        <v>217</v>
      </c>
      <c r="C128" s="78">
        <v>0</v>
      </c>
      <c r="D128" s="9" t="str">
        <f t="shared" si="19"/>
        <v>N/A</v>
      </c>
      <c r="E128" s="9">
        <v>0</v>
      </c>
      <c r="F128" s="9" t="str">
        <f t="shared" si="20"/>
        <v>N/A</v>
      </c>
      <c r="G128" s="8">
        <v>0</v>
      </c>
      <c r="H128" s="9" t="str">
        <f t="shared" si="21"/>
        <v>N/A</v>
      </c>
      <c r="I128" s="10" t="s">
        <v>1742</v>
      </c>
      <c r="J128" s="10" t="s">
        <v>1742</v>
      </c>
      <c r="K128" s="9" t="str">
        <f t="shared" si="22"/>
        <v>N/A</v>
      </c>
    </row>
    <row r="129" spans="1:11" x14ac:dyDescent="0.25">
      <c r="A129" s="69" t="s">
        <v>929</v>
      </c>
      <c r="B129" s="33" t="s">
        <v>217</v>
      </c>
      <c r="C129" s="78">
        <v>0</v>
      </c>
      <c r="D129" s="9" t="str">
        <f t="shared" si="19"/>
        <v>N/A</v>
      </c>
      <c r="E129" s="9">
        <v>0</v>
      </c>
      <c r="F129" s="9" t="str">
        <f t="shared" si="20"/>
        <v>N/A</v>
      </c>
      <c r="G129" s="8">
        <v>0</v>
      </c>
      <c r="H129" s="9" t="str">
        <f t="shared" si="21"/>
        <v>N/A</v>
      </c>
      <c r="I129" s="10" t="s">
        <v>1742</v>
      </c>
      <c r="J129" s="10" t="s">
        <v>1742</v>
      </c>
      <c r="K129" s="9" t="str">
        <f t="shared" si="22"/>
        <v>N/A</v>
      </c>
    </row>
    <row r="130" spans="1:11" x14ac:dyDescent="0.25">
      <c r="A130" s="69" t="s">
        <v>930</v>
      </c>
      <c r="B130" s="33" t="s">
        <v>217</v>
      </c>
      <c r="C130" s="78">
        <v>0.55887320529999995</v>
      </c>
      <c r="D130" s="9" t="str">
        <f t="shared" si="19"/>
        <v>N/A</v>
      </c>
      <c r="E130" s="9">
        <v>0.5121707955</v>
      </c>
      <c r="F130" s="9" t="str">
        <f t="shared" si="20"/>
        <v>N/A</v>
      </c>
      <c r="G130" s="8">
        <v>0.4999339337</v>
      </c>
      <c r="H130" s="9" t="str">
        <f t="shared" si="21"/>
        <v>N/A</v>
      </c>
      <c r="I130" s="10">
        <v>-8.36</v>
      </c>
      <c r="J130" s="10">
        <v>-2.39</v>
      </c>
      <c r="K130" s="9" t="str">
        <f t="shared" si="22"/>
        <v>Yes</v>
      </c>
    </row>
    <row r="131" spans="1:11" ht="12" customHeight="1" x14ac:dyDescent="0.25">
      <c r="A131" s="148" t="s">
        <v>1648</v>
      </c>
      <c r="B131" s="149"/>
      <c r="C131" s="149"/>
      <c r="D131" s="149"/>
      <c r="E131" s="149"/>
      <c r="F131" s="149"/>
      <c r="G131" s="149"/>
      <c r="H131" s="149"/>
      <c r="I131" s="149"/>
      <c r="J131" s="149"/>
      <c r="K131" s="150"/>
    </row>
    <row r="132" spans="1:11" x14ac:dyDescent="0.25">
      <c r="A132" s="145" t="s">
        <v>1646</v>
      </c>
      <c r="B132" s="146"/>
      <c r="C132" s="146"/>
      <c r="D132" s="146"/>
      <c r="E132" s="146"/>
      <c r="F132" s="146"/>
      <c r="G132" s="146"/>
      <c r="H132" s="146"/>
      <c r="I132" s="146"/>
      <c r="J132" s="146"/>
      <c r="K132" s="147"/>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1600</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5" customHeight="1"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67">
        <v>395756</v>
      </c>
      <c r="D6" s="9" t="str">
        <f>IF($B6="N/A","N/A",IF(C6&gt;15,"No",IF(C6&lt;-15,"No","Yes")))</f>
        <v>N/A</v>
      </c>
      <c r="E6" s="34">
        <v>423703</v>
      </c>
      <c r="F6" s="9" t="str">
        <f>IF($B6="N/A","N/A",IF(E6&gt;15,"No",IF(E6&lt;-15,"No","Yes")))</f>
        <v>N/A</v>
      </c>
      <c r="G6" s="34">
        <v>472763</v>
      </c>
      <c r="H6" s="9" t="str">
        <f>IF($B6="N/A","N/A",IF(G6&gt;15,"No",IF(G6&lt;-15,"No","Yes")))</f>
        <v>N/A</v>
      </c>
      <c r="I6" s="10">
        <v>7.0620000000000003</v>
      </c>
      <c r="J6" s="10">
        <v>11.58</v>
      </c>
      <c r="K6" s="9" t="str">
        <f t="shared" ref="K6:K13" si="0">IF(J6="Div by 0", "N/A", IF(J6="N/A","N/A", IF(J6&gt;30, "No", IF(J6&lt;-30, "No", "Yes"))))</f>
        <v>Yes</v>
      </c>
    </row>
    <row r="7" spans="1:11" x14ac:dyDescent="0.25">
      <c r="A7" s="69" t="s">
        <v>30</v>
      </c>
      <c r="B7" s="33" t="s">
        <v>250</v>
      </c>
      <c r="C7" s="6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69" t="s">
        <v>29</v>
      </c>
      <c r="B8" s="33" t="s">
        <v>221</v>
      </c>
      <c r="C8" s="6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848</v>
      </c>
      <c r="B9" s="33" t="s">
        <v>217</v>
      </c>
      <c r="C9" s="71">
        <v>126.23779804</v>
      </c>
      <c r="D9" s="9" t="str">
        <f t="shared" ref="D9:D17" si="1">IF($B9="N/A","N/A",IF(C9&gt;15,"No",IF(C9&lt;-15,"No","Yes")))</f>
        <v>N/A</v>
      </c>
      <c r="E9" s="35">
        <v>141.86125422999999</v>
      </c>
      <c r="F9" s="9" t="str">
        <f>IF($B9="N/A","N/A",IF(E9&gt;15,"No",IF(E9&lt;-15,"No","Yes")))</f>
        <v>N/A</v>
      </c>
      <c r="G9" s="35">
        <v>152.44713525</v>
      </c>
      <c r="H9" s="9" t="str">
        <f>IF($B9="N/A","N/A",IF(G9&gt;15,"No",IF(G9&lt;-15,"No","Yes")))</f>
        <v>N/A</v>
      </c>
      <c r="I9" s="10">
        <v>12.38</v>
      </c>
      <c r="J9" s="10">
        <v>7.4619999999999997</v>
      </c>
      <c r="K9" s="9" t="str">
        <f t="shared" si="0"/>
        <v>Yes</v>
      </c>
    </row>
    <row r="10" spans="1:11" x14ac:dyDescent="0.25">
      <c r="A10" s="69" t="s">
        <v>16</v>
      </c>
      <c r="B10" s="33" t="s">
        <v>217</v>
      </c>
      <c r="C10" s="68">
        <v>21.606747592000001</v>
      </c>
      <c r="D10" s="9" t="str">
        <f t="shared" si="1"/>
        <v>N/A</v>
      </c>
      <c r="E10" s="8">
        <v>23.196201113000001</v>
      </c>
      <c r="F10" s="9" t="str">
        <f>IF($B10="N/A","N/A",IF(E10&gt;15,"No",IF(E10&lt;-15,"No","Yes")))</f>
        <v>N/A</v>
      </c>
      <c r="G10" s="8">
        <v>22.946592689999999</v>
      </c>
      <c r="H10" s="9" t="str">
        <f>IF($B10="N/A","N/A",IF(G10&gt;15,"No",IF(G10&lt;-15,"No","Yes")))</f>
        <v>N/A</v>
      </c>
      <c r="I10" s="10">
        <v>7.3559999999999999</v>
      </c>
      <c r="J10" s="10">
        <v>-1.08</v>
      </c>
      <c r="K10" s="9" t="str">
        <f t="shared" si="0"/>
        <v>Yes</v>
      </c>
    </row>
    <row r="11" spans="1:11" x14ac:dyDescent="0.25">
      <c r="A11" s="69" t="s">
        <v>36</v>
      </c>
      <c r="B11" s="33" t="s">
        <v>217</v>
      </c>
      <c r="C11" s="68">
        <v>58.093378557000001</v>
      </c>
      <c r="D11" s="9" t="str">
        <f t="shared" si="1"/>
        <v>N/A</v>
      </c>
      <c r="E11" s="8">
        <v>58.440393342</v>
      </c>
      <c r="F11" s="9" t="str">
        <f>IF($B11="N/A","N/A",IF(E11&gt;15,"No",IF(E11&lt;-15,"No","Yes")))</f>
        <v>N/A</v>
      </c>
      <c r="G11" s="8">
        <v>56.156730754000002</v>
      </c>
      <c r="H11" s="9" t="str">
        <f>IF($B11="N/A","N/A",IF(G11&gt;15,"No",IF(G11&lt;-15,"No","Yes")))</f>
        <v>N/A</v>
      </c>
      <c r="I11" s="10">
        <v>0.59730000000000005</v>
      </c>
      <c r="J11" s="10">
        <v>-3.91</v>
      </c>
      <c r="K11" s="9" t="str">
        <f t="shared" si="0"/>
        <v>Yes</v>
      </c>
    </row>
    <row r="12" spans="1:11" x14ac:dyDescent="0.25">
      <c r="A12" s="69" t="s">
        <v>37</v>
      </c>
      <c r="B12" s="33" t="s">
        <v>217</v>
      </c>
      <c r="C12" s="68" t="s">
        <v>1742</v>
      </c>
      <c r="D12" s="9" t="str">
        <f t="shared" si="1"/>
        <v>N/A</v>
      </c>
      <c r="E12" s="8" t="s">
        <v>1742</v>
      </c>
      <c r="F12" s="9" t="str">
        <f>IF($B12="N/A","N/A",IF(E12&gt;15,"No",IF(E12&lt;-15,"No","Yes")))</f>
        <v>N/A</v>
      </c>
      <c r="G12" s="8" t="s">
        <v>1742</v>
      </c>
      <c r="H12" s="9" t="str">
        <f>IF($B12="N/A","N/A",IF(G12&gt;15,"No",IF(G12&lt;-15,"No","Yes")))</f>
        <v>N/A</v>
      </c>
      <c r="I12" s="10" t="s">
        <v>1742</v>
      </c>
      <c r="J12" s="10" t="s">
        <v>1742</v>
      </c>
      <c r="K12" s="9" t="str">
        <f t="shared" si="0"/>
        <v>N/A</v>
      </c>
    </row>
    <row r="13" spans="1:11" x14ac:dyDescent="0.25">
      <c r="A13" s="69" t="s">
        <v>38</v>
      </c>
      <c r="B13" s="33" t="s">
        <v>217</v>
      </c>
      <c r="C13" s="68">
        <v>9.3756009676000005</v>
      </c>
      <c r="D13" s="9" t="str">
        <f t="shared" si="1"/>
        <v>N/A</v>
      </c>
      <c r="E13" s="8">
        <v>10.096409101000001</v>
      </c>
      <c r="F13" s="9" t="str">
        <f>IF($B13="N/A","N/A",IF(E13&gt;15,"No",IF(E13&lt;-15,"No","Yes")))</f>
        <v>N/A</v>
      </c>
      <c r="G13" s="8">
        <v>10.333042445</v>
      </c>
      <c r="H13" s="9" t="str">
        <f>IF($B13="N/A","N/A",IF(G13&gt;15,"No",IF(G13&lt;-15,"No","Yes")))</f>
        <v>N/A</v>
      </c>
      <c r="I13" s="10">
        <v>7.6879999999999997</v>
      </c>
      <c r="J13" s="10">
        <v>2.3439999999999999</v>
      </c>
      <c r="K13" s="9" t="str">
        <f t="shared" si="0"/>
        <v>Yes</v>
      </c>
    </row>
    <row r="14" spans="1:11" x14ac:dyDescent="0.25">
      <c r="A14" s="69" t="s">
        <v>676</v>
      </c>
      <c r="B14" s="33" t="s">
        <v>217</v>
      </c>
      <c r="C14" s="68">
        <v>25.022235923</v>
      </c>
      <c r="D14" s="9" t="str">
        <f t="shared" si="1"/>
        <v>N/A</v>
      </c>
      <c r="E14" s="8">
        <v>23.573824117000001</v>
      </c>
      <c r="F14" s="9" t="str">
        <f t="shared" ref="F14:F33" si="2">IF($B14="N/A","N/A",IF(E14&gt;15,"No",IF(E14&lt;-15,"No","Yes")))</f>
        <v>N/A</v>
      </c>
      <c r="G14" s="8">
        <v>22.759183777000001</v>
      </c>
      <c r="H14" s="9" t="str">
        <f t="shared" ref="H14:H33" si="3">IF($B14="N/A","N/A",IF(G14&gt;15,"No",IF(G14&lt;-15,"No","Yes")))</f>
        <v>N/A</v>
      </c>
      <c r="I14" s="10">
        <v>-5.79</v>
      </c>
      <c r="J14" s="10">
        <v>-3.46</v>
      </c>
      <c r="K14" s="9" t="str">
        <f t="shared" ref="K14:K30" si="4">IF(J14="Div by 0", "N/A", IF(J14="N/A","N/A", IF(J14&gt;30, "No", IF(J14&lt;-30, "No", "Yes"))))</f>
        <v>Yes</v>
      </c>
    </row>
    <row r="15" spans="1:11" x14ac:dyDescent="0.25">
      <c r="A15" s="69" t="s">
        <v>677</v>
      </c>
      <c r="B15" s="33" t="s">
        <v>217</v>
      </c>
      <c r="C15" s="68">
        <v>1.7963088368</v>
      </c>
      <c r="D15" s="9" t="str">
        <f t="shared" si="1"/>
        <v>N/A</v>
      </c>
      <c r="E15" s="8">
        <v>1.8236830987999999</v>
      </c>
      <c r="F15" s="9" t="str">
        <f t="shared" si="2"/>
        <v>N/A</v>
      </c>
      <c r="G15" s="8">
        <v>1.8061904168</v>
      </c>
      <c r="H15" s="9" t="str">
        <f t="shared" si="3"/>
        <v>N/A</v>
      </c>
      <c r="I15" s="10">
        <v>1.524</v>
      </c>
      <c r="J15" s="10">
        <v>-0.95899999999999996</v>
      </c>
      <c r="K15" s="9" t="str">
        <f t="shared" si="4"/>
        <v>Yes</v>
      </c>
    </row>
    <row r="16" spans="1:11" x14ac:dyDescent="0.25">
      <c r="A16" s="69" t="s">
        <v>380</v>
      </c>
      <c r="B16" s="33" t="s">
        <v>217</v>
      </c>
      <c r="C16" s="68">
        <v>25.106125996999999</v>
      </c>
      <c r="D16" s="9" t="str">
        <f t="shared" si="1"/>
        <v>N/A</v>
      </c>
      <c r="E16" s="8">
        <v>27.097046752000001</v>
      </c>
      <c r="F16" s="9" t="str">
        <f t="shared" si="2"/>
        <v>N/A</v>
      </c>
      <c r="G16" s="8">
        <v>27.526265803000001</v>
      </c>
      <c r="H16" s="9" t="str">
        <f t="shared" si="3"/>
        <v>N/A</v>
      </c>
      <c r="I16" s="10">
        <v>7.93</v>
      </c>
      <c r="J16" s="10">
        <v>1.5840000000000001</v>
      </c>
      <c r="K16" s="9" t="str">
        <f t="shared" si="4"/>
        <v>Yes</v>
      </c>
    </row>
    <row r="17" spans="1:11" x14ac:dyDescent="0.25">
      <c r="A17" s="69" t="s">
        <v>381</v>
      </c>
      <c r="B17" s="33" t="s">
        <v>217</v>
      </c>
      <c r="C17" s="68">
        <v>0.6829965939</v>
      </c>
      <c r="D17" s="9" t="str">
        <f t="shared" si="1"/>
        <v>N/A</v>
      </c>
      <c r="E17" s="8">
        <v>0.71134733530000005</v>
      </c>
      <c r="F17" s="9" t="str">
        <f t="shared" si="2"/>
        <v>N/A</v>
      </c>
      <c r="G17" s="8">
        <v>0.64747029700000003</v>
      </c>
      <c r="H17" s="9" t="str">
        <f t="shared" si="3"/>
        <v>N/A</v>
      </c>
      <c r="I17" s="10">
        <v>4.1509999999999998</v>
      </c>
      <c r="J17" s="10">
        <v>-8.98</v>
      </c>
      <c r="K17" s="9" t="str">
        <f t="shared" si="4"/>
        <v>Yes</v>
      </c>
    </row>
    <row r="18" spans="1:11" x14ac:dyDescent="0.25">
      <c r="A18" s="69" t="s">
        <v>382</v>
      </c>
      <c r="B18" s="33" t="s">
        <v>217</v>
      </c>
      <c r="C18" s="68">
        <v>0</v>
      </c>
      <c r="D18" s="9" t="str">
        <f t="shared" ref="D18:D33" si="5">IF($B18="N/A","N/A",IF(C18&gt;15,"No",IF(C18&lt;-15,"No","Yes")))</f>
        <v>N/A</v>
      </c>
      <c r="E18" s="8">
        <v>0</v>
      </c>
      <c r="F18" s="9" t="str">
        <f t="shared" si="2"/>
        <v>N/A</v>
      </c>
      <c r="G18" s="8">
        <v>0</v>
      </c>
      <c r="H18" s="9" t="str">
        <f t="shared" si="3"/>
        <v>N/A</v>
      </c>
      <c r="I18" s="10" t="s">
        <v>1742</v>
      </c>
      <c r="J18" s="10" t="s">
        <v>1742</v>
      </c>
      <c r="K18" s="9" t="str">
        <f t="shared" si="4"/>
        <v>N/A</v>
      </c>
    </row>
    <row r="19" spans="1:11" x14ac:dyDescent="0.25">
      <c r="A19" s="69" t="s">
        <v>383</v>
      </c>
      <c r="B19" s="33" t="s">
        <v>217</v>
      </c>
      <c r="C19" s="68">
        <v>23.647904264000001</v>
      </c>
      <c r="D19" s="9" t="str">
        <f t="shared" si="5"/>
        <v>N/A</v>
      </c>
      <c r="E19" s="8">
        <v>23.498299515999999</v>
      </c>
      <c r="F19" s="9" t="str">
        <f t="shared" si="2"/>
        <v>N/A</v>
      </c>
      <c r="G19" s="8">
        <v>23.138655098000001</v>
      </c>
      <c r="H19" s="9" t="str">
        <f t="shared" si="3"/>
        <v>N/A</v>
      </c>
      <c r="I19" s="10">
        <v>-0.63300000000000001</v>
      </c>
      <c r="J19" s="10">
        <v>-1.53</v>
      </c>
      <c r="K19" s="9" t="str">
        <f t="shared" si="4"/>
        <v>Yes</v>
      </c>
    </row>
    <row r="20" spans="1:11" x14ac:dyDescent="0.25">
      <c r="A20" s="69" t="s">
        <v>385</v>
      </c>
      <c r="B20" s="33" t="s">
        <v>217</v>
      </c>
      <c r="C20" s="68">
        <v>1.1532358322</v>
      </c>
      <c r="D20" s="9" t="str">
        <f t="shared" si="5"/>
        <v>N/A</v>
      </c>
      <c r="E20" s="8">
        <v>1.2645650372999999</v>
      </c>
      <c r="F20" s="9" t="str">
        <f t="shared" si="2"/>
        <v>N/A</v>
      </c>
      <c r="G20" s="8">
        <v>1.2010246148999999</v>
      </c>
      <c r="H20" s="9" t="str">
        <f t="shared" si="3"/>
        <v>N/A</v>
      </c>
      <c r="I20" s="10">
        <v>9.6539999999999999</v>
      </c>
      <c r="J20" s="10">
        <v>-5.0199999999999996</v>
      </c>
      <c r="K20" s="9" t="str">
        <f t="shared" si="4"/>
        <v>Yes</v>
      </c>
    </row>
    <row r="21" spans="1:11" x14ac:dyDescent="0.25">
      <c r="A21" s="69" t="s">
        <v>386</v>
      </c>
      <c r="B21" s="33" t="s">
        <v>217</v>
      </c>
      <c r="C21" s="68">
        <v>12.788687979000001</v>
      </c>
      <c r="D21" s="9" t="str">
        <f t="shared" si="5"/>
        <v>N/A</v>
      </c>
      <c r="E21" s="8">
        <v>12.500501530999999</v>
      </c>
      <c r="F21" s="9" t="str">
        <f t="shared" si="2"/>
        <v>N/A</v>
      </c>
      <c r="G21" s="8">
        <v>12.056569571000001</v>
      </c>
      <c r="H21" s="9" t="str">
        <f t="shared" si="3"/>
        <v>N/A</v>
      </c>
      <c r="I21" s="10">
        <v>-2.25</v>
      </c>
      <c r="J21" s="10">
        <v>-3.55</v>
      </c>
      <c r="K21" s="9" t="str">
        <f t="shared" si="4"/>
        <v>Yes</v>
      </c>
    </row>
    <row r="22" spans="1:11" x14ac:dyDescent="0.25">
      <c r="A22" s="69" t="s">
        <v>387</v>
      </c>
      <c r="B22" s="33" t="s">
        <v>217</v>
      </c>
      <c r="C22" s="68">
        <v>1.0263899979</v>
      </c>
      <c r="D22" s="9" t="str">
        <f t="shared" si="5"/>
        <v>N/A</v>
      </c>
      <c r="E22" s="8">
        <v>0.94523758390000001</v>
      </c>
      <c r="F22" s="9" t="str">
        <f t="shared" si="2"/>
        <v>N/A</v>
      </c>
      <c r="G22" s="8">
        <v>0.88585612660000002</v>
      </c>
      <c r="H22" s="9" t="str">
        <f t="shared" si="3"/>
        <v>N/A</v>
      </c>
      <c r="I22" s="10">
        <v>-7.91</v>
      </c>
      <c r="J22" s="10">
        <v>-6.28</v>
      </c>
      <c r="K22" s="9" t="str">
        <f t="shared" si="4"/>
        <v>Yes</v>
      </c>
    </row>
    <row r="23" spans="1:11" x14ac:dyDescent="0.25">
      <c r="A23" s="69" t="s">
        <v>390</v>
      </c>
      <c r="B23" s="33" t="s">
        <v>217</v>
      </c>
      <c r="C23" s="68">
        <v>0</v>
      </c>
      <c r="D23" s="9" t="str">
        <f t="shared" si="5"/>
        <v>N/A</v>
      </c>
      <c r="E23" s="8">
        <v>0</v>
      </c>
      <c r="F23" s="9" t="str">
        <f t="shared" si="2"/>
        <v>N/A</v>
      </c>
      <c r="G23" s="8">
        <v>0</v>
      </c>
      <c r="H23" s="9" t="str">
        <f t="shared" si="3"/>
        <v>N/A</v>
      </c>
      <c r="I23" s="10" t="s">
        <v>1742</v>
      </c>
      <c r="J23" s="10" t="s">
        <v>1742</v>
      </c>
      <c r="K23" s="9" t="str">
        <f t="shared" si="4"/>
        <v>N/A</v>
      </c>
    </row>
    <row r="24" spans="1:11" x14ac:dyDescent="0.25">
      <c r="A24" s="69" t="s">
        <v>391</v>
      </c>
      <c r="B24" s="33" t="s">
        <v>217</v>
      </c>
      <c r="C24" s="68">
        <v>0</v>
      </c>
      <c r="D24" s="9" t="str">
        <f t="shared" si="5"/>
        <v>N/A</v>
      </c>
      <c r="E24" s="8">
        <v>0</v>
      </c>
      <c r="F24" s="9" t="str">
        <f t="shared" si="2"/>
        <v>N/A</v>
      </c>
      <c r="G24" s="8">
        <v>0</v>
      </c>
      <c r="H24" s="9" t="str">
        <f t="shared" si="3"/>
        <v>N/A</v>
      </c>
      <c r="I24" s="10" t="s">
        <v>1742</v>
      </c>
      <c r="J24" s="10" t="s">
        <v>1742</v>
      </c>
      <c r="K24" s="9" t="str">
        <f t="shared" si="4"/>
        <v>N/A</v>
      </c>
    </row>
    <row r="25" spans="1:11" x14ac:dyDescent="0.25">
      <c r="A25" s="69" t="s">
        <v>392</v>
      </c>
      <c r="B25" s="33" t="s">
        <v>217</v>
      </c>
      <c r="C25" s="68">
        <v>3.6499762480000002</v>
      </c>
      <c r="D25" s="9" t="str">
        <f t="shared" si="5"/>
        <v>N/A</v>
      </c>
      <c r="E25" s="8">
        <v>3.3452677937000002</v>
      </c>
      <c r="F25" s="9" t="str">
        <f t="shared" si="2"/>
        <v>N/A</v>
      </c>
      <c r="G25" s="8">
        <v>3.3744180488</v>
      </c>
      <c r="H25" s="9" t="str">
        <f t="shared" si="3"/>
        <v>N/A</v>
      </c>
      <c r="I25" s="10">
        <v>-8.35</v>
      </c>
      <c r="J25" s="10">
        <v>0.87139999999999995</v>
      </c>
      <c r="K25" s="9" t="str">
        <f t="shared" si="4"/>
        <v>Yes</v>
      </c>
    </row>
    <row r="26" spans="1:11" x14ac:dyDescent="0.25">
      <c r="A26" s="69" t="s">
        <v>393</v>
      </c>
      <c r="B26" s="33" t="s">
        <v>217</v>
      </c>
      <c r="C26" s="68">
        <v>3.7396779800000002E-2</v>
      </c>
      <c r="D26" s="9" t="str">
        <f t="shared" si="5"/>
        <v>N/A</v>
      </c>
      <c r="E26" s="8">
        <v>7.1984385299999995E-2</v>
      </c>
      <c r="F26" s="9" t="str">
        <f t="shared" si="2"/>
        <v>N/A</v>
      </c>
      <c r="G26" s="8">
        <v>4.3996674899999998E-2</v>
      </c>
      <c r="H26" s="9" t="str">
        <f t="shared" si="3"/>
        <v>N/A</v>
      </c>
      <c r="I26" s="10">
        <v>92.49</v>
      </c>
      <c r="J26" s="10">
        <v>-38.9</v>
      </c>
      <c r="K26" s="9" t="str">
        <f t="shared" si="4"/>
        <v>No</v>
      </c>
    </row>
    <row r="27" spans="1:11" x14ac:dyDescent="0.25">
      <c r="A27" s="69" t="s">
        <v>394</v>
      </c>
      <c r="B27" s="33" t="s">
        <v>217</v>
      </c>
      <c r="C27" s="68">
        <v>0</v>
      </c>
      <c r="D27" s="9" t="str">
        <f t="shared" si="5"/>
        <v>N/A</v>
      </c>
      <c r="E27" s="8">
        <v>0</v>
      </c>
      <c r="F27" s="9" t="str">
        <f t="shared" si="2"/>
        <v>N/A</v>
      </c>
      <c r="G27" s="8">
        <v>0</v>
      </c>
      <c r="H27" s="9" t="str">
        <f t="shared" si="3"/>
        <v>N/A</v>
      </c>
      <c r="I27" s="10" t="s">
        <v>1742</v>
      </c>
      <c r="J27" s="10" t="s">
        <v>1742</v>
      </c>
      <c r="K27" s="9" t="str">
        <f t="shared" si="4"/>
        <v>N/A</v>
      </c>
    </row>
    <row r="28" spans="1:11" x14ac:dyDescent="0.25">
      <c r="A28" s="69" t="s">
        <v>399</v>
      </c>
      <c r="B28" s="33" t="s">
        <v>217</v>
      </c>
      <c r="C28" s="68">
        <v>0</v>
      </c>
      <c r="D28" s="9" t="str">
        <f t="shared" si="5"/>
        <v>N/A</v>
      </c>
      <c r="E28" s="8">
        <v>0</v>
      </c>
      <c r="F28" s="9" t="str">
        <f t="shared" si="2"/>
        <v>N/A</v>
      </c>
      <c r="G28" s="8">
        <v>0</v>
      </c>
      <c r="H28" s="9" t="str">
        <f t="shared" si="3"/>
        <v>N/A</v>
      </c>
      <c r="I28" s="10" t="s">
        <v>1742</v>
      </c>
      <c r="J28" s="10" t="s">
        <v>1742</v>
      </c>
      <c r="K28" s="9" t="str">
        <f t="shared" si="4"/>
        <v>N/A</v>
      </c>
    </row>
    <row r="29" spans="1:11" x14ac:dyDescent="0.25">
      <c r="A29" s="69" t="s">
        <v>400</v>
      </c>
      <c r="B29" s="33" t="s">
        <v>217</v>
      </c>
      <c r="C29" s="68">
        <v>4.1121296961000002</v>
      </c>
      <c r="D29" s="9" t="str">
        <f t="shared" si="5"/>
        <v>N/A</v>
      </c>
      <c r="E29" s="8">
        <v>3.9718859673</v>
      </c>
      <c r="F29" s="9" t="str">
        <f t="shared" si="2"/>
        <v>N/A</v>
      </c>
      <c r="G29" s="8">
        <v>5.2590833038999998</v>
      </c>
      <c r="H29" s="9" t="str">
        <f t="shared" si="3"/>
        <v>N/A</v>
      </c>
      <c r="I29" s="10">
        <v>-3.41</v>
      </c>
      <c r="J29" s="10">
        <v>32.409999999999997</v>
      </c>
      <c r="K29" s="9" t="str">
        <f t="shared" si="4"/>
        <v>No</v>
      </c>
    </row>
    <row r="30" spans="1:11" x14ac:dyDescent="0.25">
      <c r="A30" s="69" t="s">
        <v>401</v>
      </c>
      <c r="B30" s="33" t="s">
        <v>217</v>
      </c>
      <c r="C30" s="68">
        <v>0</v>
      </c>
      <c r="D30" s="9" t="str">
        <f t="shared" si="5"/>
        <v>N/A</v>
      </c>
      <c r="E30" s="8">
        <v>0</v>
      </c>
      <c r="F30" s="9" t="str">
        <f t="shared" si="2"/>
        <v>N/A</v>
      </c>
      <c r="G30" s="8">
        <v>0</v>
      </c>
      <c r="H30" s="9" t="str">
        <f t="shared" si="3"/>
        <v>N/A</v>
      </c>
      <c r="I30" s="10" t="s">
        <v>1742</v>
      </c>
      <c r="J30" s="10" t="s">
        <v>1742</v>
      </c>
      <c r="K30" s="9" t="str">
        <f t="shared" si="4"/>
        <v>N/A</v>
      </c>
    </row>
    <row r="31" spans="1:11" x14ac:dyDescent="0.25">
      <c r="A31" s="69" t="s">
        <v>32</v>
      </c>
      <c r="B31" s="33" t="s">
        <v>217</v>
      </c>
      <c r="C31" s="68">
        <v>99.996967828999999</v>
      </c>
      <c r="D31" s="9" t="str">
        <f t="shared" si="5"/>
        <v>N/A</v>
      </c>
      <c r="E31" s="8">
        <v>100</v>
      </c>
      <c r="F31" s="9" t="str">
        <f t="shared" si="2"/>
        <v>N/A</v>
      </c>
      <c r="G31" s="8">
        <v>99.999576954999995</v>
      </c>
      <c r="H31" s="9" t="str">
        <f t="shared" si="3"/>
        <v>N/A</v>
      </c>
      <c r="I31" s="10">
        <v>3.0000000000000001E-3</v>
      </c>
      <c r="J31" s="10">
        <v>0</v>
      </c>
      <c r="K31" s="9" t="str">
        <f t="shared" ref="K31:K43" si="6">IF(J31="Div by 0", "N/A", IF(J31="N/A","N/A", IF(J31&gt;30, "No", IF(J31&lt;-30, "No", "Yes"))))</f>
        <v>Yes</v>
      </c>
    </row>
    <row r="32" spans="1:11" x14ac:dyDescent="0.25">
      <c r="A32" s="69" t="s">
        <v>39</v>
      </c>
      <c r="B32" s="33" t="s">
        <v>271</v>
      </c>
      <c r="C32" s="68">
        <v>99.994032493000006</v>
      </c>
      <c r="D32" s="9" t="str">
        <f>IF($B32="N/A","N/A",IF(C32&gt;100,"No",IF(C32&lt;85,"No","Yes")))</f>
        <v>Yes</v>
      </c>
      <c r="E32" s="8">
        <v>100</v>
      </c>
      <c r="F32" s="9" t="str">
        <f>IF($B32="N/A","N/A",IF(E32&gt;100,"No",IF(E32&lt;85,"No","Yes")))</f>
        <v>Yes</v>
      </c>
      <c r="G32" s="8">
        <v>99.999169408</v>
      </c>
      <c r="H32" s="9" t="str">
        <f>IF($B32="N/A","N/A",IF(G32&gt;100,"No",IF(G32&lt;85,"No","Yes")))</f>
        <v>Yes</v>
      </c>
      <c r="I32" s="10">
        <v>6.0000000000000001E-3</v>
      </c>
      <c r="J32" s="10">
        <v>-1E-3</v>
      </c>
      <c r="K32" s="9" t="str">
        <f t="shared" si="6"/>
        <v>Yes</v>
      </c>
    </row>
    <row r="33" spans="1:11" x14ac:dyDescent="0.25">
      <c r="A33" s="69" t="s">
        <v>904</v>
      </c>
      <c r="B33" s="33" t="s">
        <v>217</v>
      </c>
      <c r="C33" s="68">
        <v>33.868359343000002</v>
      </c>
      <c r="D33" s="9" t="str">
        <f t="shared" si="5"/>
        <v>N/A</v>
      </c>
      <c r="E33" s="8">
        <v>37.276346875000002</v>
      </c>
      <c r="F33" s="9" t="str">
        <f t="shared" si="2"/>
        <v>N/A</v>
      </c>
      <c r="G33" s="8">
        <v>38.692912485999997</v>
      </c>
      <c r="H33" s="9" t="str">
        <f t="shared" si="3"/>
        <v>N/A</v>
      </c>
      <c r="I33" s="10">
        <v>10.06</v>
      </c>
      <c r="J33" s="10">
        <v>3.8</v>
      </c>
      <c r="K33" s="9" t="str">
        <f t="shared" si="6"/>
        <v>Yes</v>
      </c>
    </row>
    <row r="34" spans="1:11" x14ac:dyDescent="0.25">
      <c r="A34" s="69" t="s">
        <v>845</v>
      </c>
      <c r="B34" s="33" t="s">
        <v>272</v>
      </c>
      <c r="C34" s="68">
        <v>7.8553307188000003</v>
      </c>
      <c r="D34" s="9" t="str">
        <f>IF($B34="N/A","N/A",IF(C34&gt;25,"No",IF(C34&lt;5,"No","Yes")))</f>
        <v>Yes</v>
      </c>
      <c r="E34" s="8">
        <v>7.2284123548999997</v>
      </c>
      <c r="F34" s="9" t="str">
        <f>IF($B34="N/A","N/A",IF(E34&gt;25,"No",IF(E34&lt;5,"No","Yes")))</f>
        <v>Yes</v>
      </c>
      <c r="G34" s="8">
        <v>6.9758292245</v>
      </c>
      <c r="H34" s="9" t="str">
        <f>IF($B34="N/A","N/A",IF(G34&gt;25,"No",IF(G34&lt;5,"No","Yes")))</f>
        <v>Yes</v>
      </c>
      <c r="I34" s="10">
        <v>-7.98</v>
      </c>
      <c r="J34" s="10">
        <v>-3.49</v>
      </c>
      <c r="K34" s="9" t="str">
        <f t="shared" si="6"/>
        <v>Yes</v>
      </c>
    </row>
    <row r="35" spans="1:11" x14ac:dyDescent="0.25">
      <c r="A35" s="69" t="s">
        <v>846</v>
      </c>
      <c r="B35" s="33" t="s">
        <v>273</v>
      </c>
      <c r="C35" s="68">
        <v>42.973487910999999</v>
      </c>
      <c r="D35" s="9" t="str">
        <f>IF($B35="N/A","N/A",IF(C35&gt;70,"No",IF(C35&lt;40,"No","Yes")))</f>
        <v>Yes</v>
      </c>
      <c r="E35" s="8">
        <v>42.268050969999997</v>
      </c>
      <c r="F35" s="9" t="str">
        <f>IF($B35="N/A","N/A",IF(E35&gt;70,"No",IF(E35&lt;40,"No","Yes")))</f>
        <v>Yes</v>
      </c>
      <c r="G35" s="8">
        <v>41.875704636999998</v>
      </c>
      <c r="H35" s="9" t="str">
        <f>IF($B35="N/A","N/A",IF(G35&gt;70,"No",IF(G35&lt;40,"No","Yes")))</f>
        <v>Yes</v>
      </c>
      <c r="I35" s="10">
        <v>-1.64</v>
      </c>
      <c r="J35" s="10">
        <v>-0.92800000000000005</v>
      </c>
      <c r="K35" s="9" t="str">
        <f t="shared" si="6"/>
        <v>Yes</v>
      </c>
    </row>
    <row r="36" spans="1:11" x14ac:dyDescent="0.25">
      <c r="A36" s="69" t="s">
        <v>847</v>
      </c>
      <c r="B36" s="33" t="s">
        <v>274</v>
      </c>
      <c r="C36" s="68">
        <v>49.171181369999999</v>
      </c>
      <c r="D36" s="9" t="str">
        <f>IF($B36="N/A","N/A",IF(C36&gt;55,"No",IF(C36&lt;20,"No","Yes")))</f>
        <v>Yes</v>
      </c>
      <c r="E36" s="8">
        <v>50.503536674999999</v>
      </c>
      <c r="F36" s="9" t="str">
        <f>IF($B36="N/A","N/A",IF(E36&gt;55,"No",IF(E36&lt;20,"No","Yes")))</f>
        <v>Yes</v>
      </c>
      <c r="G36" s="8">
        <v>51.148466138000003</v>
      </c>
      <c r="H36" s="9" t="str">
        <f>IF($B36="N/A","N/A",IF(G36&gt;55,"No",IF(G36&lt;20,"No","Yes")))</f>
        <v>Yes</v>
      </c>
      <c r="I36" s="10">
        <v>2.71</v>
      </c>
      <c r="J36" s="10">
        <v>1.2769999999999999</v>
      </c>
      <c r="K36" s="9" t="str">
        <f t="shared" si="6"/>
        <v>Yes</v>
      </c>
    </row>
    <row r="37" spans="1:11" x14ac:dyDescent="0.25">
      <c r="A37" s="69" t="s">
        <v>167</v>
      </c>
      <c r="B37" s="33" t="s">
        <v>250</v>
      </c>
      <c r="C37" s="68">
        <v>58.033232597999998</v>
      </c>
      <c r="D37" s="9" t="str">
        <f>IF($B37="N/A","N/A",IF(C37&gt;95,"Yes","No"))</f>
        <v>No</v>
      </c>
      <c r="E37" s="8">
        <v>54.905440839000001</v>
      </c>
      <c r="F37" s="9" t="str">
        <f>IF($B37="N/A","N/A",IF(E37&gt;95,"Yes","No"))</f>
        <v>No</v>
      </c>
      <c r="G37" s="8">
        <v>54.237535508999997</v>
      </c>
      <c r="H37" s="9" t="str">
        <f>IF($B37="N/A","N/A",IF(G37&gt;95,"Yes","No"))</f>
        <v>No</v>
      </c>
      <c r="I37" s="10">
        <v>-5.39</v>
      </c>
      <c r="J37" s="10">
        <v>-1.22</v>
      </c>
      <c r="K37" s="9" t="str">
        <f t="shared" si="6"/>
        <v>Yes</v>
      </c>
    </row>
    <row r="38" spans="1:11" x14ac:dyDescent="0.25">
      <c r="A38" s="69" t="s">
        <v>41</v>
      </c>
      <c r="B38" s="33" t="s">
        <v>217</v>
      </c>
      <c r="C38" s="68">
        <v>99.996980645999997</v>
      </c>
      <c r="D38" s="9" t="str">
        <f t="shared" ref="D38:D47" si="7">IF($B38="N/A","N/A",IF(C38&gt;15,"No",IF(C38&lt;-15,"No","Yes")))</f>
        <v>N/A</v>
      </c>
      <c r="E38" s="8">
        <v>100</v>
      </c>
      <c r="F38" s="9" t="str">
        <f>IF($B38="N/A","N/A",IF(E38&gt;15,"No",IF(E38&lt;-15,"No","Yes")))</f>
        <v>N/A</v>
      </c>
      <c r="G38" s="8">
        <v>99.999231561000002</v>
      </c>
      <c r="H38" s="9" t="str">
        <f>IF($B38="N/A","N/A",IF(G38&gt;15,"No",IF(G38&lt;-15,"No","Yes")))</f>
        <v>N/A</v>
      </c>
      <c r="I38" s="10">
        <v>3.0000000000000001E-3</v>
      </c>
      <c r="J38" s="10">
        <v>-1E-3</v>
      </c>
      <c r="K38" s="9" t="str">
        <f t="shared" si="6"/>
        <v>Yes</v>
      </c>
    </row>
    <row r="39" spans="1:11" x14ac:dyDescent="0.25">
      <c r="A39" s="69" t="s">
        <v>42</v>
      </c>
      <c r="B39" s="33" t="s">
        <v>217</v>
      </c>
      <c r="C39" s="68" t="s">
        <v>1742</v>
      </c>
      <c r="D39" s="9" t="str">
        <f t="shared" si="7"/>
        <v>N/A</v>
      </c>
      <c r="E39" s="8" t="s">
        <v>1742</v>
      </c>
      <c r="F39" s="9" t="str">
        <f>IF($B39="N/A","N/A",IF(E39&gt;15,"No",IF(E39&lt;-15,"No","Yes")))</f>
        <v>N/A</v>
      </c>
      <c r="G39" s="8" t="s">
        <v>1742</v>
      </c>
      <c r="H39" s="9" t="str">
        <f>IF($B39="N/A","N/A",IF(G39&gt;15,"No",IF(G39&lt;-15,"No","Yes")))</f>
        <v>N/A</v>
      </c>
      <c r="I39" s="10" t="s">
        <v>1742</v>
      </c>
      <c r="J39" s="10" t="s">
        <v>1742</v>
      </c>
      <c r="K39" s="9" t="str">
        <f t="shared" si="6"/>
        <v>N/A</v>
      </c>
    </row>
    <row r="40" spans="1:11" x14ac:dyDescent="0.25">
      <c r="A40" s="69" t="s">
        <v>43</v>
      </c>
      <c r="B40" s="33" t="s">
        <v>227</v>
      </c>
      <c r="C40" s="68">
        <v>77.487289008000005</v>
      </c>
      <c r="D40" s="9" t="str">
        <f>IF($B40="N/A","N/A",IF(C40&gt;100,"No",IF(C40&lt;98,"No","Yes")))</f>
        <v>No</v>
      </c>
      <c r="E40" s="8">
        <v>75.313054401000002</v>
      </c>
      <c r="F40" s="9" t="str">
        <f>IF($B40="N/A","N/A",IF(E40&gt;100,"No",IF(E40&lt;98,"No","Yes")))</f>
        <v>No</v>
      </c>
      <c r="G40" s="8">
        <v>74.837506457000003</v>
      </c>
      <c r="H40" s="9" t="str">
        <f>IF($B40="N/A","N/A",IF(G40&gt;100,"No",IF(G40&lt;98,"No","Yes")))</f>
        <v>No</v>
      </c>
      <c r="I40" s="10">
        <v>-2.81</v>
      </c>
      <c r="J40" s="10">
        <v>-0.63100000000000001</v>
      </c>
      <c r="K40" s="9" t="str">
        <f t="shared" si="6"/>
        <v>Yes</v>
      </c>
    </row>
    <row r="41" spans="1:11" x14ac:dyDescent="0.25">
      <c r="A41" s="69" t="s">
        <v>44</v>
      </c>
      <c r="B41" s="33" t="s">
        <v>217</v>
      </c>
      <c r="C41" s="68">
        <v>77.195976836</v>
      </c>
      <c r="D41" s="9" t="str">
        <f t="shared" si="7"/>
        <v>N/A</v>
      </c>
      <c r="E41" s="8">
        <v>77.561942262000002</v>
      </c>
      <c r="F41" s="9" t="str">
        <f t="shared" ref="F41:F47" si="8">IF($B41="N/A","N/A",IF(E41&gt;15,"No",IF(E41&lt;-15,"No","Yes")))</f>
        <v>N/A</v>
      </c>
      <c r="G41" s="8">
        <v>78.177173722000006</v>
      </c>
      <c r="H41" s="9" t="str">
        <f t="shared" ref="H41:H47" si="9">IF($B41="N/A","N/A",IF(G41&gt;15,"No",IF(G41&lt;-15,"No","Yes")))</f>
        <v>N/A</v>
      </c>
      <c r="I41" s="10">
        <v>0.47410000000000002</v>
      </c>
      <c r="J41" s="10">
        <v>0.79320000000000002</v>
      </c>
      <c r="K41" s="9" t="str">
        <f t="shared" si="6"/>
        <v>Yes</v>
      </c>
    </row>
    <row r="42" spans="1:11" x14ac:dyDescent="0.25">
      <c r="A42" s="69" t="s">
        <v>45</v>
      </c>
      <c r="B42" s="33" t="s">
        <v>217</v>
      </c>
      <c r="C42" s="68">
        <v>22.804023164</v>
      </c>
      <c r="D42" s="9" t="str">
        <f t="shared" si="7"/>
        <v>N/A</v>
      </c>
      <c r="E42" s="8">
        <v>22.438057738000001</v>
      </c>
      <c r="F42" s="9" t="str">
        <f t="shared" si="8"/>
        <v>N/A</v>
      </c>
      <c r="G42" s="8">
        <v>21.822826278000001</v>
      </c>
      <c r="H42" s="9" t="str">
        <f t="shared" si="9"/>
        <v>N/A</v>
      </c>
      <c r="I42" s="10">
        <v>-1.6</v>
      </c>
      <c r="J42" s="10">
        <v>-2.74</v>
      </c>
      <c r="K42" s="9" t="str">
        <f t="shared" si="6"/>
        <v>Yes</v>
      </c>
    </row>
    <row r="43" spans="1:11" x14ac:dyDescent="0.25">
      <c r="A43" s="69" t="s">
        <v>50</v>
      </c>
      <c r="B43" s="33" t="s">
        <v>217</v>
      </c>
      <c r="C43" s="68">
        <v>0</v>
      </c>
      <c r="D43" s="9" t="str">
        <f t="shared" si="7"/>
        <v>N/A</v>
      </c>
      <c r="E43" s="8">
        <v>0</v>
      </c>
      <c r="F43" s="9" t="str">
        <f t="shared" si="8"/>
        <v>N/A</v>
      </c>
      <c r="G43" s="8">
        <v>0</v>
      </c>
      <c r="H43" s="9" t="str">
        <f t="shared" si="9"/>
        <v>N/A</v>
      </c>
      <c r="I43" s="10" t="s">
        <v>1742</v>
      </c>
      <c r="J43" s="10" t="s">
        <v>1742</v>
      </c>
      <c r="K43" s="9" t="str">
        <f t="shared" si="6"/>
        <v>N/A</v>
      </c>
    </row>
    <row r="44" spans="1:11" x14ac:dyDescent="0.25">
      <c r="A44" s="69" t="s">
        <v>907</v>
      </c>
      <c r="B44" s="33" t="s">
        <v>217</v>
      </c>
      <c r="C44" s="68">
        <v>82.570321106999998</v>
      </c>
      <c r="D44" s="9" t="str">
        <f t="shared" si="7"/>
        <v>N/A</v>
      </c>
      <c r="E44" s="8">
        <v>83.241091046999998</v>
      </c>
      <c r="F44" s="9" t="str">
        <f t="shared" si="8"/>
        <v>N/A</v>
      </c>
      <c r="G44" s="8">
        <v>83.713827013</v>
      </c>
      <c r="H44" s="9" t="str">
        <f t="shared" si="9"/>
        <v>N/A</v>
      </c>
      <c r="I44" s="10">
        <v>0.81240000000000001</v>
      </c>
      <c r="J44" s="10">
        <v>0.56789999999999996</v>
      </c>
      <c r="K44" s="9" t="str">
        <f>IF(J44="Div by 0", "N/A", IF(J44="N/A","N/A", IF(J44&gt;30, "No", IF(J44&lt;-30, "No", "Yes"))))</f>
        <v>Yes</v>
      </c>
    </row>
    <row r="45" spans="1:11" x14ac:dyDescent="0.25">
      <c r="A45" s="69" t="s">
        <v>908</v>
      </c>
      <c r="B45" s="33" t="s">
        <v>217</v>
      </c>
      <c r="C45" s="68">
        <v>17.429678892999998</v>
      </c>
      <c r="D45" s="9" t="str">
        <f t="shared" si="7"/>
        <v>N/A</v>
      </c>
      <c r="E45" s="8">
        <v>16.758908952999999</v>
      </c>
      <c r="F45" s="9" t="str">
        <f t="shared" si="8"/>
        <v>N/A</v>
      </c>
      <c r="G45" s="8">
        <v>16.286172987</v>
      </c>
      <c r="H45" s="9" t="str">
        <f t="shared" si="9"/>
        <v>N/A</v>
      </c>
      <c r="I45" s="10">
        <v>-3.85</v>
      </c>
      <c r="J45" s="10">
        <v>-2.82</v>
      </c>
      <c r="K45" s="9" t="str">
        <f>IF(J45="Div by 0", "N/A", IF(J45="N/A","N/A", IF(J45&gt;30, "No", IF(J45&lt;-30, "No", "Yes"))))</f>
        <v>Yes</v>
      </c>
    </row>
    <row r="46" spans="1:11" x14ac:dyDescent="0.25">
      <c r="A46" s="69" t="s">
        <v>931</v>
      </c>
      <c r="B46" s="33" t="s">
        <v>217</v>
      </c>
      <c r="C46" s="68">
        <v>0</v>
      </c>
      <c r="D46" s="9" t="str">
        <f t="shared" si="7"/>
        <v>N/A</v>
      </c>
      <c r="E46" s="8">
        <v>0</v>
      </c>
      <c r="F46" s="9" t="str">
        <f t="shared" si="8"/>
        <v>N/A</v>
      </c>
      <c r="G46" s="8">
        <v>0</v>
      </c>
      <c r="H46" s="9" t="str">
        <f t="shared" si="9"/>
        <v>N/A</v>
      </c>
      <c r="I46" s="10" t="s">
        <v>1742</v>
      </c>
      <c r="J46" s="10" t="s">
        <v>1742</v>
      </c>
      <c r="K46" s="9" t="str">
        <f>IF(J46="Div by 0", "N/A", IF(J46="N/A","N/A", IF(J46&gt;30, "No", IF(J46&lt;-30, "No", "Yes"))))</f>
        <v>N/A</v>
      </c>
    </row>
    <row r="47" spans="1:11" x14ac:dyDescent="0.25">
      <c r="A47" s="69" t="s">
        <v>919</v>
      </c>
      <c r="B47" s="33" t="s">
        <v>217</v>
      </c>
      <c r="C47" s="68">
        <v>0</v>
      </c>
      <c r="D47" s="9" t="str">
        <f t="shared" si="7"/>
        <v>N/A</v>
      </c>
      <c r="E47" s="8">
        <v>0</v>
      </c>
      <c r="F47" s="9" t="str">
        <f t="shared" si="8"/>
        <v>N/A</v>
      </c>
      <c r="G47" s="8">
        <v>0</v>
      </c>
      <c r="H47" s="9" t="str">
        <f t="shared" si="9"/>
        <v>N/A</v>
      </c>
      <c r="I47" s="10" t="s">
        <v>1742</v>
      </c>
      <c r="J47" s="10" t="s">
        <v>1742</v>
      </c>
      <c r="K47" s="9" t="str">
        <f>IF(J47="Div by 0", "N/A", IF(J47="N/A","N/A", IF(J47&gt;30, "No", IF(J47&lt;-30, "No", "Yes"))))</f>
        <v>N/A</v>
      </c>
    </row>
    <row r="48" spans="1:11" ht="12" customHeight="1" x14ac:dyDescent="0.25">
      <c r="A48" s="148" t="s">
        <v>1648</v>
      </c>
      <c r="B48" s="149"/>
      <c r="C48" s="149"/>
      <c r="D48" s="149"/>
      <c r="E48" s="149"/>
      <c r="F48" s="149"/>
      <c r="G48" s="149"/>
      <c r="H48" s="149"/>
      <c r="I48" s="149"/>
      <c r="J48" s="149"/>
      <c r="K48" s="150"/>
    </row>
    <row r="49" spans="1:11" x14ac:dyDescent="0.25">
      <c r="A49" s="145" t="s">
        <v>1646</v>
      </c>
      <c r="B49" s="146"/>
      <c r="C49" s="146"/>
      <c r="D49" s="146"/>
      <c r="E49" s="146"/>
      <c r="F49" s="146"/>
      <c r="G49" s="146"/>
      <c r="H49" s="146"/>
      <c r="I49" s="146"/>
      <c r="J49" s="146"/>
      <c r="K49" s="147"/>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1601</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6" t="s">
        <v>12</v>
      </c>
      <c r="B6" s="5" t="s">
        <v>217</v>
      </c>
      <c r="C6" s="67" t="s">
        <v>217</v>
      </c>
      <c r="D6" s="9" t="str">
        <f t="shared" ref="D6:D15" si="0">IF($B6="N/A","N/A",IF(C6&lt;0,"No","Yes"))</f>
        <v>N/A</v>
      </c>
      <c r="E6" s="67">
        <v>0</v>
      </c>
      <c r="F6" s="9" t="str">
        <f t="shared" ref="F6:F15" si="1">IF($B6="N/A","N/A",IF(E6&lt;0,"No","Yes"))</f>
        <v>N/A</v>
      </c>
      <c r="G6" s="67">
        <v>0</v>
      </c>
      <c r="H6" s="9" t="str">
        <f t="shared" ref="H6:H15" si="2">IF($B6="N/A","N/A",IF(G6&lt;0,"No","Yes"))</f>
        <v>N/A</v>
      </c>
      <c r="I6" s="10" t="s">
        <v>217</v>
      </c>
      <c r="J6" s="10" t="s">
        <v>1742</v>
      </c>
      <c r="K6" s="9" t="str">
        <f t="shared" ref="K6:K15" si="3">IF(J6="Div by 0", "N/A", IF(J6="N/A","N/A", IF(J6&gt;30, "No", IF(J6&lt;-30, "No", "Yes"))))</f>
        <v>N/A</v>
      </c>
    </row>
    <row r="7" spans="1:11" x14ac:dyDescent="0.25">
      <c r="A7" s="66" t="s">
        <v>445</v>
      </c>
      <c r="B7" s="5" t="s">
        <v>217</v>
      </c>
      <c r="C7" s="68" t="s">
        <v>217</v>
      </c>
      <c r="D7" s="9" t="str">
        <f t="shared" si="0"/>
        <v>N/A</v>
      </c>
      <c r="E7" s="68" t="s">
        <v>1742</v>
      </c>
      <c r="F7" s="9" t="str">
        <f t="shared" si="1"/>
        <v>N/A</v>
      </c>
      <c r="G7" s="68" t="s">
        <v>1742</v>
      </c>
      <c r="H7" s="9" t="str">
        <f t="shared" si="2"/>
        <v>N/A</v>
      </c>
      <c r="I7" s="10" t="s">
        <v>217</v>
      </c>
      <c r="J7" s="10" t="s">
        <v>1742</v>
      </c>
      <c r="K7" s="9" t="str">
        <f t="shared" si="3"/>
        <v>N/A</v>
      </c>
    </row>
    <row r="8" spans="1:11" x14ac:dyDescent="0.25">
      <c r="A8" s="66" t="s">
        <v>446</v>
      </c>
      <c r="B8" s="5" t="s">
        <v>217</v>
      </c>
      <c r="C8" s="68" t="s">
        <v>217</v>
      </c>
      <c r="D8" s="9" t="str">
        <f t="shared" si="0"/>
        <v>N/A</v>
      </c>
      <c r="E8" s="68" t="s">
        <v>1742</v>
      </c>
      <c r="F8" s="9" t="str">
        <f t="shared" si="1"/>
        <v>N/A</v>
      </c>
      <c r="G8" s="68" t="s">
        <v>1742</v>
      </c>
      <c r="H8" s="9" t="str">
        <f t="shared" si="2"/>
        <v>N/A</v>
      </c>
      <c r="I8" s="10" t="s">
        <v>217</v>
      </c>
      <c r="J8" s="10" t="s">
        <v>1742</v>
      </c>
      <c r="K8" s="9" t="str">
        <f t="shared" si="3"/>
        <v>N/A</v>
      </c>
    </row>
    <row r="9" spans="1:11" x14ac:dyDescent="0.25">
      <c r="A9" s="66" t="s">
        <v>447</v>
      </c>
      <c r="B9" s="5" t="s">
        <v>217</v>
      </c>
      <c r="C9" s="68" t="s">
        <v>217</v>
      </c>
      <c r="D9" s="9" t="str">
        <f t="shared" si="0"/>
        <v>N/A</v>
      </c>
      <c r="E9" s="68" t="s">
        <v>1742</v>
      </c>
      <c r="F9" s="9" t="str">
        <f t="shared" si="1"/>
        <v>N/A</v>
      </c>
      <c r="G9" s="68" t="s">
        <v>1742</v>
      </c>
      <c r="H9" s="9" t="str">
        <f t="shared" si="2"/>
        <v>N/A</v>
      </c>
      <c r="I9" s="10" t="s">
        <v>217</v>
      </c>
      <c r="J9" s="10" t="s">
        <v>1742</v>
      </c>
      <c r="K9" s="9" t="str">
        <f t="shared" si="3"/>
        <v>N/A</v>
      </c>
    </row>
    <row r="10" spans="1:11" x14ac:dyDescent="0.25">
      <c r="A10" s="66" t="s">
        <v>448</v>
      </c>
      <c r="B10" s="5" t="s">
        <v>217</v>
      </c>
      <c r="C10" s="68" t="s">
        <v>217</v>
      </c>
      <c r="D10" s="9" t="str">
        <f t="shared" si="0"/>
        <v>N/A</v>
      </c>
      <c r="E10" s="68" t="s">
        <v>1742</v>
      </c>
      <c r="F10" s="9" t="str">
        <f t="shared" si="1"/>
        <v>N/A</v>
      </c>
      <c r="G10" s="68" t="s">
        <v>1742</v>
      </c>
      <c r="H10" s="9" t="str">
        <f t="shared" si="2"/>
        <v>N/A</v>
      </c>
      <c r="I10" s="10" t="s">
        <v>217</v>
      </c>
      <c r="J10" s="10" t="s">
        <v>1742</v>
      </c>
      <c r="K10" s="9" t="str">
        <f t="shared" si="3"/>
        <v>N/A</v>
      </c>
    </row>
    <row r="11" spans="1:11" ht="13" x14ac:dyDescent="0.3">
      <c r="A11" s="66" t="s">
        <v>1643</v>
      </c>
      <c r="B11" s="5" t="s">
        <v>217</v>
      </c>
      <c r="C11" s="68" t="s">
        <v>217</v>
      </c>
      <c r="D11" s="9" t="str">
        <f t="shared" si="0"/>
        <v>N/A</v>
      </c>
      <c r="E11" s="68" t="s">
        <v>1742</v>
      </c>
      <c r="F11" s="9" t="str">
        <f t="shared" si="1"/>
        <v>N/A</v>
      </c>
      <c r="G11" s="68" t="s">
        <v>1742</v>
      </c>
      <c r="H11" s="9" t="str">
        <f t="shared" si="2"/>
        <v>N/A</v>
      </c>
      <c r="I11" s="10" t="s">
        <v>217</v>
      </c>
      <c r="J11" s="10" t="s">
        <v>1742</v>
      </c>
      <c r="K11" s="9" t="str">
        <f t="shared" si="3"/>
        <v>N/A</v>
      </c>
    </row>
    <row r="12" spans="1:11" x14ac:dyDescent="0.25">
      <c r="A12" s="66" t="s">
        <v>16</v>
      </c>
      <c r="B12" s="5" t="s">
        <v>217</v>
      </c>
      <c r="C12" s="68" t="s">
        <v>217</v>
      </c>
      <c r="D12" s="9" t="str">
        <f t="shared" si="0"/>
        <v>N/A</v>
      </c>
      <c r="E12" s="68" t="s">
        <v>1742</v>
      </c>
      <c r="F12" s="9" t="str">
        <f t="shared" si="1"/>
        <v>N/A</v>
      </c>
      <c r="G12" s="68" t="s">
        <v>1742</v>
      </c>
      <c r="H12" s="9" t="str">
        <f t="shared" si="2"/>
        <v>N/A</v>
      </c>
      <c r="I12" s="10" t="s">
        <v>217</v>
      </c>
      <c r="J12" s="10" t="s">
        <v>1742</v>
      </c>
      <c r="K12" s="9" t="str">
        <f t="shared" si="3"/>
        <v>N/A</v>
      </c>
    </row>
    <row r="13" spans="1:11" x14ac:dyDescent="0.25">
      <c r="A13" s="66" t="s">
        <v>36</v>
      </c>
      <c r="B13" s="5" t="s">
        <v>217</v>
      </c>
      <c r="C13" s="68" t="s">
        <v>217</v>
      </c>
      <c r="D13" s="9" t="str">
        <f t="shared" si="0"/>
        <v>N/A</v>
      </c>
      <c r="E13" s="68" t="s">
        <v>1742</v>
      </c>
      <c r="F13" s="9" t="str">
        <f t="shared" si="1"/>
        <v>N/A</v>
      </c>
      <c r="G13" s="68" t="s">
        <v>1742</v>
      </c>
      <c r="H13" s="9" t="str">
        <f t="shared" si="2"/>
        <v>N/A</v>
      </c>
      <c r="I13" s="10" t="s">
        <v>217</v>
      </c>
      <c r="J13" s="10" t="s">
        <v>1742</v>
      </c>
      <c r="K13" s="9" t="str">
        <f t="shared" si="3"/>
        <v>N/A</v>
      </c>
    </row>
    <row r="14" spans="1:11" x14ac:dyDescent="0.25">
      <c r="A14" s="66" t="s">
        <v>37</v>
      </c>
      <c r="B14" s="5" t="s">
        <v>217</v>
      </c>
      <c r="C14" s="68" t="s">
        <v>217</v>
      </c>
      <c r="D14" s="9" t="str">
        <f t="shared" si="0"/>
        <v>N/A</v>
      </c>
      <c r="E14" s="68" t="s">
        <v>1742</v>
      </c>
      <c r="F14" s="9" t="str">
        <f t="shared" si="1"/>
        <v>N/A</v>
      </c>
      <c r="G14" s="68" t="s">
        <v>1742</v>
      </c>
      <c r="H14" s="9" t="str">
        <f t="shared" si="2"/>
        <v>N/A</v>
      </c>
      <c r="I14" s="10" t="s">
        <v>217</v>
      </c>
      <c r="J14" s="10" t="s">
        <v>1742</v>
      </c>
      <c r="K14" s="9" t="str">
        <f t="shared" si="3"/>
        <v>N/A</v>
      </c>
    </row>
    <row r="15" spans="1:11" x14ac:dyDescent="0.25">
      <c r="A15" s="66" t="s">
        <v>38</v>
      </c>
      <c r="B15" s="5" t="s">
        <v>217</v>
      </c>
      <c r="C15" s="68" t="s">
        <v>217</v>
      </c>
      <c r="D15" s="9" t="str">
        <f t="shared" si="0"/>
        <v>N/A</v>
      </c>
      <c r="E15" s="68" t="s">
        <v>1742</v>
      </c>
      <c r="F15" s="9" t="str">
        <f t="shared" si="1"/>
        <v>N/A</v>
      </c>
      <c r="G15" s="68" t="s">
        <v>1742</v>
      </c>
      <c r="H15" s="9" t="str">
        <f t="shared" si="2"/>
        <v>N/A</v>
      </c>
      <c r="I15" s="10" t="s">
        <v>217</v>
      </c>
      <c r="J15" s="10" t="s">
        <v>1742</v>
      </c>
      <c r="K15" s="9" t="str">
        <f t="shared" si="3"/>
        <v>N/A</v>
      </c>
    </row>
    <row r="16" spans="1:11" x14ac:dyDescent="0.25">
      <c r="A16" s="66" t="s">
        <v>377</v>
      </c>
      <c r="B16" s="5" t="s">
        <v>217</v>
      </c>
      <c r="C16" s="8" t="s">
        <v>217</v>
      </c>
      <c r="D16" s="9" t="str">
        <f t="shared" ref="D16:D41" si="4">IF($B16="N/A","N/A",IF(C16&lt;0,"No","Yes"))</f>
        <v>N/A</v>
      </c>
      <c r="E16" s="8" t="s">
        <v>1742</v>
      </c>
      <c r="F16" s="9" t="str">
        <f t="shared" ref="F16:F41" si="5">IF($B16="N/A","N/A",IF(E16&lt;0,"No","Yes"))</f>
        <v>N/A</v>
      </c>
      <c r="G16" s="8" t="s">
        <v>1742</v>
      </c>
      <c r="H16" s="9" t="str">
        <f t="shared" ref="H16:H41" si="6">IF($B16="N/A","N/A",IF(G16&lt;0,"No","Yes"))</f>
        <v>N/A</v>
      </c>
      <c r="I16" s="10" t="s">
        <v>217</v>
      </c>
      <c r="J16" s="10" t="s">
        <v>1742</v>
      </c>
      <c r="K16" s="9" t="str">
        <f t="shared" ref="K16:K41" si="7">IF(J16="Div by 0", "N/A", IF(J16="N/A","N/A", IF(J16&gt;30, "No", IF(J16&lt;-30, "No", "Yes"))))</f>
        <v>N/A</v>
      </c>
    </row>
    <row r="17" spans="1:11" x14ac:dyDescent="0.25">
      <c r="A17" s="66" t="s">
        <v>378</v>
      </c>
      <c r="B17" s="5" t="s">
        <v>217</v>
      </c>
      <c r="C17" s="8" t="s">
        <v>217</v>
      </c>
      <c r="D17" s="9" t="str">
        <f t="shared" si="4"/>
        <v>N/A</v>
      </c>
      <c r="E17" s="8" t="s">
        <v>1742</v>
      </c>
      <c r="F17" s="9" t="str">
        <f t="shared" si="5"/>
        <v>N/A</v>
      </c>
      <c r="G17" s="8" t="s">
        <v>1742</v>
      </c>
      <c r="H17" s="9" t="str">
        <f t="shared" si="6"/>
        <v>N/A</v>
      </c>
      <c r="I17" s="10" t="s">
        <v>217</v>
      </c>
      <c r="J17" s="10" t="s">
        <v>1742</v>
      </c>
      <c r="K17" s="9" t="str">
        <f t="shared" si="7"/>
        <v>N/A</v>
      </c>
    </row>
    <row r="18" spans="1:11" x14ac:dyDescent="0.25">
      <c r="A18" s="66" t="s">
        <v>379</v>
      </c>
      <c r="B18" s="5" t="s">
        <v>217</v>
      </c>
      <c r="C18" s="8" t="s">
        <v>217</v>
      </c>
      <c r="D18" s="9" t="str">
        <f t="shared" si="4"/>
        <v>N/A</v>
      </c>
      <c r="E18" s="8" t="s">
        <v>1742</v>
      </c>
      <c r="F18" s="9" t="str">
        <f t="shared" si="5"/>
        <v>N/A</v>
      </c>
      <c r="G18" s="8" t="s">
        <v>1742</v>
      </c>
      <c r="H18" s="9" t="str">
        <f t="shared" si="6"/>
        <v>N/A</v>
      </c>
      <c r="I18" s="10" t="s">
        <v>217</v>
      </c>
      <c r="J18" s="10" t="s">
        <v>1742</v>
      </c>
      <c r="K18" s="9" t="str">
        <f t="shared" si="7"/>
        <v>N/A</v>
      </c>
    </row>
    <row r="19" spans="1:11" x14ac:dyDescent="0.25">
      <c r="A19" s="66" t="s">
        <v>380</v>
      </c>
      <c r="B19" s="5" t="s">
        <v>217</v>
      </c>
      <c r="C19" s="8" t="s">
        <v>217</v>
      </c>
      <c r="D19" s="9" t="str">
        <f t="shared" si="4"/>
        <v>N/A</v>
      </c>
      <c r="E19" s="8" t="s">
        <v>1742</v>
      </c>
      <c r="F19" s="9" t="str">
        <f t="shared" si="5"/>
        <v>N/A</v>
      </c>
      <c r="G19" s="8" t="s">
        <v>1742</v>
      </c>
      <c r="H19" s="9" t="str">
        <f t="shared" si="6"/>
        <v>N/A</v>
      </c>
      <c r="I19" s="10" t="s">
        <v>217</v>
      </c>
      <c r="J19" s="10" t="s">
        <v>1742</v>
      </c>
      <c r="K19" s="9" t="str">
        <f t="shared" si="7"/>
        <v>N/A</v>
      </c>
    </row>
    <row r="20" spans="1:11" x14ac:dyDescent="0.25">
      <c r="A20" s="66" t="s">
        <v>381</v>
      </c>
      <c r="B20" s="5" t="s">
        <v>217</v>
      </c>
      <c r="C20" s="8" t="s">
        <v>217</v>
      </c>
      <c r="D20" s="9" t="str">
        <f t="shared" si="4"/>
        <v>N/A</v>
      </c>
      <c r="E20" s="8" t="s">
        <v>1742</v>
      </c>
      <c r="F20" s="9" t="str">
        <f t="shared" si="5"/>
        <v>N/A</v>
      </c>
      <c r="G20" s="8" t="s">
        <v>1742</v>
      </c>
      <c r="H20" s="9" t="str">
        <f t="shared" si="6"/>
        <v>N/A</v>
      </c>
      <c r="I20" s="10" t="s">
        <v>217</v>
      </c>
      <c r="J20" s="10" t="s">
        <v>1742</v>
      </c>
      <c r="K20" s="9" t="str">
        <f t="shared" si="7"/>
        <v>N/A</v>
      </c>
    </row>
    <row r="21" spans="1:11" x14ac:dyDescent="0.25">
      <c r="A21" s="66" t="s">
        <v>382</v>
      </c>
      <c r="B21" s="5" t="s">
        <v>217</v>
      </c>
      <c r="C21" s="8" t="s">
        <v>217</v>
      </c>
      <c r="D21" s="9" t="str">
        <f t="shared" si="4"/>
        <v>N/A</v>
      </c>
      <c r="E21" s="8" t="s">
        <v>1742</v>
      </c>
      <c r="F21" s="9" t="str">
        <f t="shared" si="5"/>
        <v>N/A</v>
      </c>
      <c r="G21" s="8" t="s">
        <v>1742</v>
      </c>
      <c r="H21" s="9" t="str">
        <f t="shared" si="6"/>
        <v>N/A</v>
      </c>
      <c r="I21" s="10" t="s">
        <v>217</v>
      </c>
      <c r="J21" s="10" t="s">
        <v>1742</v>
      </c>
      <c r="K21" s="9" t="str">
        <f t="shared" si="7"/>
        <v>N/A</v>
      </c>
    </row>
    <row r="22" spans="1:11" x14ac:dyDescent="0.25">
      <c r="A22" s="66" t="s">
        <v>383</v>
      </c>
      <c r="B22" s="5" t="s">
        <v>217</v>
      </c>
      <c r="C22" s="8" t="s">
        <v>217</v>
      </c>
      <c r="D22" s="9" t="str">
        <f t="shared" si="4"/>
        <v>N/A</v>
      </c>
      <c r="E22" s="8" t="s">
        <v>1742</v>
      </c>
      <c r="F22" s="9" t="str">
        <f t="shared" si="5"/>
        <v>N/A</v>
      </c>
      <c r="G22" s="8" t="s">
        <v>1742</v>
      </c>
      <c r="H22" s="9" t="str">
        <f t="shared" si="6"/>
        <v>N/A</v>
      </c>
      <c r="I22" s="10" t="s">
        <v>217</v>
      </c>
      <c r="J22" s="10" t="s">
        <v>1742</v>
      </c>
      <c r="K22" s="9" t="str">
        <f t="shared" si="7"/>
        <v>N/A</v>
      </c>
    </row>
    <row r="23" spans="1:11" x14ac:dyDescent="0.25">
      <c r="A23" s="66" t="s">
        <v>384</v>
      </c>
      <c r="B23" s="5" t="s">
        <v>217</v>
      </c>
      <c r="C23" s="8" t="s">
        <v>217</v>
      </c>
      <c r="D23" s="9" t="str">
        <f t="shared" si="4"/>
        <v>N/A</v>
      </c>
      <c r="E23" s="8" t="s">
        <v>1742</v>
      </c>
      <c r="F23" s="9" t="str">
        <f t="shared" si="5"/>
        <v>N/A</v>
      </c>
      <c r="G23" s="8" t="s">
        <v>1742</v>
      </c>
      <c r="H23" s="9" t="str">
        <f t="shared" si="6"/>
        <v>N/A</v>
      </c>
      <c r="I23" s="10" t="s">
        <v>217</v>
      </c>
      <c r="J23" s="10" t="s">
        <v>1742</v>
      </c>
      <c r="K23" s="9" t="str">
        <f t="shared" si="7"/>
        <v>N/A</v>
      </c>
    </row>
    <row r="24" spans="1:11" x14ac:dyDescent="0.25">
      <c r="A24" s="66" t="s">
        <v>385</v>
      </c>
      <c r="B24" s="5" t="s">
        <v>217</v>
      </c>
      <c r="C24" s="8" t="s">
        <v>217</v>
      </c>
      <c r="D24" s="9" t="str">
        <f t="shared" si="4"/>
        <v>N/A</v>
      </c>
      <c r="E24" s="8" t="s">
        <v>1742</v>
      </c>
      <c r="F24" s="9" t="str">
        <f t="shared" si="5"/>
        <v>N/A</v>
      </c>
      <c r="G24" s="8" t="s">
        <v>1742</v>
      </c>
      <c r="H24" s="9" t="str">
        <f t="shared" si="6"/>
        <v>N/A</v>
      </c>
      <c r="I24" s="10" t="s">
        <v>217</v>
      </c>
      <c r="J24" s="10" t="s">
        <v>1742</v>
      </c>
      <c r="K24" s="9" t="str">
        <f t="shared" si="7"/>
        <v>N/A</v>
      </c>
    </row>
    <row r="25" spans="1:11" x14ac:dyDescent="0.25">
      <c r="A25" s="66" t="s">
        <v>386</v>
      </c>
      <c r="B25" s="5" t="s">
        <v>217</v>
      </c>
      <c r="C25" s="8" t="s">
        <v>217</v>
      </c>
      <c r="D25" s="9" t="str">
        <f t="shared" si="4"/>
        <v>N/A</v>
      </c>
      <c r="E25" s="8" t="s">
        <v>1742</v>
      </c>
      <c r="F25" s="9" t="str">
        <f t="shared" si="5"/>
        <v>N/A</v>
      </c>
      <c r="G25" s="8" t="s">
        <v>1742</v>
      </c>
      <c r="H25" s="9" t="str">
        <f t="shared" si="6"/>
        <v>N/A</v>
      </c>
      <c r="I25" s="10" t="s">
        <v>217</v>
      </c>
      <c r="J25" s="10" t="s">
        <v>1742</v>
      </c>
      <c r="K25" s="9" t="str">
        <f t="shared" si="7"/>
        <v>N/A</v>
      </c>
    </row>
    <row r="26" spans="1:11" x14ac:dyDescent="0.25">
      <c r="A26" s="66" t="s">
        <v>387</v>
      </c>
      <c r="B26" s="5" t="s">
        <v>217</v>
      </c>
      <c r="C26" s="8" t="s">
        <v>217</v>
      </c>
      <c r="D26" s="9" t="str">
        <f t="shared" si="4"/>
        <v>N/A</v>
      </c>
      <c r="E26" s="8" t="s">
        <v>1742</v>
      </c>
      <c r="F26" s="9" t="str">
        <f t="shared" si="5"/>
        <v>N/A</v>
      </c>
      <c r="G26" s="8" t="s">
        <v>1742</v>
      </c>
      <c r="H26" s="9" t="str">
        <f t="shared" si="6"/>
        <v>N/A</v>
      </c>
      <c r="I26" s="10" t="s">
        <v>217</v>
      </c>
      <c r="J26" s="10" t="s">
        <v>1742</v>
      </c>
      <c r="K26" s="9" t="str">
        <f t="shared" si="7"/>
        <v>N/A</v>
      </c>
    </row>
    <row r="27" spans="1:11" x14ac:dyDescent="0.25">
      <c r="A27" s="66" t="s">
        <v>388</v>
      </c>
      <c r="B27" s="5" t="s">
        <v>217</v>
      </c>
      <c r="C27" s="8" t="s">
        <v>217</v>
      </c>
      <c r="D27" s="9" t="str">
        <f t="shared" si="4"/>
        <v>N/A</v>
      </c>
      <c r="E27" s="8" t="s">
        <v>1742</v>
      </c>
      <c r="F27" s="9" t="str">
        <f t="shared" si="5"/>
        <v>N/A</v>
      </c>
      <c r="G27" s="8" t="s">
        <v>1742</v>
      </c>
      <c r="H27" s="9" t="str">
        <f t="shared" si="6"/>
        <v>N/A</v>
      </c>
      <c r="I27" s="10" t="s">
        <v>217</v>
      </c>
      <c r="J27" s="10" t="s">
        <v>1742</v>
      </c>
      <c r="K27" s="9" t="str">
        <f t="shared" si="7"/>
        <v>N/A</v>
      </c>
    </row>
    <row r="28" spans="1:11" x14ac:dyDescent="0.25">
      <c r="A28" s="66" t="s">
        <v>389</v>
      </c>
      <c r="B28" s="5" t="s">
        <v>217</v>
      </c>
      <c r="C28" s="8" t="s">
        <v>217</v>
      </c>
      <c r="D28" s="9" t="str">
        <f t="shared" si="4"/>
        <v>N/A</v>
      </c>
      <c r="E28" s="8" t="s">
        <v>1742</v>
      </c>
      <c r="F28" s="9" t="str">
        <f t="shared" si="5"/>
        <v>N/A</v>
      </c>
      <c r="G28" s="8" t="s">
        <v>1742</v>
      </c>
      <c r="H28" s="9" t="str">
        <f t="shared" si="6"/>
        <v>N/A</v>
      </c>
      <c r="I28" s="10" t="s">
        <v>217</v>
      </c>
      <c r="J28" s="10" t="s">
        <v>1742</v>
      </c>
      <c r="K28" s="9" t="str">
        <f t="shared" si="7"/>
        <v>N/A</v>
      </c>
    </row>
    <row r="29" spans="1:11" x14ac:dyDescent="0.25">
      <c r="A29" s="66" t="s">
        <v>390</v>
      </c>
      <c r="B29" s="5" t="s">
        <v>217</v>
      </c>
      <c r="C29" s="8" t="s">
        <v>217</v>
      </c>
      <c r="D29" s="9" t="str">
        <f t="shared" si="4"/>
        <v>N/A</v>
      </c>
      <c r="E29" s="8" t="s">
        <v>1742</v>
      </c>
      <c r="F29" s="9" t="str">
        <f t="shared" si="5"/>
        <v>N/A</v>
      </c>
      <c r="G29" s="8" t="s">
        <v>1742</v>
      </c>
      <c r="H29" s="9" t="str">
        <f t="shared" si="6"/>
        <v>N/A</v>
      </c>
      <c r="I29" s="10" t="s">
        <v>217</v>
      </c>
      <c r="J29" s="10" t="s">
        <v>1742</v>
      </c>
      <c r="K29" s="9" t="str">
        <f t="shared" si="7"/>
        <v>N/A</v>
      </c>
    </row>
    <row r="30" spans="1:11" x14ac:dyDescent="0.25">
      <c r="A30" s="66" t="s">
        <v>391</v>
      </c>
      <c r="B30" s="5" t="s">
        <v>217</v>
      </c>
      <c r="C30" s="8" t="s">
        <v>217</v>
      </c>
      <c r="D30" s="9" t="str">
        <f t="shared" si="4"/>
        <v>N/A</v>
      </c>
      <c r="E30" s="8" t="s">
        <v>1742</v>
      </c>
      <c r="F30" s="9" t="str">
        <f t="shared" si="5"/>
        <v>N/A</v>
      </c>
      <c r="G30" s="8" t="s">
        <v>1742</v>
      </c>
      <c r="H30" s="9" t="str">
        <f t="shared" si="6"/>
        <v>N/A</v>
      </c>
      <c r="I30" s="10" t="s">
        <v>217</v>
      </c>
      <c r="J30" s="10" t="s">
        <v>1742</v>
      </c>
      <c r="K30" s="9" t="str">
        <f t="shared" si="7"/>
        <v>N/A</v>
      </c>
    </row>
    <row r="31" spans="1:11" x14ac:dyDescent="0.25">
      <c r="A31" s="66" t="s">
        <v>392</v>
      </c>
      <c r="B31" s="5" t="s">
        <v>217</v>
      </c>
      <c r="C31" s="8" t="s">
        <v>217</v>
      </c>
      <c r="D31" s="9" t="str">
        <f t="shared" si="4"/>
        <v>N/A</v>
      </c>
      <c r="E31" s="8" t="s">
        <v>1742</v>
      </c>
      <c r="F31" s="9" t="str">
        <f t="shared" si="5"/>
        <v>N/A</v>
      </c>
      <c r="G31" s="8" t="s">
        <v>1742</v>
      </c>
      <c r="H31" s="9" t="str">
        <f t="shared" si="6"/>
        <v>N/A</v>
      </c>
      <c r="I31" s="10" t="s">
        <v>217</v>
      </c>
      <c r="J31" s="10" t="s">
        <v>1742</v>
      </c>
      <c r="K31" s="9" t="str">
        <f t="shared" si="7"/>
        <v>N/A</v>
      </c>
    </row>
    <row r="32" spans="1:11" x14ac:dyDescent="0.25">
      <c r="A32" s="66" t="s">
        <v>393</v>
      </c>
      <c r="B32" s="5" t="s">
        <v>217</v>
      </c>
      <c r="C32" s="8" t="s">
        <v>217</v>
      </c>
      <c r="D32" s="9" t="str">
        <f t="shared" si="4"/>
        <v>N/A</v>
      </c>
      <c r="E32" s="8" t="s">
        <v>1742</v>
      </c>
      <c r="F32" s="9" t="str">
        <f t="shared" si="5"/>
        <v>N/A</v>
      </c>
      <c r="G32" s="8" t="s">
        <v>1742</v>
      </c>
      <c r="H32" s="9" t="str">
        <f t="shared" si="6"/>
        <v>N/A</v>
      </c>
      <c r="I32" s="10" t="s">
        <v>217</v>
      </c>
      <c r="J32" s="10" t="s">
        <v>1742</v>
      </c>
      <c r="K32" s="9" t="str">
        <f t="shared" si="7"/>
        <v>N/A</v>
      </c>
    </row>
    <row r="33" spans="1:11" x14ac:dyDescent="0.25">
      <c r="A33" s="66" t="s">
        <v>394</v>
      </c>
      <c r="B33" s="5" t="s">
        <v>217</v>
      </c>
      <c r="C33" s="8" t="s">
        <v>217</v>
      </c>
      <c r="D33" s="9" t="str">
        <f t="shared" si="4"/>
        <v>N/A</v>
      </c>
      <c r="E33" s="8" t="s">
        <v>1742</v>
      </c>
      <c r="F33" s="9" t="str">
        <f t="shared" si="5"/>
        <v>N/A</v>
      </c>
      <c r="G33" s="8" t="s">
        <v>1742</v>
      </c>
      <c r="H33" s="9" t="str">
        <f t="shared" si="6"/>
        <v>N/A</v>
      </c>
      <c r="I33" s="10" t="s">
        <v>217</v>
      </c>
      <c r="J33" s="10" t="s">
        <v>1742</v>
      </c>
      <c r="K33" s="9" t="str">
        <f t="shared" si="7"/>
        <v>N/A</v>
      </c>
    </row>
    <row r="34" spans="1:11" x14ac:dyDescent="0.25">
      <c r="A34" s="66" t="s">
        <v>395</v>
      </c>
      <c r="B34" s="5" t="s">
        <v>217</v>
      </c>
      <c r="C34" s="8" t="s">
        <v>217</v>
      </c>
      <c r="D34" s="9" t="str">
        <f t="shared" si="4"/>
        <v>N/A</v>
      </c>
      <c r="E34" s="8" t="s">
        <v>1742</v>
      </c>
      <c r="F34" s="9" t="str">
        <f t="shared" si="5"/>
        <v>N/A</v>
      </c>
      <c r="G34" s="8" t="s">
        <v>1742</v>
      </c>
      <c r="H34" s="9" t="str">
        <f t="shared" si="6"/>
        <v>N/A</v>
      </c>
      <c r="I34" s="10" t="s">
        <v>217</v>
      </c>
      <c r="J34" s="10" t="s">
        <v>1742</v>
      </c>
      <c r="K34" s="9" t="str">
        <f t="shared" si="7"/>
        <v>N/A</v>
      </c>
    </row>
    <row r="35" spans="1:11" x14ac:dyDescent="0.25">
      <c r="A35" s="66" t="s">
        <v>396</v>
      </c>
      <c r="B35" s="5" t="s">
        <v>217</v>
      </c>
      <c r="C35" s="8" t="s">
        <v>217</v>
      </c>
      <c r="D35" s="9" t="str">
        <f t="shared" si="4"/>
        <v>N/A</v>
      </c>
      <c r="E35" s="8" t="s">
        <v>1742</v>
      </c>
      <c r="F35" s="9" t="str">
        <f t="shared" si="5"/>
        <v>N/A</v>
      </c>
      <c r="G35" s="8" t="s">
        <v>1742</v>
      </c>
      <c r="H35" s="9" t="str">
        <f t="shared" si="6"/>
        <v>N/A</v>
      </c>
      <c r="I35" s="10" t="s">
        <v>217</v>
      </c>
      <c r="J35" s="10" t="s">
        <v>1742</v>
      </c>
      <c r="K35" s="9" t="str">
        <f t="shared" si="7"/>
        <v>N/A</v>
      </c>
    </row>
    <row r="36" spans="1:11" x14ac:dyDescent="0.25">
      <c r="A36" s="66" t="s">
        <v>397</v>
      </c>
      <c r="B36" s="5" t="s">
        <v>217</v>
      </c>
      <c r="C36" s="8" t="s">
        <v>217</v>
      </c>
      <c r="D36" s="9" t="str">
        <f t="shared" si="4"/>
        <v>N/A</v>
      </c>
      <c r="E36" s="8" t="s">
        <v>1742</v>
      </c>
      <c r="F36" s="9" t="str">
        <f t="shared" si="5"/>
        <v>N/A</v>
      </c>
      <c r="G36" s="8" t="s">
        <v>1742</v>
      </c>
      <c r="H36" s="9" t="str">
        <f t="shared" si="6"/>
        <v>N/A</v>
      </c>
      <c r="I36" s="10" t="s">
        <v>217</v>
      </c>
      <c r="J36" s="10" t="s">
        <v>1742</v>
      </c>
      <c r="K36" s="9" t="str">
        <f t="shared" si="7"/>
        <v>N/A</v>
      </c>
    </row>
    <row r="37" spans="1:11" x14ac:dyDescent="0.25">
      <c r="A37" s="66" t="s">
        <v>398</v>
      </c>
      <c r="B37" s="5" t="s">
        <v>217</v>
      </c>
      <c r="C37" s="8" t="s">
        <v>217</v>
      </c>
      <c r="D37" s="9" t="str">
        <f t="shared" si="4"/>
        <v>N/A</v>
      </c>
      <c r="E37" s="8" t="s">
        <v>1742</v>
      </c>
      <c r="F37" s="9" t="str">
        <f t="shared" si="5"/>
        <v>N/A</v>
      </c>
      <c r="G37" s="8" t="s">
        <v>1742</v>
      </c>
      <c r="H37" s="9" t="str">
        <f t="shared" si="6"/>
        <v>N/A</v>
      </c>
      <c r="I37" s="10" t="s">
        <v>217</v>
      </c>
      <c r="J37" s="10" t="s">
        <v>1742</v>
      </c>
      <c r="K37" s="9" t="str">
        <f t="shared" si="7"/>
        <v>N/A</v>
      </c>
    </row>
    <row r="38" spans="1:11" x14ac:dyDescent="0.25">
      <c r="A38" s="66" t="s">
        <v>399</v>
      </c>
      <c r="B38" s="5" t="s">
        <v>217</v>
      </c>
      <c r="C38" s="8" t="s">
        <v>217</v>
      </c>
      <c r="D38" s="9" t="str">
        <f t="shared" si="4"/>
        <v>N/A</v>
      </c>
      <c r="E38" s="8" t="s">
        <v>1742</v>
      </c>
      <c r="F38" s="9" t="str">
        <f t="shared" si="5"/>
        <v>N/A</v>
      </c>
      <c r="G38" s="8" t="s">
        <v>1742</v>
      </c>
      <c r="H38" s="9" t="str">
        <f t="shared" si="6"/>
        <v>N/A</v>
      </c>
      <c r="I38" s="10" t="s">
        <v>217</v>
      </c>
      <c r="J38" s="10" t="s">
        <v>1742</v>
      </c>
      <c r="K38" s="9" t="str">
        <f t="shared" si="7"/>
        <v>N/A</v>
      </c>
    </row>
    <row r="39" spans="1:11" x14ac:dyDescent="0.25">
      <c r="A39" s="66" t="s">
        <v>400</v>
      </c>
      <c r="B39" s="5" t="s">
        <v>217</v>
      </c>
      <c r="C39" s="8" t="s">
        <v>217</v>
      </c>
      <c r="D39" s="9" t="str">
        <f t="shared" si="4"/>
        <v>N/A</v>
      </c>
      <c r="E39" s="8" t="s">
        <v>1742</v>
      </c>
      <c r="F39" s="9" t="str">
        <f t="shared" si="5"/>
        <v>N/A</v>
      </c>
      <c r="G39" s="8" t="s">
        <v>1742</v>
      </c>
      <c r="H39" s="9" t="str">
        <f t="shared" si="6"/>
        <v>N/A</v>
      </c>
      <c r="I39" s="10" t="s">
        <v>217</v>
      </c>
      <c r="J39" s="10" t="s">
        <v>1742</v>
      </c>
      <c r="K39" s="9" t="str">
        <f t="shared" si="7"/>
        <v>N/A</v>
      </c>
    </row>
    <row r="40" spans="1:11" x14ac:dyDescent="0.25">
      <c r="A40" s="66" t="s">
        <v>401</v>
      </c>
      <c r="B40" s="5" t="s">
        <v>217</v>
      </c>
      <c r="C40" s="8" t="s">
        <v>217</v>
      </c>
      <c r="D40" s="9" t="str">
        <f t="shared" si="4"/>
        <v>N/A</v>
      </c>
      <c r="E40" s="8" t="s">
        <v>1742</v>
      </c>
      <c r="F40" s="9" t="str">
        <f t="shared" si="5"/>
        <v>N/A</v>
      </c>
      <c r="G40" s="8" t="s">
        <v>1742</v>
      </c>
      <c r="H40" s="9" t="str">
        <f t="shared" si="6"/>
        <v>N/A</v>
      </c>
      <c r="I40" s="10" t="s">
        <v>217</v>
      </c>
      <c r="J40" s="10" t="s">
        <v>1742</v>
      </c>
      <c r="K40" s="9" t="str">
        <f t="shared" si="7"/>
        <v>N/A</v>
      </c>
    </row>
    <row r="41" spans="1:11" x14ac:dyDescent="0.25">
      <c r="A41" s="66" t="s">
        <v>402</v>
      </c>
      <c r="B41" s="5" t="s">
        <v>217</v>
      </c>
      <c r="C41" s="8" t="s">
        <v>217</v>
      </c>
      <c r="D41" s="9" t="str">
        <f t="shared" si="4"/>
        <v>N/A</v>
      </c>
      <c r="E41" s="8" t="s">
        <v>1742</v>
      </c>
      <c r="F41" s="9" t="str">
        <f t="shared" si="5"/>
        <v>N/A</v>
      </c>
      <c r="G41" s="8" t="s">
        <v>1742</v>
      </c>
      <c r="H41" s="9" t="str">
        <f t="shared" si="6"/>
        <v>N/A</v>
      </c>
      <c r="I41" s="10" t="s">
        <v>217</v>
      </c>
      <c r="J41" s="10" t="s">
        <v>1742</v>
      </c>
      <c r="K41" s="9" t="str">
        <f t="shared" si="7"/>
        <v>N/A</v>
      </c>
    </row>
    <row r="42" spans="1:11" x14ac:dyDescent="0.25">
      <c r="A42" s="66" t="s">
        <v>32</v>
      </c>
      <c r="B42" s="5" t="s">
        <v>217</v>
      </c>
      <c r="C42" s="8" t="s">
        <v>217</v>
      </c>
      <c r="D42" s="9" t="str">
        <f t="shared" ref="D42:D51" si="8">IF($B42="N/A","N/A",IF(C42&lt;0,"No","Yes"))</f>
        <v>N/A</v>
      </c>
      <c r="E42" s="8" t="s">
        <v>1742</v>
      </c>
      <c r="F42" s="9" t="str">
        <f t="shared" ref="F42:F51" si="9">IF($B42="N/A","N/A",IF(E42&lt;0,"No","Yes"))</f>
        <v>N/A</v>
      </c>
      <c r="G42" s="8" t="s">
        <v>1742</v>
      </c>
      <c r="H42" s="9" t="str">
        <f t="shared" ref="H42:H51" si="10">IF($B42="N/A","N/A",IF(G42&lt;0,"No","Yes"))</f>
        <v>N/A</v>
      </c>
      <c r="I42" s="10" t="s">
        <v>217</v>
      </c>
      <c r="J42" s="10" t="s">
        <v>1742</v>
      </c>
      <c r="K42" s="9" t="str">
        <f t="shared" ref="K42:K51" si="11">IF(J42="Div by 0", "N/A", IF(J42="N/A","N/A", IF(J42&gt;30, "No", IF(J42&lt;-30, "No", "Yes"))))</f>
        <v>N/A</v>
      </c>
    </row>
    <row r="43" spans="1:11" x14ac:dyDescent="0.25">
      <c r="A43" s="66" t="s">
        <v>39</v>
      </c>
      <c r="B43" s="5" t="s">
        <v>217</v>
      </c>
      <c r="C43" s="8" t="s">
        <v>217</v>
      </c>
      <c r="D43" s="9" t="str">
        <f t="shared" si="8"/>
        <v>N/A</v>
      </c>
      <c r="E43" s="8" t="s">
        <v>1742</v>
      </c>
      <c r="F43" s="9" t="str">
        <f t="shared" si="9"/>
        <v>N/A</v>
      </c>
      <c r="G43" s="8" t="s">
        <v>1742</v>
      </c>
      <c r="H43" s="9" t="str">
        <f t="shared" si="10"/>
        <v>N/A</v>
      </c>
      <c r="I43" s="10" t="s">
        <v>217</v>
      </c>
      <c r="J43" s="10" t="s">
        <v>1742</v>
      </c>
      <c r="K43" s="9" t="str">
        <f t="shared" si="11"/>
        <v>N/A</v>
      </c>
    </row>
    <row r="44" spans="1:11" x14ac:dyDescent="0.25">
      <c r="A44" s="66" t="s">
        <v>40</v>
      </c>
      <c r="B44" s="5" t="s">
        <v>217</v>
      </c>
      <c r="C44" s="8" t="s">
        <v>217</v>
      </c>
      <c r="D44" s="9" t="str">
        <f t="shared" si="8"/>
        <v>N/A</v>
      </c>
      <c r="E44" s="8" t="s">
        <v>1742</v>
      </c>
      <c r="F44" s="9" t="str">
        <f t="shared" si="9"/>
        <v>N/A</v>
      </c>
      <c r="G44" s="8" t="s">
        <v>1742</v>
      </c>
      <c r="H44" s="9" t="str">
        <f t="shared" si="10"/>
        <v>N/A</v>
      </c>
      <c r="I44" s="10" t="s">
        <v>217</v>
      </c>
      <c r="J44" s="10" t="s">
        <v>1742</v>
      </c>
      <c r="K44" s="9" t="str">
        <f t="shared" si="11"/>
        <v>N/A</v>
      </c>
    </row>
    <row r="45" spans="1:11" x14ac:dyDescent="0.25">
      <c r="A45" s="66" t="s">
        <v>167</v>
      </c>
      <c r="B45" s="5" t="s">
        <v>217</v>
      </c>
      <c r="C45" s="8" t="s">
        <v>217</v>
      </c>
      <c r="D45" s="9" t="str">
        <f t="shared" si="8"/>
        <v>N/A</v>
      </c>
      <c r="E45" s="8" t="s">
        <v>1742</v>
      </c>
      <c r="F45" s="9" t="str">
        <f t="shared" si="9"/>
        <v>N/A</v>
      </c>
      <c r="G45" s="8" t="s">
        <v>1742</v>
      </c>
      <c r="H45" s="9" t="str">
        <f t="shared" si="10"/>
        <v>N/A</v>
      </c>
      <c r="I45" s="10" t="s">
        <v>217</v>
      </c>
      <c r="J45" s="10" t="s">
        <v>1742</v>
      </c>
      <c r="K45" s="9" t="str">
        <f t="shared" si="11"/>
        <v>N/A</v>
      </c>
    </row>
    <row r="46" spans="1:11" x14ac:dyDescent="0.25">
      <c r="A46" s="66" t="s">
        <v>41</v>
      </c>
      <c r="B46" s="5" t="s">
        <v>217</v>
      </c>
      <c r="C46" s="8" t="s">
        <v>217</v>
      </c>
      <c r="D46" s="9" t="str">
        <f t="shared" si="8"/>
        <v>N/A</v>
      </c>
      <c r="E46" s="8" t="s">
        <v>1742</v>
      </c>
      <c r="F46" s="9" t="str">
        <f t="shared" si="9"/>
        <v>N/A</v>
      </c>
      <c r="G46" s="8" t="s">
        <v>1742</v>
      </c>
      <c r="H46" s="9" t="str">
        <f t="shared" si="10"/>
        <v>N/A</v>
      </c>
      <c r="I46" s="10" t="s">
        <v>217</v>
      </c>
      <c r="J46" s="10" t="s">
        <v>1742</v>
      </c>
      <c r="K46" s="9" t="str">
        <f t="shared" si="11"/>
        <v>N/A</v>
      </c>
    </row>
    <row r="47" spans="1:11" x14ac:dyDescent="0.25">
      <c r="A47" s="66" t="s">
        <v>42</v>
      </c>
      <c r="B47" s="5" t="s">
        <v>217</v>
      </c>
      <c r="C47" s="8" t="s">
        <v>217</v>
      </c>
      <c r="D47" s="9" t="str">
        <f t="shared" si="8"/>
        <v>N/A</v>
      </c>
      <c r="E47" s="8" t="s">
        <v>1742</v>
      </c>
      <c r="F47" s="9" t="str">
        <f t="shared" si="9"/>
        <v>N/A</v>
      </c>
      <c r="G47" s="8" t="s">
        <v>1742</v>
      </c>
      <c r="H47" s="9" t="str">
        <f t="shared" si="10"/>
        <v>N/A</v>
      </c>
      <c r="I47" s="10" t="s">
        <v>217</v>
      </c>
      <c r="J47" s="10" t="s">
        <v>1742</v>
      </c>
      <c r="K47" s="9" t="str">
        <f t="shared" si="11"/>
        <v>N/A</v>
      </c>
    </row>
    <row r="48" spans="1:11" x14ac:dyDescent="0.25">
      <c r="A48" s="66" t="s">
        <v>43</v>
      </c>
      <c r="B48" s="5" t="s">
        <v>217</v>
      </c>
      <c r="C48" s="8" t="s">
        <v>217</v>
      </c>
      <c r="D48" s="9" t="str">
        <f t="shared" si="8"/>
        <v>N/A</v>
      </c>
      <c r="E48" s="8" t="s">
        <v>1742</v>
      </c>
      <c r="F48" s="9" t="str">
        <f t="shared" si="9"/>
        <v>N/A</v>
      </c>
      <c r="G48" s="8" t="s">
        <v>1742</v>
      </c>
      <c r="H48" s="9" t="str">
        <f t="shared" si="10"/>
        <v>N/A</v>
      </c>
      <c r="I48" s="10" t="s">
        <v>217</v>
      </c>
      <c r="J48" s="10" t="s">
        <v>1742</v>
      </c>
      <c r="K48" s="9" t="str">
        <f t="shared" si="11"/>
        <v>N/A</v>
      </c>
    </row>
    <row r="49" spans="1:12" x14ac:dyDescent="0.25">
      <c r="A49" s="66" t="s">
        <v>44</v>
      </c>
      <c r="B49" s="5" t="s">
        <v>217</v>
      </c>
      <c r="C49" s="8" t="s">
        <v>217</v>
      </c>
      <c r="D49" s="9" t="str">
        <f t="shared" si="8"/>
        <v>N/A</v>
      </c>
      <c r="E49" s="8" t="s">
        <v>1742</v>
      </c>
      <c r="F49" s="9" t="str">
        <f t="shared" si="9"/>
        <v>N/A</v>
      </c>
      <c r="G49" s="8" t="s">
        <v>1742</v>
      </c>
      <c r="H49" s="9" t="str">
        <f t="shared" si="10"/>
        <v>N/A</v>
      </c>
      <c r="I49" s="10" t="s">
        <v>217</v>
      </c>
      <c r="J49" s="10" t="s">
        <v>1742</v>
      </c>
      <c r="K49" s="9" t="str">
        <f t="shared" si="11"/>
        <v>N/A</v>
      </c>
    </row>
    <row r="50" spans="1:12" x14ac:dyDescent="0.25">
      <c r="A50" s="66" t="s">
        <v>45</v>
      </c>
      <c r="B50" s="5" t="s">
        <v>217</v>
      </c>
      <c r="C50" s="8" t="s">
        <v>217</v>
      </c>
      <c r="D50" s="9" t="str">
        <f t="shared" si="8"/>
        <v>N/A</v>
      </c>
      <c r="E50" s="8" t="s">
        <v>1742</v>
      </c>
      <c r="F50" s="9" t="str">
        <f t="shared" si="9"/>
        <v>N/A</v>
      </c>
      <c r="G50" s="8" t="s">
        <v>1742</v>
      </c>
      <c r="H50" s="9" t="str">
        <f t="shared" si="10"/>
        <v>N/A</v>
      </c>
      <c r="I50" s="10" t="s">
        <v>217</v>
      </c>
      <c r="J50" s="10" t="s">
        <v>1742</v>
      </c>
      <c r="K50" s="9" t="str">
        <f t="shared" si="11"/>
        <v>N/A</v>
      </c>
    </row>
    <row r="51" spans="1:12" x14ac:dyDescent="0.25">
      <c r="A51" s="66" t="s">
        <v>50</v>
      </c>
      <c r="B51" s="5" t="s">
        <v>217</v>
      </c>
      <c r="C51" s="8" t="s">
        <v>217</v>
      </c>
      <c r="D51" s="9" t="str">
        <f t="shared" si="8"/>
        <v>N/A</v>
      </c>
      <c r="E51" s="8" t="s">
        <v>1742</v>
      </c>
      <c r="F51" s="9" t="str">
        <f t="shared" si="9"/>
        <v>N/A</v>
      </c>
      <c r="G51" s="8" t="s">
        <v>1742</v>
      </c>
      <c r="H51" s="9" t="str">
        <f t="shared" si="10"/>
        <v>N/A</v>
      </c>
      <c r="I51" s="10" t="s">
        <v>217</v>
      </c>
      <c r="J51" s="10" t="s">
        <v>1742</v>
      </c>
      <c r="K51" s="9" t="str">
        <f t="shared" si="11"/>
        <v>N/A</v>
      </c>
      <c r="L51" s="49"/>
    </row>
    <row r="52" spans="1:12" ht="12" customHeight="1" x14ac:dyDescent="0.25">
      <c r="A52" s="148" t="s">
        <v>1648</v>
      </c>
      <c r="B52" s="149"/>
      <c r="C52" s="149"/>
      <c r="D52" s="149"/>
      <c r="E52" s="149"/>
      <c r="F52" s="149"/>
      <c r="G52" s="149"/>
      <c r="H52" s="149"/>
      <c r="I52" s="149"/>
      <c r="J52" s="149"/>
      <c r="K52" s="150"/>
    </row>
    <row r="53" spans="1:12" x14ac:dyDescent="0.25">
      <c r="A53" s="145" t="s">
        <v>1646</v>
      </c>
      <c r="B53" s="146"/>
      <c r="C53" s="146"/>
      <c r="D53" s="146"/>
      <c r="E53" s="146"/>
      <c r="F53" s="146"/>
      <c r="G53" s="146"/>
      <c r="H53" s="146"/>
      <c r="I53" s="146"/>
      <c r="J53" s="146"/>
      <c r="K53" s="147"/>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1602</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ht="12.75" customHeight="1" x14ac:dyDescent="0.25">
      <c r="A6" s="2" t="s">
        <v>348</v>
      </c>
      <c r="B6" s="9" t="s">
        <v>217</v>
      </c>
      <c r="C6" s="25">
        <v>7</v>
      </c>
      <c r="D6" s="9" t="s">
        <v>217</v>
      </c>
      <c r="E6" s="25">
        <v>7</v>
      </c>
      <c r="F6" s="9" t="s">
        <v>217</v>
      </c>
      <c r="G6" s="25">
        <v>7</v>
      </c>
      <c r="H6" s="9" t="s">
        <v>217</v>
      </c>
      <c r="I6" s="10" t="s">
        <v>217</v>
      </c>
      <c r="J6" s="10" t="s">
        <v>217</v>
      </c>
      <c r="K6" s="9" t="s">
        <v>217</v>
      </c>
    </row>
    <row r="7" spans="1:11" x14ac:dyDescent="0.25">
      <c r="A7" s="3" t="s">
        <v>12</v>
      </c>
      <c r="B7" s="28" t="s">
        <v>217</v>
      </c>
      <c r="C7" s="29">
        <v>508818</v>
      </c>
      <c r="D7" s="30" t="str">
        <f>IF($B7="N/A","N/A",IF(C7&gt;15,"No",IF(C7&lt;-15,"No","Yes")))</f>
        <v>N/A</v>
      </c>
      <c r="E7" s="29">
        <v>520134</v>
      </c>
      <c r="F7" s="30" t="str">
        <f>IF($B7="N/A","N/A",IF(E7&gt;15,"No",IF(E7&lt;-15,"No","Yes")))</f>
        <v>N/A</v>
      </c>
      <c r="G7" s="29">
        <v>552418</v>
      </c>
      <c r="H7" s="30" t="str">
        <f>IF($B7="N/A","N/A",IF(G7&gt;15,"No",IF(G7&lt;-15,"No","Yes")))</f>
        <v>N/A</v>
      </c>
      <c r="I7" s="31">
        <v>2.2240000000000002</v>
      </c>
      <c r="J7" s="31">
        <v>6.2069999999999999</v>
      </c>
      <c r="K7" s="30" t="str">
        <f t="shared" ref="K7:K22" si="0">IF(J7="Div by 0", "N/A", IF(J7="N/A","N/A", IF(J7&gt;30, "No", IF(J7&lt;-30, "No", "Yes"))))</f>
        <v>Yes</v>
      </c>
    </row>
    <row r="8" spans="1:11" x14ac:dyDescent="0.25">
      <c r="A8" s="3" t="s">
        <v>366</v>
      </c>
      <c r="B8" s="28" t="s">
        <v>217</v>
      </c>
      <c r="C8" s="29" t="s">
        <v>217</v>
      </c>
      <c r="D8" s="30" t="str">
        <f>IF($B8="N/A","N/A",IF(C8&gt;15,"No",IF(C8&lt;-15,"No","Yes")))</f>
        <v>N/A</v>
      </c>
      <c r="E8" s="29" t="s">
        <v>217</v>
      </c>
      <c r="F8" s="30" t="str">
        <f>IF($B8="N/A","N/A",IF(E8&gt;15,"No",IF(E8&lt;-15,"No","Yes")))</f>
        <v>N/A</v>
      </c>
      <c r="G8" s="32">
        <v>100</v>
      </c>
      <c r="H8" s="30" t="str">
        <f>IF($B8="N/A","N/A",IF(G8&gt;15,"No",IF(G8&lt;-15,"No","Yes")))</f>
        <v>N/A</v>
      </c>
      <c r="I8" s="31" t="s">
        <v>217</v>
      </c>
      <c r="J8" s="31" t="s">
        <v>217</v>
      </c>
      <c r="K8" s="30" t="str">
        <f t="shared" si="0"/>
        <v>N/A</v>
      </c>
    </row>
    <row r="9" spans="1:11" x14ac:dyDescent="0.25">
      <c r="A9" s="3" t="s">
        <v>119</v>
      </c>
      <c r="B9" s="33" t="s">
        <v>217</v>
      </c>
      <c r="C9" s="9">
        <v>0</v>
      </c>
      <c r="D9" s="9" t="str">
        <f>IF($B9="N/A","N/A",IF(C9&gt;15,"No",IF(C9&lt;-15,"No","Yes")))</f>
        <v>N/A</v>
      </c>
      <c r="E9" s="9">
        <v>0</v>
      </c>
      <c r="F9" s="9" t="str">
        <f>IF($B9="N/A","N/A",IF(E9&gt;15,"No",IF(E9&lt;-15,"No","Yes")))</f>
        <v>N/A</v>
      </c>
      <c r="G9" s="9">
        <v>0</v>
      </c>
      <c r="H9" s="9" t="str">
        <f>IF($B9="N/A","N/A",IF(G9&gt;15,"No",IF(G9&lt;-15,"No","Yes")))</f>
        <v>N/A</v>
      </c>
      <c r="I9" s="10" t="s">
        <v>1742</v>
      </c>
      <c r="J9" s="10" t="s">
        <v>1742</v>
      </c>
      <c r="K9" s="9" t="str">
        <f t="shared" si="0"/>
        <v>N/A</v>
      </c>
    </row>
    <row r="10" spans="1:11" x14ac:dyDescent="0.25">
      <c r="A10" s="3" t="s">
        <v>120</v>
      </c>
      <c r="B10" s="33" t="s">
        <v>217</v>
      </c>
      <c r="C10" s="9">
        <v>0</v>
      </c>
      <c r="D10" s="9" t="str">
        <f>IF($B10="N/A","N/A",IF(C10&gt;15,"No",IF(C10&lt;-15,"No","Yes")))</f>
        <v>N/A</v>
      </c>
      <c r="E10" s="9">
        <v>0</v>
      </c>
      <c r="F10" s="9" t="str">
        <f>IF($B10="N/A","N/A",IF(E10&gt;15,"No",IF(E10&lt;-15,"No","Yes")))</f>
        <v>N/A</v>
      </c>
      <c r="G10" s="9">
        <v>0</v>
      </c>
      <c r="H10" s="9" t="str">
        <f>IF($B10="N/A","N/A",IF(G10&gt;15,"No",IF(G10&lt;-15,"No","Yes")))</f>
        <v>N/A</v>
      </c>
      <c r="I10" s="10" t="s">
        <v>1742</v>
      </c>
      <c r="J10" s="10" t="s">
        <v>1742</v>
      </c>
      <c r="K10" s="9" t="str">
        <f t="shared" si="0"/>
        <v>N/A</v>
      </c>
    </row>
    <row r="11" spans="1:11" x14ac:dyDescent="0.25">
      <c r="A11" s="3" t="s">
        <v>833</v>
      </c>
      <c r="B11" s="33" t="s">
        <v>218</v>
      </c>
      <c r="C11" s="9" t="s">
        <v>217</v>
      </c>
      <c r="D11" s="9" t="str">
        <f>IF(OR($B11="N/A",$C11="N/A"),"N/A",IF(C11&gt;100,"No",IF(C11&lt;95,"No","Yes")))</f>
        <v>N/A</v>
      </c>
      <c r="E11" s="9">
        <v>100</v>
      </c>
      <c r="F11" s="9" t="str">
        <f>IF(OR($B11="N/A",$E11="N/A"),"N/A",IF(E11&gt;100,"No",IF(E11&lt;95,"No","Yes")))</f>
        <v>Yes</v>
      </c>
      <c r="G11" s="9">
        <v>100</v>
      </c>
      <c r="H11" s="9" t="str">
        <f>IF($B11="N/A","N/A",IF(G11&gt;100,"No",IF(G11&lt;95,"No","Yes")))</f>
        <v>Yes</v>
      </c>
      <c r="I11" s="10" t="s">
        <v>217</v>
      </c>
      <c r="J11" s="10">
        <v>0</v>
      </c>
      <c r="K11" s="9" t="str">
        <f t="shared" si="0"/>
        <v>Yes</v>
      </c>
    </row>
    <row r="12" spans="1:11" x14ac:dyDescent="0.25">
      <c r="A12" s="3" t="s">
        <v>352</v>
      </c>
      <c r="B12" s="33" t="s">
        <v>217</v>
      </c>
      <c r="C12" s="9" t="s">
        <v>217</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217</v>
      </c>
      <c r="J12" s="10" t="s">
        <v>1742</v>
      </c>
      <c r="K12" s="9" t="str">
        <f t="shared" si="0"/>
        <v>N/A</v>
      </c>
    </row>
    <row r="13" spans="1:11" x14ac:dyDescent="0.25">
      <c r="A13" s="3" t="s">
        <v>834</v>
      </c>
      <c r="B13" s="33" t="s">
        <v>218</v>
      </c>
      <c r="C13" s="9" t="s">
        <v>217</v>
      </c>
      <c r="D13" s="9" t="str">
        <f t="shared" si="1"/>
        <v>N/A</v>
      </c>
      <c r="E13" s="9">
        <v>85.644084024999998</v>
      </c>
      <c r="F13" s="9" t="str">
        <f t="shared" si="2"/>
        <v>No</v>
      </c>
      <c r="G13" s="9">
        <v>85.553512014000006</v>
      </c>
      <c r="H13" s="9" t="str">
        <f t="shared" si="3"/>
        <v>No</v>
      </c>
      <c r="I13" s="10" t="s">
        <v>217</v>
      </c>
      <c r="J13" s="10">
        <v>-0.106</v>
      </c>
      <c r="K13" s="9" t="str">
        <f t="shared" si="0"/>
        <v>Yes</v>
      </c>
    </row>
    <row r="14" spans="1:11" x14ac:dyDescent="0.25">
      <c r="A14" s="3" t="s">
        <v>13</v>
      </c>
      <c r="B14" s="33" t="s">
        <v>217</v>
      </c>
      <c r="C14" s="34">
        <v>508818</v>
      </c>
      <c r="D14" s="9" t="str">
        <f>IF($B14="N/A","N/A",IF(C14&gt;15,"No",IF(C14&lt;-15,"No","Yes")))</f>
        <v>N/A</v>
      </c>
      <c r="E14" s="34">
        <v>520134</v>
      </c>
      <c r="F14" s="9" t="str">
        <f>IF($B14="N/A","N/A",IF(E14&gt;15,"No",IF(E14&lt;-15,"No","Yes")))</f>
        <v>N/A</v>
      </c>
      <c r="G14" s="34">
        <v>552418</v>
      </c>
      <c r="H14" s="9" t="str">
        <f>IF($B14="N/A","N/A",IF(G14&gt;15,"No",IF(G14&lt;-15,"No","Yes")))</f>
        <v>N/A</v>
      </c>
      <c r="I14" s="10">
        <v>2.2240000000000002</v>
      </c>
      <c r="J14" s="10">
        <v>6.2069999999999999</v>
      </c>
      <c r="K14" s="9" t="str">
        <f t="shared" si="0"/>
        <v>Yes</v>
      </c>
    </row>
    <row r="15" spans="1:11" ht="14.25" customHeight="1" x14ac:dyDescent="0.25">
      <c r="A15" s="3" t="s">
        <v>444</v>
      </c>
      <c r="B15" s="33" t="s">
        <v>217</v>
      </c>
      <c r="C15" s="9">
        <v>4.9162962001999997</v>
      </c>
      <c r="D15" s="9" t="str">
        <f>IF($B15="N/A","N/A",IF(C15&gt;15,"No",IF(C15&lt;-15,"No","Yes")))</f>
        <v>N/A</v>
      </c>
      <c r="E15" s="9">
        <v>4.9218086100000003E-2</v>
      </c>
      <c r="F15" s="9" t="str">
        <f>IF($B15="N/A","N/A",IF(E15&gt;15,"No",IF(E15&lt;-15,"No","Yes")))</f>
        <v>N/A</v>
      </c>
      <c r="G15" s="9">
        <v>3.6204470000000003E-4</v>
      </c>
      <c r="H15" s="9" t="str">
        <f>IF($B15="N/A","N/A",IF(G15&gt;15,"No",IF(G15&lt;-15,"No","Yes")))</f>
        <v>N/A</v>
      </c>
      <c r="I15" s="10">
        <v>-99</v>
      </c>
      <c r="J15" s="10">
        <v>-99.3</v>
      </c>
      <c r="K15" s="9" t="str">
        <f t="shared" si="0"/>
        <v>No</v>
      </c>
    </row>
    <row r="16" spans="1:11" ht="12.75" customHeight="1" x14ac:dyDescent="0.25">
      <c r="A16" s="3" t="s">
        <v>856</v>
      </c>
      <c r="B16" s="33" t="s">
        <v>217</v>
      </c>
      <c r="C16" s="35">
        <v>109.99504297</v>
      </c>
      <c r="D16" s="9" t="str">
        <f>IF($B16="N/A","N/A",IF(C16&gt;15,"No",IF(C16&lt;-15,"No","Yes")))</f>
        <v>N/A</v>
      </c>
      <c r="E16" s="35">
        <v>253.1875</v>
      </c>
      <c r="F16" s="9" t="str">
        <f>IF($B16="N/A","N/A",IF(E16&gt;15,"No",IF(E16&lt;-15,"No","Yes")))</f>
        <v>N/A</v>
      </c>
      <c r="G16" s="35">
        <v>93.5</v>
      </c>
      <c r="H16" s="9" t="str">
        <f>IF($B16="N/A","N/A",IF(G16&gt;15,"No",IF(G16&lt;-15,"No","Yes")))</f>
        <v>N/A</v>
      </c>
      <c r="I16" s="10">
        <v>130.19999999999999</v>
      </c>
      <c r="J16" s="10">
        <v>-63.1</v>
      </c>
      <c r="K16" s="9" t="str">
        <f t="shared" si="0"/>
        <v>No</v>
      </c>
    </row>
    <row r="17" spans="1:11" x14ac:dyDescent="0.25">
      <c r="A17" s="3" t="s">
        <v>131</v>
      </c>
      <c r="B17" s="33" t="s">
        <v>217</v>
      </c>
      <c r="C17" s="34">
        <v>179</v>
      </c>
      <c r="D17" s="9" t="str">
        <f>IF($B17="N/A","N/A",IF(C17&gt;15,"No",IF(C17&lt;-15,"No","Yes")))</f>
        <v>N/A</v>
      </c>
      <c r="E17" s="34">
        <v>291</v>
      </c>
      <c r="F17" s="9" t="str">
        <f>IF($B17="N/A","N/A",IF(E17&gt;15,"No",IF(E17&lt;-15,"No","Yes")))</f>
        <v>N/A</v>
      </c>
      <c r="G17" s="34">
        <v>181</v>
      </c>
      <c r="H17" s="9" t="str">
        <f>IF($B17="N/A","N/A",IF(G17&gt;15,"No",IF(G17&lt;-15,"No","Yes")))</f>
        <v>N/A</v>
      </c>
      <c r="I17" s="10">
        <v>62.57</v>
      </c>
      <c r="J17" s="10">
        <v>-37.799999999999997</v>
      </c>
      <c r="K17" s="9" t="str">
        <f t="shared" si="0"/>
        <v>No</v>
      </c>
    </row>
    <row r="18" spans="1:11" x14ac:dyDescent="0.25">
      <c r="A18" s="3" t="s">
        <v>350</v>
      </c>
      <c r="B18" s="33" t="s">
        <v>217</v>
      </c>
      <c r="C18" s="34" t="s">
        <v>217</v>
      </c>
      <c r="D18" s="9" t="str">
        <f>IF($B18="N/A","N/A",IF(C18&gt;15,"No",IF(C18&lt;-15,"No","Yes")))</f>
        <v>N/A</v>
      </c>
      <c r="E18" s="34" t="s">
        <v>217</v>
      </c>
      <c r="F18" s="9" t="str">
        <f>IF($B18="N/A","N/A",IF(E18&gt;15,"No",IF(E18&lt;-15,"No","Yes")))</f>
        <v>N/A</v>
      </c>
      <c r="G18" s="8">
        <v>3.2765043899999999E-2</v>
      </c>
      <c r="H18" s="9" t="str">
        <f>IF($B18="N/A","N/A",IF(G18&gt;15,"No",IF(G18&lt;-15,"No","Yes")))</f>
        <v>N/A</v>
      </c>
      <c r="I18" s="10" t="s">
        <v>217</v>
      </c>
      <c r="J18" s="10" t="s">
        <v>217</v>
      </c>
      <c r="K18" s="9" t="str">
        <f t="shared" si="0"/>
        <v>N/A</v>
      </c>
    </row>
    <row r="19" spans="1:11" ht="27.75" customHeight="1" x14ac:dyDescent="0.25">
      <c r="A19" s="3" t="s">
        <v>835</v>
      </c>
      <c r="B19" s="33" t="s">
        <v>217</v>
      </c>
      <c r="C19" s="35">
        <v>49.150837989000003</v>
      </c>
      <c r="D19" s="9" t="str">
        <f>IF($B19="N/A","N/A",IF(C19&gt;60,"No",IF(C19&lt;15,"No","Yes")))</f>
        <v>N/A</v>
      </c>
      <c r="E19" s="35">
        <v>39.707903780000002</v>
      </c>
      <c r="F19" s="9" t="str">
        <f>IF($B19="N/A","N/A",IF(E19&gt;60,"No",IF(E19&lt;15,"No","Yes")))</f>
        <v>N/A</v>
      </c>
      <c r="G19" s="35">
        <v>17.580110497</v>
      </c>
      <c r="H19" s="9" t="str">
        <f>IF($B19="N/A","N/A",IF(G19&gt;60,"No",IF(G19&lt;15,"No","Yes")))</f>
        <v>N/A</v>
      </c>
      <c r="I19" s="10">
        <v>-19.2</v>
      </c>
      <c r="J19" s="10">
        <v>-55.7</v>
      </c>
      <c r="K19" s="9" t="str">
        <f t="shared" si="0"/>
        <v>No</v>
      </c>
    </row>
    <row r="20" spans="1:11" x14ac:dyDescent="0.25">
      <c r="A20" s="3" t="s">
        <v>27</v>
      </c>
      <c r="B20" s="33" t="s">
        <v>221</v>
      </c>
      <c r="C20" s="34">
        <v>0</v>
      </c>
      <c r="D20" s="9" t="str">
        <f>IF($B20="N/A","N/A",IF(C20="N/A","N/A",IF(C20=0,"Yes","No")))</f>
        <v>Yes</v>
      </c>
      <c r="E20" s="34">
        <v>0</v>
      </c>
      <c r="F20" s="9" t="str">
        <f>IF($B20="N/A","N/A",IF(E20="N/A","N/A",IF(E20=0,"Yes","No")))</f>
        <v>Yes</v>
      </c>
      <c r="G20" s="34">
        <v>11</v>
      </c>
      <c r="H20" s="9" t="str">
        <f>IF($B20="N/A","N/A",IF(G20=0,"Yes","No"))</f>
        <v>No</v>
      </c>
      <c r="I20" s="10" t="s">
        <v>1742</v>
      </c>
      <c r="J20" s="10" t="s">
        <v>1742</v>
      </c>
      <c r="K20" s="9" t="str">
        <f t="shared" si="0"/>
        <v>N/A</v>
      </c>
    </row>
    <row r="21" spans="1:11" x14ac:dyDescent="0.25">
      <c r="A21" s="3" t="s">
        <v>836</v>
      </c>
      <c r="B21" s="33" t="s">
        <v>217</v>
      </c>
      <c r="C21" s="9">
        <v>0</v>
      </c>
      <c r="D21" s="9" t="str">
        <f>IF($B21="N/A","N/A",IF(C21&gt;15,"No",IF(C21&lt;-15,"No","Yes")))</f>
        <v>N/A</v>
      </c>
      <c r="E21" s="9">
        <v>0</v>
      </c>
      <c r="F21" s="9" t="str">
        <f>IF($B21="N/A","N/A",IF(E21&gt;15,"No",IF(E21&lt;-15,"No","Yes")))</f>
        <v>N/A</v>
      </c>
      <c r="G21" s="9">
        <v>0</v>
      </c>
      <c r="H21" s="9" t="str">
        <f>IF($B21="N/A","N/A",IF(G21&gt;15,"No",IF(G21&lt;-15,"No","Yes")))</f>
        <v>N/A</v>
      </c>
      <c r="I21" s="10" t="s">
        <v>1742</v>
      </c>
      <c r="J21" s="10" t="s">
        <v>1742</v>
      </c>
      <c r="K21" s="9" t="str">
        <f t="shared" si="0"/>
        <v>N/A</v>
      </c>
    </row>
    <row r="22" spans="1:11" x14ac:dyDescent="0.25">
      <c r="A22" s="3" t="s">
        <v>1722</v>
      </c>
      <c r="B22" s="33" t="s">
        <v>217</v>
      </c>
      <c r="C22" s="76">
        <v>0</v>
      </c>
      <c r="D22" s="9" t="str">
        <f>IF($B22="N/A","N/A",IF(C22&gt;15,"No",IF(C22&lt;-15,"No","Yes")))</f>
        <v>N/A</v>
      </c>
      <c r="E22" s="76">
        <v>0</v>
      </c>
      <c r="F22" s="9" t="str">
        <f>IF($B22="N/A","N/A",IF(E22&gt;15,"No",IF(E22&lt;-15,"No","Yes")))</f>
        <v>N/A</v>
      </c>
      <c r="G22" s="76">
        <v>0</v>
      </c>
      <c r="H22" s="9" t="str">
        <f>IF($B22="N/A","N/A",IF(G22&gt;15,"No",IF(G22&lt;-15,"No","Yes")))</f>
        <v>N/A</v>
      </c>
      <c r="I22" s="10" t="s">
        <v>1742</v>
      </c>
      <c r="J22" s="10" t="s">
        <v>1742</v>
      </c>
      <c r="K22" s="9" t="str">
        <f t="shared" si="0"/>
        <v>N/A</v>
      </c>
    </row>
    <row r="23" spans="1:11" ht="12" customHeight="1" x14ac:dyDescent="0.25">
      <c r="A23" s="148" t="s">
        <v>1648</v>
      </c>
      <c r="B23" s="149"/>
      <c r="C23" s="149"/>
      <c r="D23" s="149"/>
      <c r="E23" s="149"/>
      <c r="F23" s="149"/>
      <c r="G23" s="149"/>
      <c r="H23" s="149"/>
      <c r="I23" s="149"/>
      <c r="J23" s="149"/>
      <c r="K23" s="150"/>
    </row>
    <row r="24" spans="1:11" x14ac:dyDescent="0.25">
      <c r="A24" s="145" t="s">
        <v>1646</v>
      </c>
      <c r="B24" s="146"/>
      <c r="C24" s="146"/>
      <c r="D24" s="146"/>
      <c r="E24" s="146"/>
      <c r="F24" s="146"/>
      <c r="G24" s="146"/>
      <c r="H24" s="146"/>
      <c r="I24" s="146"/>
      <c r="J24" s="146"/>
      <c r="K24" s="147"/>
    </row>
    <row r="25" spans="1:11" x14ac:dyDescent="0.25">
      <c r="C25" s="8"/>
      <c r="D25" s="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1603</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3" t="s">
        <v>12</v>
      </c>
      <c r="B6" s="33" t="s">
        <v>217</v>
      </c>
      <c r="C6" s="34">
        <v>508818</v>
      </c>
      <c r="D6" s="9" t="str">
        <f>IF($B6="N/A","N/A",IF(C6&gt;15,"No",IF(C6&lt;-15,"No","Yes")))</f>
        <v>N/A</v>
      </c>
      <c r="E6" s="34">
        <v>520134</v>
      </c>
      <c r="F6" s="9" t="str">
        <f>IF($B6="N/A","N/A",IF(E6&gt;15,"No",IF(E6&lt;-15,"No","Yes")))</f>
        <v>N/A</v>
      </c>
      <c r="G6" s="34">
        <v>552418</v>
      </c>
      <c r="H6" s="9" t="str">
        <f>IF($B6="N/A","N/A",IF(G6&gt;15,"No",IF(G6&lt;-15,"No","Yes")))</f>
        <v>N/A</v>
      </c>
      <c r="I6" s="10">
        <v>2.2240000000000002</v>
      </c>
      <c r="J6" s="10">
        <v>6.2069999999999999</v>
      </c>
      <c r="K6" s="9" t="str">
        <f t="shared" ref="K6:K18" si="0">IF(J6="Div by 0", "N/A", IF(J6="N/A","N/A", IF(J6&gt;30, "No", IF(J6&lt;-30, "No", "Yes"))))</f>
        <v>Yes</v>
      </c>
    </row>
    <row r="7" spans="1:11" x14ac:dyDescent="0.25">
      <c r="A7" s="3" t="s">
        <v>30</v>
      </c>
      <c r="B7" s="33"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221</v>
      </c>
      <c r="C8" s="9">
        <v>0</v>
      </c>
      <c r="D8" s="9" t="str">
        <f>IF($B8="N/A","N/A",IF(C8=0,"Yes","No"))</f>
        <v>Yes</v>
      </c>
      <c r="E8" s="9">
        <v>0</v>
      </c>
      <c r="F8" s="9" t="str">
        <f>IF($B8="N/A","N/A",IF(E8=0,"Yes","No"))</f>
        <v>Yes</v>
      </c>
      <c r="G8" s="9">
        <v>0</v>
      </c>
      <c r="H8" s="9" t="str">
        <f>IF($B8="N/A","N/A",IF(G8=0,"Yes","No"))</f>
        <v>Yes</v>
      </c>
      <c r="I8" s="10" t="s">
        <v>1742</v>
      </c>
      <c r="J8" s="10" t="s">
        <v>1742</v>
      </c>
      <c r="K8" s="9" t="str">
        <f t="shared" si="0"/>
        <v>N/A</v>
      </c>
    </row>
    <row r="9" spans="1:11" x14ac:dyDescent="0.25">
      <c r="A9" s="3" t="s">
        <v>848</v>
      </c>
      <c r="B9" s="33" t="s">
        <v>275</v>
      </c>
      <c r="C9" s="35">
        <v>73.070834758000004</v>
      </c>
      <c r="D9" s="9" t="str">
        <f>IF($B9="N/A","N/A",IF(C9&gt;60,"No",IF(C9&lt;15,"No","Yes")))</f>
        <v>No</v>
      </c>
      <c r="E9" s="35">
        <v>72.568914933000002</v>
      </c>
      <c r="F9" s="9" t="str">
        <f>IF($B9="N/A","N/A",IF(E9&gt;60,"No",IF(E9&lt;15,"No","Yes")))</f>
        <v>No</v>
      </c>
      <c r="G9" s="35">
        <v>72.210585100000003</v>
      </c>
      <c r="H9" s="9" t="str">
        <f>IF($B9="N/A","N/A",IF(G9&gt;60,"No",IF(G9&lt;15,"No","Yes")))</f>
        <v>No</v>
      </c>
      <c r="I9" s="10">
        <v>-0.68700000000000006</v>
      </c>
      <c r="J9" s="10">
        <v>-0.49399999999999999</v>
      </c>
      <c r="K9" s="9" t="str">
        <f t="shared" si="0"/>
        <v>Yes</v>
      </c>
    </row>
    <row r="10" spans="1:11" x14ac:dyDescent="0.25">
      <c r="A10" s="3" t="s">
        <v>14</v>
      </c>
      <c r="B10" s="33" t="s">
        <v>276</v>
      </c>
      <c r="C10" s="9">
        <v>3.5570675565999998</v>
      </c>
      <c r="D10" s="9" t="str">
        <f>IF($B10="N/A","N/A",IF(C10&gt;15,"No",IF(C10&lt;=0,"No","Yes")))</f>
        <v>Yes</v>
      </c>
      <c r="E10" s="9">
        <v>2.9546232316999999</v>
      </c>
      <c r="F10" s="9" t="str">
        <f>IF($B10="N/A","N/A",IF(E10&gt;15,"No",IF(E10&lt;=0,"No","Yes")))</f>
        <v>Yes</v>
      </c>
      <c r="G10" s="9">
        <v>3.1184718818000001</v>
      </c>
      <c r="H10" s="9" t="str">
        <f>IF($B10="N/A","N/A",IF(G10&gt;15,"No",IF(G10&lt;=0,"No","Yes")))</f>
        <v>Yes</v>
      </c>
      <c r="I10" s="10">
        <v>-16.899999999999999</v>
      </c>
      <c r="J10" s="10">
        <v>5.5460000000000003</v>
      </c>
      <c r="K10" s="9" t="str">
        <f t="shared" si="0"/>
        <v>Yes</v>
      </c>
    </row>
    <row r="11" spans="1:11" x14ac:dyDescent="0.25">
      <c r="A11" s="3" t="s">
        <v>871</v>
      </c>
      <c r="B11" s="33" t="s">
        <v>217</v>
      </c>
      <c r="C11" s="35">
        <v>93.444775953999994</v>
      </c>
      <c r="D11" s="9" t="str">
        <f>IF($B11="N/A","N/A",IF(C11&gt;15,"No",IF(C11&lt;-15,"No","Yes")))</f>
        <v>N/A</v>
      </c>
      <c r="E11" s="35">
        <v>95.921785528000001</v>
      </c>
      <c r="F11" s="9" t="str">
        <f>IF($B11="N/A","N/A",IF(E11&gt;15,"No",IF(E11&lt;-15,"No","Yes")))</f>
        <v>N/A</v>
      </c>
      <c r="G11" s="35">
        <v>92.055320136999995</v>
      </c>
      <c r="H11" s="9" t="str">
        <f>IF($B11="N/A","N/A",IF(G11&gt;15,"No",IF(G11&lt;-15,"No","Yes")))</f>
        <v>N/A</v>
      </c>
      <c r="I11" s="10">
        <v>2.6509999999999998</v>
      </c>
      <c r="J11" s="10">
        <v>-4.03</v>
      </c>
      <c r="K11" s="9" t="str">
        <f t="shared" si="0"/>
        <v>Yes</v>
      </c>
    </row>
    <row r="12" spans="1:11" x14ac:dyDescent="0.25">
      <c r="A12" s="3" t="s">
        <v>932</v>
      </c>
      <c r="B12" s="33" t="s">
        <v>217</v>
      </c>
      <c r="C12" s="9">
        <v>1.8674653805000001</v>
      </c>
      <c r="D12" s="9" t="str">
        <f>IF($B12="N/A","N/A",IF(C12&gt;15,"No",IF(C12&lt;-15,"No","Yes")))</f>
        <v>N/A</v>
      </c>
      <c r="E12" s="9">
        <v>0.773646791</v>
      </c>
      <c r="F12" s="9" t="str">
        <f>IF($B12="N/A","N/A",IF(E12&gt;15,"No",IF(E12&lt;-15,"No","Yes")))</f>
        <v>N/A</v>
      </c>
      <c r="G12" s="9">
        <v>0</v>
      </c>
      <c r="H12" s="9" t="str">
        <f>IF($B12="N/A","N/A",IF(G12&gt;15,"No",IF(G12&lt;-15,"No","Yes")))</f>
        <v>N/A</v>
      </c>
      <c r="I12" s="10">
        <v>-58.6</v>
      </c>
      <c r="J12" s="10">
        <v>-100</v>
      </c>
      <c r="K12" s="9" t="str">
        <f t="shared" si="0"/>
        <v>No</v>
      </c>
    </row>
    <row r="13" spans="1:11" x14ac:dyDescent="0.25">
      <c r="A13" s="3" t="s">
        <v>51</v>
      </c>
      <c r="B13" s="33" t="s">
        <v>277</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5">
      <c r="A14" s="3" t="s">
        <v>52</v>
      </c>
      <c r="B14" s="33" t="s">
        <v>278</v>
      </c>
      <c r="C14" s="9">
        <v>0</v>
      </c>
      <c r="D14" s="9" t="str">
        <f>IF($B14="N/A","N/A",IF(C14&gt;6,"No",IF(C14&lt;=0,"No","Yes")))</f>
        <v>No</v>
      </c>
      <c r="E14" s="9">
        <v>0</v>
      </c>
      <c r="F14" s="9" t="str">
        <f>IF($B14="N/A","N/A",IF(E14&gt;6,"No",IF(E14&lt;=0,"No","Yes")))</f>
        <v>No</v>
      </c>
      <c r="G14" s="9">
        <v>0</v>
      </c>
      <c r="H14" s="9" t="str">
        <f>IF($B14="N/A","N/A",IF(G14&gt;6,"No",IF(G14&lt;=0,"No","Yes")))</f>
        <v>No</v>
      </c>
      <c r="I14" s="10" t="s">
        <v>1742</v>
      </c>
      <c r="J14" s="10" t="s">
        <v>1742</v>
      </c>
      <c r="K14" s="9" t="str">
        <f t="shared" si="0"/>
        <v>N/A</v>
      </c>
    </row>
    <row r="15" spans="1:11" x14ac:dyDescent="0.25">
      <c r="A15" s="3" t="s">
        <v>168</v>
      </c>
      <c r="B15" s="33" t="s">
        <v>217</v>
      </c>
      <c r="C15" s="9">
        <v>99.796980453000003</v>
      </c>
      <c r="D15" s="9" t="str">
        <f>IF($B15="N/A","N/A",IF(C15&gt;15,"No",IF(C15&lt;-15,"No","Yes")))</f>
        <v>N/A</v>
      </c>
      <c r="E15" s="9">
        <v>99.926941902999999</v>
      </c>
      <c r="F15" s="9" t="str">
        <f>IF($B15="N/A","N/A",IF(E15&gt;15,"No",IF(E15&lt;-15,"No","Yes")))</f>
        <v>N/A</v>
      </c>
      <c r="G15" s="9">
        <v>99.988957636999999</v>
      </c>
      <c r="H15" s="9" t="str">
        <f>IF($B15="N/A","N/A",IF(G15&gt;15,"No",IF(G15&lt;-15,"No","Yes")))</f>
        <v>N/A</v>
      </c>
      <c r="I15" s="10">
        <v>0.13020000000000001</v>
      </c>
      <c r="J15" s="10">
        <v>6.2100000000000002E-2</v>
      </c>
      <c r="K15" s="9" t="str">
        <f t="shared" si="0"/>
        <v>Yes</v>
      </c>
    </row>
    <row r="16" spans="1:11" x14ac:dyDescent="0.25">
      <c r="A16" s="3" t="s">
        <v>169</v>
      </c>
      <c r="B16" s="33" t="s">
        <v>279</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5">
      <c r="A17" s="3" t="s">
        <v>21</v>
      </c>
      <c r="B17" s="33" t="s">
        <v>279</v>
      </c>
      <c r="C17" s="9">
        <v>98.954046437000002</v>
      </c>
      <c r="D17" s="9" t="str">
        <f>IF($B17="N/A","N/A",IF(C17&gt;98,"Yes","No"))</f>
        <v>Yes</v>
      </c>
      <c r="E17" s="9">
        <v>99.963278693999996</v>
      </c>
      <c r="F17" s="9" t="str">
        <f>IF($B17="N/A","N/A",IF(E17&gt;98,"Yes","No"))</f>
        <v>Yes</v>
      </c>
      <c r="G17" s="9">
        <v>99.958002816999993</v>
      </c>
      <c r="H17" s="9" t="str">
        <f>IF($B17="N/A","N/A",IF(G17&gt;98,"Yes","No"))</f>
        <v>Yes</v>
      </c>
      <c r="I17" s="10">
        <v>1.02</v>
      </c>
      <c r="J17" s="10">
        <v>-5.0000000000000001E-3</v>
      </c>
      <c r="K17" s="9" t="str">
        <f t="shared" si="0"/>
        <v>Yes</v>
      </c>
    </row>
    <row r="18" spans="1:11" x14ac:dyDescent="0.25">
      <c r="A18" s="3" t="s">
        <v>53</v>
      </c>
      <c r="B18" s="33" t="s">
        <v>279</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5">
      <c r="A19" s="3" t="s">
        <v>678</v>
      </c>
      <c r="B19" s="33" t="s">
        <v>227</v>
      </c>
      <c r="C19" s="9">
        <v>98.952277632000005</v>
      </c>
      <c r="D19" s="9" t="str">
        <f>IF($B19="N/A","N/A",IF(C19&gt;100,"No",IF(C19&lt;98,"No","Yes")))</f>
        <v>Yes</v>
      </c>
      <c r="E19" s="9">
        <v>99.166945440999996</v>
      </c>
      <c r="F19" s="9" t="str">
        <f>IF($B19="N/A","N/A",IF(E19&gt;100,"No",IF(E19&lt;98,"No","Yes")))</f>
        <v>Yes</v>
      </c>
      <c r="G19" s="9">
        <v>99.436839495000001</v>
      </c>
      <c r="H19" s="9" t="str">
        <f>IF($B19="N/A","N/A",IF(G19&gt;100,"No",IF(G19&lt;98,"No","Yes")))</f>
        <v>Yes</v>
      </c>
      <c r="I19" s="10">
        <v>0.21690000000000001</v>
      </c>
      <c r="J19" s="10">
        <v>0.2722</v>
      </c>
      <c r="K19" s="9" t="str">
        <f>IF(J19="Div by 0", "N/A", IF(J19="N/A","N/A", IF(J19&gt;30, "No", IF(J19&lt;-30, "No", "Yes"))))</f>
        <v>Yes</v>
      </c>
    </row>
    <row r="20" spans="1:11" x14ac:dyDescent="0.25">
      <c r="A20" s="3" t="s">
        <v>679</v>
      </c>
      <c r="B20" s="33" t="s">
        <v>227</v>
      </c>
      <c r="C20" s="9">
        <v>99.637198369999993</v>
      </c>
      <c r="D20" s="9" t="str">
        <f>IF($B20="N/A","N/A",IF(C20&gt;100,"No",IF(C20&lt;98,"No","Yes")))</f>
        <v>Yes</v>
      </c>
      <c r="E20" s="9">
        <v>99.336324869999999</v>
      </c>
      <c r="F20" s="9" t="str">
        <f>IF($B20="N/A","N/A",IF(E20&gt;100,"No",IF(E20&lt;98,"No","Yes")))</f>
        <v>Yes</v>
      </c>
      <c r="G20" s="9">
        <v>99.565727401999993</v>
      </c>
      <c r="H20" s="9" t="str">
        <f>IF($B20="N/A","N/A",IF(G20&gt;100,"No",IF(G20&lt;98,"No","Yes")))</f>
        <v>Yes</v>
      </c>
      <c r="I20" s="10">
        <v>-0.30199999999999999</v>
      </c>
      <c r="J20" s="10">
        <v>0.23089999999999999</v>
      </c>
      <c r="K20" s="9" t="str">
        <f>IF(J20="Div by 0", "N/A", IF(J20="N/A","N/A", IF(J20&gt;30, "No", IF(J20&lt;-30, "No", "Yes"))))</f>
        <v>Yes</v>
      </c>
    </row>
    <row r="21" spans="1:11" x14ac:dyDescent="0.25">
      <c r="A21" s="3" t="s">
        <v>680</v>
      </c>
      <c r="B21" s="33" t="s">
        <v>227</v>
      </c>
      <c r="C21" s="9">
        <v>99.637198369999993</v>
      </c>
      <c r="D21" s="9" t="str">
        <f>IF($B21="N/A","N/A",IF(C21&gt;100,"No",IF(C21&lt;98,"No","Yes")))</f>
        <v>Yes</v>
      </c>
      <c r="E21" s="9">
        <v>99.336324869999999</v>
      </c>
      <c r="F21" s="9" t="str">
        <f>IF($B21="N/A","N/A",IF(E21&gt;100,"No",IF(E21&lt;98,"No","Yes")))</f>
        <v>Yes</v>
      </c>
      <c r="G21" s="9">
        <v>99.565727401999993</v>
      </c>
      <c r="H21" s="9" t="str">
        <f>IF($B21="N/A","N/A",IF(G21&gt;100,"No",IF(G21&lt;98,"No","Yes")))</f>
        <v>Yes</v>
      </c>
      <c r="I21" s="10">
        <v>-0.30199999999999999</v>
      </c>
      <c r="J21" s="10">
        <v>0.23089999999999999</v>
      </c>
      <c r="K21" s="9" t="str">
        <f>IF(J21="Div by 0", "N/A", IF(J21="N/A","N/A", IF(J21&gt;30, "No", IF(J21&lt;-30, "No", "Yes"))))</f>
        <v>Yes</v>
      </c>
    </row>
    <row r="22" spans="1:11" ht="13.5" customHeight="1" x14ac:dyDescent="0.25">
      <c r="A22" s="3" t="s">
        <v>1723</v>
      </c>
      <c r="B22" s="33" t="s">
        <v>217</v>
      </c>
      <c r="C22" s="9">
        <v>65.643707573</v>
      </c>
      <c r="D22" s="9" t="str">
        <f>IF($B22="N/A","N/A",IF(C22&gt;15,"No",IF(C22&lt;-15,"No","Yes")))</f>
        <v>N/A</v>
      </c>
      <c r="E22" s="9">
        <v>62.165903401999998</v>
      </c>
      <c r="F22" s="9" t="str">
        <f>IF($B22="N/A","N/A",IF(E22&gt;15,"No",IF(E22&lt;-15,"No","Yes")))</f>
        <v>N/A</v>
      </c>
      <c r="G22" s="9">
        <v>62.641876259999997</v>
      </c>
      <c r="H22" s="9" t="str">
        <f>IF($B22="N/A","N/A",IF(G22&gt;15,"No",IF(G22&lt;-15,"No","Yes")))</f>
        <v>N/A</v>
      </c>
      <c r="I22" s="10">
        <v>-5.3</v>
      </c>
      <c r="J22" s="10">
        <v>0.76559999999999995</v>
      </c>
      <c r="K22" s="9" t="str">
        <f t="shared" ref="K22:K31" si="1">IF(J22="Div by 0", "N/A", IF(J22="N/A","N/A", IF(J22&gt;30, "No", IF(J22&lt;-30, "No", "Yes"))))</f>
        <v>Yes</v>
      </c>
    </row>
    <row r="23" spans="1:11" x14ac:dyDescent="0.25">
      <c r="A23" s="3" t="s">
        <v>933</v>
      </c>
      <c r="B23" s="33" t="s">
        <v>217</v>
      </c>
      <c r="C23" s="9">
        <v>33.050324478</v>
      </c>
      <c r="D23" s="9" t="str">
        <f>IF($B23="N/A","N/A",IF(C23&gt;15,"No",IF(C23&lt;-15,"No","Yes")))</f>
        <v>N/A</v>
      </c>
      <c r="E23" s="9">
        <v>36.310066251999999</v>
      </c>
      <c r="F23" s="9" t="str">
        <f>IF($B23="N/A","N/A",IF(E23&gt;15,"No",IF(E23&lt;-15,"No","Yes")))</f>
        <v>N/A</v>
      </c>
      <c r="G23" s="9">
        <v>36.111060827000003</v>
      </c>
      <c r="H23" s="9" t="str">
        <f>IF($B23="N/A","N/A",IF(G23&gt;15,"No",IF(G23&lt;-15,"No","Yes")))</f>
        <v>N/A</v>
      </c>
      <c r="I23" s="10">
        <v>9.8629999999999995</v>
      </c>
      <c r="J23" s="10">
        <v>-0.54800000000000004</v>
      </c>
      <c r="K23" s="9" t="str">
        <f t="shared" si="1"/>
        <v>Yes</v>
      </c>
    </row>
    <row r="24" spans="1:11" ht="25" x14ac:dyDescent="0.25">
      <c r="A24" s="3" t="s">
        <v>934</v>
      </c>
      <c r="B24" s="33" t="s">
        <v>217</v>
      </c>
      <c r="C24" s="9">
        <v>0.53889602960000005</v>
      </c>
      <c r="D24" s="9" t="str">
        <f>IF($B24="N/A","N/A",IF(C24&gt;15,"No",IF(C24&lt;-15,"No","Yes")))</f>
        <v>N/A</v>
      </c>
      <c r="E24" s="9">
        <v>0.54485959390000005</v>
      </c>
      <c r="F24" s="9" t="str">
        <f>IF($B24="N/A","N/A",IF(E24&gt;15,"No",IF(E24&lt;-15,"No","Yes")))</f>
        <v>N/A</v>
      </c>
      <c r="G24" s="9">
        <v>0.46468435130000002</v>
      </c>
      <c r="H24" s="9" t="str">
        <f>IF($B24="N/A","N/A",IF(G24&gt;15,"No",IF(G24&lt;-15,"No","Yes")))</f>
        <v>N/A</v>
      </c>
      <c r="I24" s="10">
        <v>1.107</v>
      </c>
      <c r="J24" s="10">
        <v>-14.7</v>
      </c>
      <c r="K24" s="9" t="str">
        <f t="shared" si="1"/>
        <v>Yes</v>
      </c>
    </row>
    <row r="25" spans="1:11" x14ac:dyDescent="0.25">
      <c r="A25" s="3" t="s">
        <v>170</v>
      </c>
      <c r="B25" s="33" t="s">
        <v>217</v>
      </c>
      <c r="C25" s="9">
        <v>99.637198369999993</v>
      </c>
      <c r="D25" s="9" t="str">
        <f t="shared" ref="D25:D27" si="2">IF($B25="N/A","N/A",IF(C25&gt;15,"No",IF(C25&lt;-15,"No","Yes")))</f>
        <v>N/A</v>
      </c>
      <c r="E25" s="9">
        <v>99.336324869999999</v>
      </c>
      <c r="F25" s="9" t="str">
        <f t="shared" ref="F25:F27" si="3">IF($B25="N/A","N/A",IF(E25&gt;15,"No",IF(E25&lt;-15,"No","Yes")))</f>
        <v>N/A</v>
      </c>
      <c r="G25" s="9">
        <v>99.565727401999993</v>
      </c>
      <c r="H25" s="9" t="str">
        <f t="shared" ref="H25:H27" si="4">IF($B25="N/A","N/A",IF(G25&gt;15,"No",IF(G25&lt;-15,"No","Yes")))</f>
        <v>N/A</v>
      </c>
      <c r="I25" s="10">
        <v>-0.30199999999999999</v>
      </c>
      <c r="J25" s="10">
        <v>0.23089999999999999</v>
      </c>
      <c r="K25" s="9" t="str">
        <f t="shared" si="1"/>
        <v>Yes</v>
      </c>
    </row>
    <row r="26" spans="1:11" x14ac:dyDescent="0.25">
      <c r="A26" s="3" t="s">
        <v>171</v>
      </c>
      <c r="B26" s="33" t="s">
        <v>217</v>
      </c>
      <c r="C26" s="9">
        <v>99.637198369999993</v>
      </c>
      <c r="D26" s="9" t="str">
        <f t="shared" si="2"/>
        <v>N/A</v>
      </c>
      <c r="E26" s="9">
        <v>99.336324869999999</v>
      </c>
      <c r="F26" s="9" t="str">
        <f t="shared" si="3"/>
        <v>N/A</v>
      </c>
      <c r="G26" s="9">
        <v>99.565727401999993</v>
      </c>
      <c r="H26" s="9" t="str">
        <f t="shared" si="4"/>
        <v>N/A</v>
      </c>
      <c r="I26" s="10">
        <v>-0.30199999999999999</v>
      </c>
      <c r="J26" s="10">
        <v>0.23089999999999999</v>
      </c>
      <c r="K26" s="9" t="str">
        <f t="shared" si="1"/>
        <v>Yes</v>
      </c>
    </row>
    <row r="27" spans="1:11" x14ac:dyDescent="0.25">
      <c r="A27" s="3" t="s">
        <v>172</v>
      </c>
      <c r="B27" s="33" t="s">
        <v>217</v>
      </c>
      <c r="C27" s="9">
        <v>99.637198369999993</v>
      </c>
      <c r="D27" s="9" t="str">
        <f t="shared" si="2"/>
        <v>N/A</v>
      </c>
      <c r="E27" s="9">
        <v>99.336324869999999</v>
      </c>
      <c r="F27" s="9" t="str">
        <f t="shared" si="3"/>
        <v>N/A</v>
      </c>
      <c r="G27" s="9">
        <v>99.565727401999993</v>
      </c>
      <c r="H27" s="9" t="str">
        <f t="shared" si="4"/>
        <v>N/A</v>
      </c>
      <c r="I27" s="10">
        <v>-0.30199999999999999</v>
      </c>
      <c r="J27" s="10">
        <v>0.23089999999999999</v>
      </c>
      <c r="K27" s="9" t="str">
        <f t="shared" si="1"/>
        <v>Yes</v>
      </c>
    </row>
    <row r="28" spans="1:11" x14ac:dyDescent="0.25">
      <c r="A28" s="3" t="s">
        <v>54</v>
      </c>
      <c r="B28" s="33" t="s">
        <v>217</v>
      </c>
      <c r="C28" s="9">
        <v>8.4731672229000008</v>
      </c>
      <c r="D28" s="9" t="str">
        <f>IF($B28="N/A","N/A",IF(C28&gt;15,"No",IF(C28&lt;-15,"No","Yes")))</f>
        <v>N/A</v>
      </c>
      <c r="E28" s="9">
        <v>7.6116923716000002</v>
      </c>
      <c r="F28" s="9" t="str">
        <f>IF($B28="N/A","N/A",IF(E28&gt;15,"No",IF(E28&lt;-15,"No","Yes")))</f>
        <v>N/A</v>
      </c>
      <c r="G28" s="9">
        <v>6.5837825704000004</v>
      </c>
      <c r="H28" s="9" t="str">
        <f>IF($B28="N/A","N/A",IF(G28&gt;15,"No",IF(G28&lt;-15,"No","Yes")))</f>
        <v>N/A</v>
      </c>
      <c r="I28" s="10">
        <v>-10.199999999999999</v>
      </c>
      <c r="J28" s="10">
        <v>-13.5</v>
      </c>
      <c r="K28" s="9" t="str">
        <f t="shared" si="1"/>
        <v>Yes</v>
      </c>
    </row>
    <row r="29" spans="1:11" x14ac:dyDescent="0.25">
      <c r="A29" s="3" t="s">
        <v>55</v>
      </c>
      <c r="B29" s="33" t="s">
        <v>217</v>
      </c>
      <c r="C29" s="9">
        <v>91.164031147000003</v>
      </c>
      <c r="D29" s="9" t="str">
        <f>IF($B29="N/A","N/A",IF(C29&gt;15,"No",IF(C29&lt;-15,"No","Yes")))</f>
        <v>N/A</v>
      </c>
      <c r="E29" s="9">
        <v>91.724632498999995</v>
      </c>
      <c r="F29" s="9" t="str">
        <f>IF($B29="N/A","N/A",IF(E29&gt;15,"No",IF(E29&lt;-15,"No","Yes")))</f>
        <v>N/A</v>
      </c>
      <c r="G29" s="9">
        <v>92.981944831999996</v>
      </c>
      <c r="H29" s="9" t="str">
        <f>IF($B29="N/A","N/A",IF(G29&gt;15,"No",IF(G29&lt;-15,"No","Yes")))</f>
        <v>N/A</v>
      </c>
      <c r="I29" s="10">
        <v>0.6149</v>
      </c>
      <c r="J29" s="10">
        <v>1.371</v>
      </c>
      <c r="K29" s="9" t="str">
        <f t="shared" si="1"/>
        <v>Yes</v>
      </c>
    </row>
    <row r="30" spans="1:11" x14ac:dyDescent="0.25">
      <c r="A30" s="3" t="s">
        <v>56</v>
      </c>
      <c r="B30" s="33" t="s">
        <v>217</v>
      </c>
      <c r="C30" s="9">
        <v>65.875028005999994</v>
      </c>
      <c r="D30" s="9" t="str">
        <f>IF($B30="N/A","N/A",IF(C30&gt;15,"No",IF(C30&lt;-15,"No","Yes")))</f>
        <v>N/A</v>
      </c>
      <c r="E30" s="9">
        <v>69.247540056999995</v>
      </c>
      <c r="F30" s="9" t="str">
        <f>IF($B30="N/A","N/A",IF(E30&gt;15,"No",IF(E30&lt;-15,"No","Yes")))</f>
        <v>N/A</v>
      </c>
      <c r="G30" s="9">
        <v>71.899358819</v>
      </c>
      <c r="H30" s="9" t="str">
        <f>IF($B30="N/A","N/A",IF(G30&gt;15,"No",IF(G30&lt;-15,"No","Yes")))</f>
        <v>N/A</v>
      </c>
      <c r="I30" s="10">
        <v>5.12</v>
      </c>
      <c r="J30" s="10">
        <v>3.8290000000000002</v>
      </c>
      <c r="K30" s="9" t="str">
        <f t="shared" si="1"/>
        <v>Yes</v>
      </c>
    </row>
    <row r="31" spans="1:11" x14ac:dyDescent="0.25">
      <c r="A31" s="3" t="s">
        <v>57</v>
      </c>
      <c r="B31" s="33" t="s">
        <v>217</v>
      </c>
      <c r="C31" s="9">
        <v>29.757988121</v>
      </c>
      <c r="D31" s="9" t="str">
        <f>IF($B31="N/A","N/A",IF(C31&gt;15,"No",IF(C31&lt;-15,"No","Yes")))</f>
        <v>N/A</v>
      </c>
      <c r="E31" s="9">
        <v>26.209015368999999</v>
      </c>
      <c r="F31" s="9" t="str">
        <f>IF($B31="N/A","N/A",IF(E31&gt;15,"No",IF(E31&lt;-15,"No","Yes")))</f>
        <v>N/A</v>
      </c>
      <c r="G31" s="9">
        <v>22.241310022</v>
      </c>
      <c r="H31" s="9" t="str">
        <f>IF($B31="N/A","N/A",IF(G31&gt;15,"No",IF(G31&lt;-15,"No","Yes")))</f>
        <v>N/A</v>
      </c>
      <c r="I31" s="10">
        <v>-11.9</v>
      </c>
      <c r="J31" s="10">
        <v>-15.1</v>
      </c>
      <c r="K31" s="9" t="str">
        <f t="shared" si="1"/>
        <v>Yes</v>
      </c>
    </row>
    <row r="32" spans="1:11" ht="12" customHeight="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1604</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2" t="s">
        <v>12</v>
      </c>
      <c r="B6" s="65" t="s">
        <v>217</v>
      </c>
      <c r="C6" s="34" t="s">
        <v>217</v>
      </c>
      <c r="D6" s="9" t="str">
        <f t="shared" ref="D6:F18" si="0">IF($B6="N/A","N/A",IF(C6&lt;0,"No","Yes"))</f>
        <v>N/A</v>
      </c>
      <c r="E6" s="34">
        <v>0</v>
      </c>
      <c r="F6" s="9" t="str">
        <f t="shared" si="0"/>
        <v>N/A</v>
      </c>
      <c r="G6" s="34">
        <v>0</v>
      </c>
      <c r="H6" s="9" t="str">
        <f t="shared" ref="H6:H18" si="1">IF($B6="N/A","N/A",IF(G6&lt;0,"No","Yes"))</f>
        <v>N/A</v>
      </c>
      <c r="I6" s="10" t="s">
        <v>217</v>
      </c>
      <c r="J6" s="10" t="s">
        <v>1742</v>
      </c>
      <c r="K6" s="9" t="str">
        <f t="shared" ref="K6:K18" si="2">IF(J6="Div by 0", "N/A", IF(J6="N/A","N/A", IF(J6&gt;30, "No", IF(J6&lt;-30, "No", "Yes"))))</f>
        <v>N/A</v>
      </c>
    </row>
    <row r="7" spans="1:11" x14ac:dyDescent="0.25">
      <c r="A7" s="24" t="s">
        <v>445</v>
      </c>
      <c r="B7" s="65" t="s">
        <v>217</v>
      </c>
      <c r="C7" s="9" t="s">
        <v>217</v>
      </c>
      <c r="D7" s="9" t="str">
        <f t="shared" si="0"/>
        <v>N/A</v>
      </c>
      <c r="E7" s="9" t="s">
        <v>1742</v>
      </c>
      <c r="F7" s="9" t="str">
        <f t="shared" si="0"/>
        <v>N/A</v>
      </c>
      <c r="G7" s="9" t="s">
        <v>1742</v>
      </c>
      <c r="H7" s="9" t="str">
        <f t="shared" si="1"/>
        <v>N/A</v>
      </c>
      <c r="I7" s="10" t="s">
        <v>217</v>
      </c>
      <c r="J7" s="10" t="s">
        <v>1742</v>
      </c>
      <c r="K7" s="9" t="str">
        <f t="shared" si="2"/>
        <v>N/A</v>
      </c>
    </row>
    <row r="8" spans="1:11" x14ac:dyDescent="0.25">
      <c r="A8" s="24" t="s">
        <v>446</v>
      </c>
      <c r="B8" s="65" t="s">
        <v>217</v>
      </c>
      <c r="C8" s="9" t="s">
        <v>217</v>
      </c>
      <c r="D8" s="9" t="str">
        <f t="shared" si="0"/>
        <v>N/A</v>
      </c>
      <c r="E8" s="9" t="s">
        <v>1742</v>
      </c>
      <c r="F8" s="9" t="str">
        <f t="shared" si="0"/>
        <v>N/A</v>
      </c>
      <c r="G8" s="9" t="s">
        <v>1742</v>
      </c>
      <c r="H8" s="9" t="str">
        <f t="shared" si="1"/>
        <v>N/A</v>
      </c>
      <c r="I8" s="10" t="s">
        <v>217</v>
      </c>
      <c r="J8" s="10" t="s">
        <v>1742</v>
      </c>
      <c r="K8" s="9" t="str">
        <f t="shared" si="2"/>
        <v>N/A</v>
      </c>
    </row>
    <row r="9" spans="1:11" x14ac:dyDescent="0.25">
      <c r="A9" s="24" t="s">
        <v>447</v>
      </c>
      <c r="B9" s="65" t="s">
        <v>217</v>
      </c>
      <c r="C9" s="9" t="s">
        <v>217</v>
      </c>
      <c r="D9" s="9" t="str">
        <f t="shared" si="0"/>
        <v>N/A</v>
      </c>
      <c r="E9" s="9" t="s">
        <v>1742</v>
      </c>
      <c r="F9" s="9" t="str">
        <f t="shared" si="0"/>
        <v>N/A</v>
      </c>
      <c r="G9" s="9" t="s">
        <v>1742</v>
      </c>
      <c r="H9" s="9" t="str">
        <f t="shared" si="1"/>
        <v>N/A</v>
      </c>
      <c r="I9" s="10" t="s">
        <v>217</v>
      </c>
      <c r="J9" s="10" t="s">
        <v>1742</v>
      </c>
      <c r="K9" s="9" t="str">
        <f t="shared" si="2"/>
        <v>N/A</v>
      </c>
    </row>
    <row r="10" spans="1:11" x14ac:dyDescent="0.25">
      <c r="A10" s="24" t="s">
        <v>448</v>
      </c>
      <c r="B10" s="65" t="s">
        <v>217</v>
      </c>
      <c r="C10" s="9" t="s">
        <v>217</v>
      </c>
      <c r="D10" s="9" t="str">
        <f t="shared" si="0"/>
        <v>N/A</v>
      </c>
      <c r="E10" s="9" t="s">
        <v>1742</v>
      </c>
      <c r="F10" s="9" t="str">
        <f t="shared" si="0"/>
        <v>N/A</v>
      </c>
      <c r="G10" s="9" t="s">
        <v>1742</v>
      </c>
      <c r="H10" s="9" t="str">
        <f t="shared" si="1"/>
        <v>N/A</v>
      </c>
      <c r="I10" s="10" t="s">
        <v>217</v>
      </c>
      <c r="J10" s="10" t="s">
        <v>1742</v>
      </c>
      <c r="K10" s="9" t="str">
        <f t="shared" si="2"/>
        <v>N/A</v>
      </c>
    </row>
    <row r="11" spans="1:11" x14ac:dyDescent="0.25">
      <c r="A11" s="2" t="s">
        <v>211</v>
      </c>
      <c r="B11" s="65" t="s">
        <v>217</v>
      </c>
      <c r="C11" s="9" t="s">
        <v>217</v>
      </c>
      <c r="D11" s="9" t="str">
        <f t="shared" si="0"/>
        <v>N/A</v>
      </c>
      <c r="E11" s="9" t="s">
        <v>1742</v>
      </c>
      <c r="F11" s="9" t="str">
        <f t="shared" si="0"/>
        <v>N/A</v>
      </c>
      <c r="G11" s="9" t="s">
        <v>1742</v>
      </c>
      <c r="H11" s="9" t="str">
        <f t="shared" si="1"/>
        <v>N/A</v>
      </c>
      <c r="I11" s="10" t="s">
        <v>217</v>
      </c>
      <c r="J11" s="10" t="s">
        <v>1742</v>
      </c>
      <c r="K11" s="9" t="str">
        <f t="shared" si="2"/>
        <v>N/A</v>
      </c>
    </row>
    <row r="12" spans="1:11" x14ac:dyDescent="0.25">
      <c r="A12" s="2" t="s">
        <v>932</v>
      </c>
      <c r="B12" s="65" t="s">
        <v>217</v>
      </c>
      <c r="C12" s="9" t="s">
        <v>217</v>
      </c>
      <c r="D12" s="9" t="str">
        <f t="shared" si="0"/>
        <v>N/A</v>
      </c>
      <c r="E12" s="9" t="s">
        <v>1742</v>
      </c>
      <c r="F12" s="9" t="str">
        <f t="shared" si="0"/>
        <v>N/A</v>
      </c>
      <c r="G12" s="9" t="s">
        <v>1742</v>
      </c>
      <c r="H12" s="9" t="str">
        <f t="shared" si="1"/>
        <v>N/A</v>
      </c>
      <c r="I12" s="10" t="s">
        <v>217</v>
      </c>
      <c r="J12" s="10" t="s">
        <v>1742</v>
      </c>
      <c r="K12" s="9" t="str">
        <f t="shared" si="2"/>
        <v>N/A</v>
      </c>
    </row>
    <row r="13" spans="1:11" x14ac:dyDescent="0.25">
      <c r="A13" s="2" t="s">
        <v>51</v>
      </c>
      <c r="B13" s="65" t="s">
        <v>217</v>
      </c>
      <c r="C13" s="9" t="s">
        <v>217</v>
      </c>
      <c r="D13" s="9" t="str">
        <f t="shared" si="0"/>
        <v>N/A</v>
      </c>
      <c r="E13" s="9" t="s">
        <v>1742</v>
      </c>
      <c r="F13" s="9" t="str">
        <f t="shared" si="0"/>
        <v>N/A</v>
      </c>
      <c r="G13" s="9" t="s">
        <v>1742</v>
      </c>
      <c r="H13" s="9" t="str">
        <f t="shared" si="1"/>
        <v>N/A</v>
      </c>
      <c r="I13" s="10" t="s">
        <v>217</v>
      </c>
      <c r="J13" s="10" t="s">
        <v>1742</v>
      </c>
      <c r="K13" s="9" t="str">
        <f t="shared" si="2"/>
        <v>N/A</v>
      </c>
    </row>
    <row r="14" spans="1:11" x14ac:dyDescent="0.25">
      <c r="A14" s="2" t="s">
        <v>52</v>
      </c>
      <c r="B14" s="65" t="s">
        <v>217</v>
      </c>
      <c r="C14" s="9" t="s">
        <v>217</v>
      </c>
      <c r="D14" s="9" t="str">
        <f t="shared" si="0"/>
        <v>N/A</v>
      </c>
      <c r="E14" s="9" t="s">
        <v>1742</v>
      </c>
      <c r="F14" s="9" t="str">
        <f t="shared" si="0"/>
        <v>N/A</v>
      </c>
      <c r="G14" s="9" t="s">
        <v>1742</v>
      </c>
      <c r="H14" s="9" t="str">
        <f t="shared" si="1"/>
        <v>N/A</v>
      </c>
      <c r="I14" s="10" t="s">
        <v>217</v>
      </c>
      <c r="J14" s="10" t="s">
        <v>1742</v>
      </c>
      <c r="K14" s="9" t="str">
        <f t="shared" si="2"/>
        <v>N/A</v>
      </c>
    </row>
    <row r="15" spans="1:11" x14ac:dyDescent="0.25">
      <c r="A15" s="2" t="s">
        <v>168</v>
      </c>
      <c r="B15" s="65" t="s">
        <v>217</v>
      </c>
      <c r="C15" s="9" t="s">
        <v>217</v>
      </c>
      <c r="D15" s="9" t="str">
        <f t="shared" si="0"/>
        <v>N/A</v>
      </c>
      <c r="E15" s="9" t="s">
        <v>1742</v>
      </c>
      <c r="F15" s="9" t="str">
        <f t="shared" si="0"/>
        <v>N/A</v>
      </c>
      <c r="G15" s="9" t="s">
        <v>1742</v>
      </c>
      <c r="H15" s="9" t="str">
        <f t="shared" si="1"/>
        <v>N/A</v>
      </c>
      <c r="I15" s="10" t="s">
        <v>217</v>
      </c>
      <c r="J15" s="10" t="s">
        <v>1742</v>
      </c>
      <c r="K15" s="9" t="str">
        <f t="shared" si="2"/>
        <v>N/A</v>
      </c>
    </row>
    <row r="16" spans="1:11" x14ac:dyDescent="0.25">
      <c r="A16" s="2" t="s">
        <v>169</v>
      </c>
      <c r="B16" s="65" t="s">
        <v>217</v>
      </c>
      <c r="C16" s="9" t="s">
        <v>217</v>
      </c>
      <c r="D16" s="9" t="str">
        <f t="shared" si="0"/>
        <v>N/A</v>
      </c>
      <c r="E16" s="9" t="s">
        <v>1742</v>
      </c>
      <c r="F16" s="9" t="str">
        <f t="shared" si="0"/>
        <v>N/A</v>
      </c>
      <c r="G16" s="9" t="s">
        <v>1742</v>
      </c>
      <c r="H16" s="9" t="str">
        <f t="shared" si="1"/>
        <v>N/A</v>
      </c>
      <c r="I16" s="10" t="s">
        <v>217</v>
      </c>
      <c r="J16" s="10" t="s">
        <v>1742</v>
      </c>
      <c r="K16" s="9" t="str">
        <f t="shared" si="2"/>
        <v>N/A</v>
      </c>
    </row>
    <row r="17" spans="1:11" x14ac:dyDescent="0.25">
      <c r="A17" s="2" t="s">
        <v>21</v>
      </c>
      <c r="B17" s="65" t="s">
        <v>217</v>
      </c>
      <c r="C17" s="9" t="s">
        <v>217</v>
      </c>
      <c r="D17" s="9" t="str">
        <f t="shared" si="0"/>
        <v>N/A</v>
      </c>
      <c r="E17" s="9" t="s">
        <v>1742</v>
      </c>
      <c r="F17" s="9" t="str">
        <f t="shared" si="0"/>
        <v>N/A</v>
      </c>
      <c r="G17" s="9" t="s">
        <v>1742</v>
      </c>
      <c r="H17" s="9" t="str">
        <f t="shared" si="1"/>
        <v>N/A</v>
      </c>
      <c r="I17" s="10" t="s">
        <v>217</v>
      </c>
      <c r="J17" s="10" t="s">
        <v>1742</v>
      </c>
      <c r="K17" s="9" t="str">
        <f t="shared" si="2"/>
        <v>N/A</v>
      </c>
    </row>
    <row r="18" spans="1:11" x14ac:dyDescent="0.25">
      <c r="A18" s="2" t="s">
        <v>53</v>
      </c>
      <c r="B18" s="65" t="s">
        <v>217</v>
      </c>
      <c r="C18" s="9" t="s">
        <v>217</v>
      </c>
      <c r="D18" s="9" t="str">
        <f t="shared" si="0"/>
        <v>N/A</v>
      </c>
      <c r="E18" s="9" t="s">
        <v>1742</v>
      </c>
      <c r="F18" s="9" t="str">
        <f t="shared" si="0"/>
        <v>N/A</v>
      </c>
      <c r="G18" s="9" t="s">
        <v>1742</v>
      </c>
      <c r="H18" s="9" t="str">
        <f t="shared" si="1"/>
        <v>N/A</v>
      </c>
      <c r="I18" s="10" t="s">
        <v>217</v>
      </c>
      <c r="J18" s="10" t="s">
        <v>1742</v>
      </c>
      <c r="K18" s="9" t="str">
        <f t="shared" si="2"/>
        <v>N/A</v>
      </c>
    </row>
    <row r="19" spans="1:11" x14ac:dyDescent="0.25">
      <c r="A19" s="3" t="s">
        <v>678</v>
      </c>
      <c r="B19" s="65" t="s">
        <v>217</v>
      </c>
      <c r="C19" s="9" t="s">
        <v>217</v>
      </c>
      <c r="D19" s="9" t="str">
        <f t="shared" ref="D19:D21" si="3">IF($B19="N/A","N/A",IF(C19&lt;0,"No","Yes"))</f>
        <v>N/A</v>
      </c>
      <c r="E19" s="9" t="s">
        <v>1742</v>
      </c>
      <c r="F19" s="9" t="str">
        <f t="shared" ref="F19:F21" si="4">IF($B19="N/A","N/A",IF(E19&lt;0,"No","Yes"))</f>
        <v>N/A</v>
      </c>
      <c r="G19" s="9" t="s">
        <v>1742</v>
      </c>
      <c r="H19" s="9" t="str">
        <f t="shared" ref="H19:H21" si="5">IF($B19="N/A","N/A",IF(G19&lt;0,"No","Yes"))</f>
        <v>N/A</v>
      </c>
      <c r="I19" s="10" t="s">
        <v>217</v>
      </c>
      <c r="J19" s="10" t="s">
        <v>1742</v>
      </c>
      <c r="K19" s="9" t="str">
        <f>IF(J19="Div by 0", "N/A", IF(J19="N/A","N/A", IF(J19&gt;30, "No", IF(J19&lt;-30, "No", "Yes"))))</f>
        <v>N/A</v>
      </c>
    </row>
    <row r="20" spans="1:11" x14ac:dyDescent="0.25">
      <c r="A20" s="3" t="s">
        <v>679</v>
      </c>
      <c r="B20" s="65" t="s">
        <v>217</v>
      </c>
      <c r="C20" s="9" t="s">
        <v>217</v>
      </c>
      <c r="D20" s="9" t="str">
        <f t="shared" si="3"/>
        <v>N/A</v>
      </c>
      <c r="E20" s="9" t="s">
        <v>1742</v>
      </c>
      <c r="F20" s="9" t="str">
        <f t="shared" si="4"/>
        <v>N/A</v>
      </c>
      <c r="G20" s="9" t="s">
        <v>1742</v>
      </c>
      <c r="H20" s="9" t="str">
        <f t="shared" si="5"/>
        <v>N/A</v>
      </c>
      <c r="I20" s="10" t="s">
        <v>217</v>
      </c>
      <c r="J20" s="10" t="s">
        <v>1742</v>
      </c>
      <c r="K20" s="9" t="str">
        <f>IF(J20="Div by 0", "N/A", IF(J20="N/A","N/A", IF(J20&gt;30, "No", IF(J20&lt;-30, "No", "Yes"))))</f>
        <v>N/A</v>
      </c>
    </row>
    <row r="21" spans="1:11" x14ac:dyDescent="0.25">
      <c r="A21" s="3" t="s">
        <v>680</v>
      </c>
      <c r="B21" s="65" t="s">
        <v>217</v>
      </c>
      <c r="C21" s="9" t="s">
        <v>217</v>
      </c>
      <c r="D21" s="9" t="str">
        <f t="shared" si="3"/>
        <v>N/A</v>
      </c>
      <c r="E21" s="9" t="s">
        <v>1742</v>
      </c>
      <c r="F21" s="9" t="str">
        <f t="shared" si="4"/>
        <v>N/A</v>
      </c>
      <c r="G21" s="9" t="s">
        <v>1742</v>
      </c>
      <c r="H21" s="9" t="str">
        <f t="shared" si="5"/>
        <v>N/A</v>
      </c>
      <c r="I21" s="10" t="s">
        <v>217</v>
      </c>
      <c r="J21" s="10" t="s">
        <v>1742</v>
      </c>
      <c r="K21" s="9" t="str">
        <f>IF(J21="Div by 0", "N/A", IF(J21="N/A","N/A", IF(J21&gt;30, "No", IF(J21&lt;-30, "No", "Yes"))))</f>
        <v>N/A</v>
      </c>
    </row>
    <row r="22" spans="1:11" ht="14.25" customHeight="1" x14ac:dyDescent="0.25">
      <c r="A22" s="3" t="s">
        <v>1723</v>
      </c>
      <c r="B22" s="65" t="s">
        <v>217</v>
      </c>
      <c r="C22" s="9" t="s">
        <v>217</v>
      </c>
      <c r="D22" s="9" t="str">
        <f t="shared" ref="D22:D31" si="6">IF($B22="N/A","N/A",IF(C22&lt;0,"No","Yes"))</f>
        <v>N/A</v>
      </c>
      <c r="E22" s="9" t="s">
        <v>1742</v>
      </c>
      <c r="F22" s="9" t="str">
        <f t="shared" ref="F22:F31" si="7">IF($B22="N/A","N/A",IF(E22&lt;0,"No","Yes"))</f>
        <v>N/A</v>
      </c>
      <c r="G22" s="9" t="s">
        <v>1742</v>
      </c>
      <c r="I22" s="10" t="s">
        <v>217</v>
      </c>
      <c r="J22" s="10" t="s">
        <v>1742</v>
      </c>
      <c r="K22" s="9" t="str">
        <f t="shared" ref="K22:K31" si="8">IF(J22="Div by 0", "N/A", IF(J22="N/A","N/A", IF(J22&gt;30, "No", IF(J22&lt;-30, "No", "Yes"))))</f>
        <v>N/A</v>
      </c>
    </row>
    <row r="23" spans="1:11" x14ac:dyDescent="0.25">
      <c r="A23" s="3" t="s">
        <v>935</v>
      </c>
      <c r="B23" s="65" t="s">
        <v>217</v>
      </c>
      <c r="C23" s="9" t="s">
        <v>217</v>
      </c>
      <c r="D23" s="9" t="str">
        <f t="shared" si="6"/>
        <v>N/A</v>
      </c>
      <c r="E23" s="9" t="s">
        <v>1742</v>
      </c>
      <c r="F23" s="9" t="str">
        <f t="shared" si="7"/>
        <v>N/A</v>
      </c>
      <c r="G23" s="9" t="s">
        <v>1742</v>
      </c>
      <c r="H23" s="9" t="str">
        <f t="shared" ref="H23:H31" si="9">IF($B23="N/A","N/A",IF(G23&lt;0,"No","Yes"))</f>
        <v>N/A</v>
      </c>
      <c r="I23" s="10" t="s">
        <v>217</v>
      </c>
      <c r="J23" s="10" t="s">
        <v>1742</v>
      </c>
      <c r="K23" s="9" t="str">
        <f t="shared" si="8"/>
        <v>N/A</v>
      </c>
    </row>
    <row r="24" spans="1:11" ht="25" x14ac:dyDescent="0.25">
      <c r="A24" s="3" t="s">
        <v>936</v>
      </c>
      <c r="B24" s="65" t="s">
        <v>217</v>
      </c>
      <c r="C24" s="9" t="s">
        <v>217</v>
      </c>
      <c r="D24" s="9" t="str">
        <f t="shared" si="6"/>
        <v>N/A</v>
      </c>
      <c r="E24" s="9" t="s">
        <v>1742</v>
      </c>
      <c r="F24" s="9" t="str">
        <f t="shared" si="7"/>
        <v>N/A</v>
      </c>
      <c r="G24" s="9" t="s">
        <v>1742</v>
      </c>
      <c r="H24" s="9" t="str">
        <f t="shared" si="9"/>
        <v>N/A</v>
      </c>
      <c r="I24" s="10" t="s">
        <v>217</v>
      </c>
      <c r="J24" s="10" t="s">
        <v>1742</v>
      </c>
      <c r="K24" s="9" t="str">
        <f t="shared" si="8"/>
        <v>N/A</v>
      </c>
    </row>
    <row r="25" spans="1:11" x14ac:dyDescent="0.25">
      <c r="A25" s="2" t="s">
        <v>170</v>
      </c>
      <c r="B25" s="65" t="s">
        <v>217</v>
      </c>
      <c r="C25" s="9" t="s">
        <v>217</v>
      </c>
      <c r="D25" s="9" t="str">
        <f t="shared" si="6"/>
        <v>N/A</v>
      </c>
      <c r="E25" s="9" t="s">
        <v>1742</v>
      </c>
      <c r="F25" s="9" t="str">
        <f t="shared" si="7"/>
        <v>N/A</v>
      </c>
      <c r="G25" s="9" t="s">
        <v>1742</v>
      </c>
      <c r="H25" s="9" t="str">
        <f t="shared" si="9"/>
        <v>N/A</v>
      </c>
      <c r="I25" s="10" t="s">
        <v>217</v>
      </c>
      <c r="J25" s="10" t="s">
        <v>1742</v>
      </c>
      <c r="K25" s="9" t="str">
        <f t="shared" si="8"/>
        <v>N/A</v>
      </c>
    </row>
    <row r="26" spans="1:11" x14ac:dyDescent="0.25">
      <c r="A26" s="2" t="s">
        <v>171</v>
      </c>
      <c r="B26" s="65" t="s">
        <v>217</v>
      </c>
      <c r="C26" s="9" t="s">
        <v>217</v>
      </c>
      <c r="D26" s="9" t="str">
        <f t="shared" si="6"/>
        <v>N/A</v>
      </c>
      <c r="E26" s="9" t="s">
        <v>1742</v>
      </c>
      <c r="F26" s="9" t="str">
        <f t="shared" si="7"/>
        <v>N/A</v>
      </c>
      <c r="G26" s="9" t="s">
        <v>1742</v>
      </c>
      <c r="H26" s="9" t="str">
        <f t="shared" si="9"/>
        <v>N/A</v>
      </c>
      <c r="I26" s="10" t="s">
        <v>217</v>
      </c>
      <c r="J26" s="10" t="s">
        <v>1742</v>
      </c>
      <c r="K26" s="9" t="str">
        <f t="shared" si="8"/>
        <v>N/A</v>
      </c>
    </row>
    <row r="27" spans="1:11" x14ac:dyDescent="0.25">
      <c r="A27" s="2" t="s">
        <v>172</v>
      </c>
      <c r="B27" s="65" t="s">
        <v>217</v>
      </c>
      <c r="C27" s="9" t="s">
        <v>217</v>
      </c>
      <c r="D27" s="9" t="str">
        <f t="shared" si="6"/>
        <v>N/A</v>
      </c>
      <c r="E27" s="9" t="s">
        <v>1742</v>
      </c>
      <c r="F27" s="9" t="str">
        <f t="shared" si="7"/>
        <v>N/A</v>
      </c>
      <c r="G27" s="9" t="s">
        <v>1742</v>
      </c>
      <c r="H27" s="9" t="str">
        <f t="shared" si="9"/>
        <v>N/A</v>
      </c>
      <c r="I27" s="10" t="s">
        <v>217</v>
      </c>
      <c r="J27" s="10" t="s">
        <v>1742</v>
      </c>
      <c r="K27" s="9" t="str">
        <f t="shared" si="8"/>
        <v>N/A</v>
      </c>
    </row>
    <row r="28" spans="1:11" x14ac:dyDescent="0.25">
      <c r="A28" s="2" t="s">
        <v>54</v>
      </c>
      <c r="B28" s="65" t="s">
        <v>217</v>
      </c>
      <c r="C28" s="9" t="s">
        <v>217</v>
      </c>
      <c r="D28" s="9" t="str">
        <f t="shared" si="6"/>
        <v>N/A</v>
      </c>
      <c r="E28" s="9" t="s">
        <v>1742</v>
      </c>
      <c r="F28" s="9" t="str">
        <f t="shared" si="7"/>
        <v>N/A</v>
      </c>
      <c r="G28" s="9" t="s">
        <v>1742</v>
      </c>
      <c r="H28" s="9" t="str">
        <f t="shared" si="9"/>
        <v>N/A</v>
      </c>
      <c r="I28" s="10" t="s">
        <v>217</v>
      </c>
      <c r="J28" s="10" t="s">
        <v>1742</v>
      </c>
      <c r="K28" s="9" t="str">
        <f t="shared" si="8"/>
        <v>N/A</v>
      </c>
    </row>
    <row r="29" spans="1:11" x14ac:dyDescent="0.25">
      <c r="A29" s="2" t="s">
        <v>55</v>
      </c>
      <c r="B29" s="65" t="s">
        <v>217</v>
      </c>
      <c r="C29" s="9" t="s">
        <v>217</v>
      </c>
      <c r="D29" s="9" t="str">
        <f t="shared" si="6"/>
        <v>N/A</v>
      </c>
      <c r="E29" s="9" t="s">
        <v>1742</v>
      </c>
      <c r="F29" s="9" t="str">
        <f t="shared" si="7"/>
        <v>N/A</v>
      </c>
      <c r="G29" s="9" t="s">
        <v>1742</v>
      </c>
      <c r="H29" s="9" t="str">
        <f t="shared" si="9"/>
        <v>N/A</v>
      </c>
      <c r="I29" s="10" t="s">
        <v>217</v>
      </c>
      <c r="J29" s="10" t="s">
        <v>1742</v>
      </c>
      <c r="K29" s="9" t="str">
        <f t="shared" si="8"/>
        <v>N/A</v>
      </c>
    </row>
    <row r="30" spans="1:11" x14ac:dyDescent="0.25">
      <c r="A30" s="2" t="s">
        <v>56</v>
      </c>
      <c r="B30" s="65" t="s">
        <v>217</v>
      </c>
      <c r="C30" s="9" t="s">
        <v>217</v>
      </c>
      <c r="D30" s="9" t="str">
        <f t="shared" si="6"/>
        <v>N/A</v>
      </c>
      <c r="E30" s="9" t="s">
        <v>1742</v>
      </c>
      <c r="F30" s="9" t="str">
        <f t="shared" si="7"/>
        <v>N/A</v>
      </c>
      <c r="G30" s="9" t="s">
        <v>1742</v>
      </c>
      <c r="H30" s="9" t="str">
        <f t="shared" si="9"/>
        <v>N/A</v>
      </c>
      <c r="I30" s="10" t="s">
        <v>217</v>
      </c>
      <c r="J30" s="10" t="s">
        <v>1742</v>
      </c>
      <c r="K30" s="9" t="str">
        <f t="shared" si="8"/>
        <v>N/A</v>
      </c>
    </row>
    <row r="31" spans="1:11" x14ac:dyDescent="0.25">
      <c r="A31" s="2" t="s">
        <v>57</v>
      </c>
      <c r="B31" s="65" t="s">
        <v>217</v>
      </c>
      <c r="C31" s="9" t="s">
        <v>217</v>
      </c>
      <c r="D31" s="9" t="str">
        <f t="shared" si="6"/>
        <v>N/A</v>
      </c>
      <c r="E31" s="9" t="s">
        <v>1742</v>
      </c>
      <c r="F31" s="9" t="str">
        <f t="shared" si="7"/>
        <v>N/A</v>
      </c>
      <c r="G31" s="9" t="s">
        <v>1742</v>
      </c>
      <c r="H31" s="9" t="str">
        <f t="shared" si="9"/>
        <v>N/A</v>
      </c>
      <c r="I31" s="10" t="s">
        <v>217</v>
      </c>
      <c r="J31" s="10" t="s">
        <v>1742</v>
      </c>
      <c r="K31" s="9" t="str">
        <f t="shared" si="8"/>
        <v>N/A</v>
      </c>
    </row>
    <row r="32" spans="1:11" ht="12" customHeight="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s="18" customFormat="1" ht="13" x14ac:dyDescent="0.3">
      <c r="A2" s="142" t="s">
        <v>1605</v>
      </c>
      <c r="B2" s="143"/>
      <c r="C2" s="143"/>
      <c r="D2" s="143"/>
      <c r="E2" s="143"/>
      <c r="F2" s="143"/>
      <c r="G2" s="143"/>
      <c r="H2" s="143"/>
      <c r="I2" s="143"/>
      <c r="J2" s="143"/>
      <c r="K2" s="143"/>
      <c r="L2" s="144"/>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ht="12.75" customHeight="1" x14ac:dyDescent="0.25">
      <c r="A6" s="2" t="s">
        <v>349</v>
      </c>
      <c r="B6" s="11" t="s">
        <v>217</v>
      </c>
      <c r="C6" s="25">
        <v>7</v>
      </c>
      <c r="D6" s="11" t="s">
        <v>217</v>
      </c>
      <c r="E6" s="25">
        <v>4</v>
      </c>
      <c r="F6" s="11" t="s">
        <v>217</v>
      </c>
      <c r="G6" s="25">
        <v>7</v>
      </c>
      <c r="H6" s="11" t="s">
        <v>217</v>
      </c>
      <c r="I6" s="12" t="s">
        <v>217</v>
      </c>
      <c r="J6" s="12" t="s">
        <v>217</v>
      </c>
      <c r="K6" s="11" t="s">
        <v>217</v>
      </c>
      <c r="L6" s="11" t="s">
        <v>217</v>
      </c>
    </row>
    <row r="7" spans="1:12" x14ac:dyDescent="0.25">
      <c r="A7" s="3" t="s">
        <v>17</v>
      </c>
      <c r="B7" s="28" t="s">
        <v>217</v>
      </c>
      <c r="C7" s="29">
        <v>78645</v>
      </c>
      <c r="D7" s="62" t="str">
        <f>IF($B7="N/A","N/A",IF(C7&gt;10,"No",IF(C7&lt;-10,"No","Yes")))</f>
        <v>N/A</v>
      </c>
      <c r="E7" s="29">
        <v>84138</v>
      </c>
      <c r="F7" s="62" t="str">
        <f>IF($B7="N/A","N/A",IF(E7&gt;10,"No",IF(E7&lt;-10,"No","Yes")))</f>
        <v>N/A</v>
      </c>
      <c r="G7" s="29">
        <v>88863</v>
      </c>
      <c r="H7" s="62" t="str">
        <f>IF($B7="N/A","N/A",IF(G7&gt;10,"No",IF(G7&lt;-10,"No","Yes")))</f>
        <v>N/A</v>
      </c>
      <c r="I7" s="63">
        <v>6.9850000000000003</v>
      </c>
      <c r="J7" s="63">
        <v>5.6159999999999997</v>
      </c>
      <c r="K7" s="64" t="s">
        <v>732</v>
      </c>
      <c r="L7" s="30" t="str">
        <f>IF(J7="Div by 0", "N/A", IF(K7="N/A","N/A", IF(J7&gt;VALUE(MID(K7,1,2)), "No", IF(J7&lt;-1*VALUE(MID(K7,1,2)), "No", "Yes"))))</f>
        <v>Yes</v>
      </c>
    </row>
    <row r="8" spans="1:12" x14ac:dyDescent="0.25">
      <c r="A8" s="3" t="s">
        <v>58</v>
      </c>
      <c r="B8" s="33" t="s">
        <v>217</v>
      </c>
      <c r="C8" s="43">
        <v>518587977</v>
      </c>
      <c r="D8" s="11" t="str">
        <f>IF($B8="N/A","N/A",IF(C8&gt;10,"No",IF(C8&lt;-10,"No","Yes")))</f>
        <v>N/A</v>
      </c>
      <c r="E8" s="43">
        <v>563608985</v>
      </c>
      <c r="F8" s="11" t="str">
        <f>IF($B8="N/A","N/A",IF(E8&gt;10,"No",IF(E8&lt;-10,"No","Yes")))</f>
        <v>N/A</v>
      </c>
      <c r="G8" s="43">
        <v>580400655</v>
      </c>
      <c r="H8" s="11" t="str">
        <f>IF($B8="N/A","N/A",IF(G8&gt;10,"No",IF(G8&lt;-10,"No","Yes")))</f>
        <v>N/A</v>
      </c>
      <c r="I8" s="12">
        <v>8.6809999999999992</v>
      </c>
      <c r="J8" s="12">
        <v>2.9790000000000001</v>
      </c>
      <c r="K8" s="41" t="s">
        <v>732</v>
      </c>
      <c r="L8" s="9" t="str">
        <f>IF(J8="Div by 0", "N/A", IF(K8="N/A","N/A", IF(J8&gt;VALUE(MID(K8,1,2)), "No", IF(J8&lt;-1*VALUE(MID(K8,1,2)), "No", "Yes"))))</f>
        <v>Yes</v>
      </c>
    </row>
    <row r="9" spans="1:12" x14ac:dyDescent="0.25">
      <c r="A9" s="4" t="s">
        <v>937</v>
      </c>
      <c r="B9" s="9" t="s">
        <v>217</v>
      </c>
      <c r="C9" s="8">
        <v>16.189204654000001</v>
      </c>
      <c r="D9" s="11" t="str">
        <f>IF($B9="N/A","N/A",IF(C9&gt;10,"No",IF(C9&lt;-10,"No","Yes")))</f>
        <v>N/A</v>
      </c>
      <c r="E9" s="8">
        <v>15.827568994</v>
      </c>
      <c r="F9" s="11" t="str">
        <f>IF($B9="N/A","N/A",IF(E9&gt;10,"No",IF(E9&lt;-10,"No","Yes")))</f>
        <v>N/A</v>
      </c>
      <c r="G9" s="8">
        <v>16.227226179999999</v>
      </c>
      <c r="H9" s="11" t="str">
        <f>IF($B9="N/A","N/A",IF(G9&gt;10,"No",IF(G9&lt;-10,"No","Yes")))</f>
        <v>N/A</v>
      </c>
      <c r="I9" s="12">
        <v>-2.23</v>
      </c>
      <c r="J9" s="12">
        <v>2.5249999999999999</v>
      </c>
      <c r="K9" s="9" t="s">
        <v>217</v>
      </c>
      <c r="L9" s="9" t="str">
        <f>IF(J9="Div by 0", "N/A", IF(K9="N/A","N/A", IF(J9&gt;VALUE(MID(K9,1,2)), "No", IF(J9&lt;-1*VALUE(MID(K9,1,2)), "No", "Yes"))))</f>
        <v>N/A</v>
      </c>
    </row>
    <row r="10" spans="1:12" x14ac:dyDescent="0.25">
      <c r="A10" s="4" t="s">
        <v>938</v>
      </c>
      <c r="B10" s="9" t="s">
        <v>217</v>
      </c>
      <c r="C10" s="8">
        <v>83.810795346000006</v>
      </c>
      <c r="D10" s="11" t="str">
        <f t="shared" ref="D10:D19" si="0">IF($B10="N/A","N/A",IF(C10&gt;10,"No",IF(C10&lt;-10,"No","Yes")))</f>
        <v>N/A</v>
      </c>
      <c r="E10" s="8">
        <v>84.172431005999997</v>
      </c>
      <c r="F10" s="11" t="str">
        <f t="shared" ref="F10:F19" si="1">IF($B10="N/A","N/A",IF(E10&gt;10,"No",IF(E10&lt;-10,"No","Yes")))</f>
        <v>N/A</v>
      </c>
      <c r="G10" s="8">
        <v>83.772773819999998</v>
      </c>
      <c r="H10" s="11" t="str">
        <f t="shared" ref="H10:H19" si="2">IF($B10="N/A","N/A",IF(G10&gt;10,"No",IF(G10&lt;-10,"No","Yes")))</f>
        <v>N/A</v>
      </c>
      <c r="I10" s="12">
        <v>0.43149999999999999</v>
      </c>
      <c r="J10" s="12">
        <v>-0.47499999999999998</v>
      </c>
      <c r="K10" s="9" t="s">
        <v>217</v>
      </c>
      <c r="L10" s="9" t="str">
        <f t="shared" ref="L10:L26" si="3">IF(J10="Div by 0", "N/A", IF(K10="N/A","N/A", IF(J10&gt;VALUE(MID(K10,1,2)), "No", IF(J10&lt;-1*VALUE(MID(K10,1,2)), "No", "Yes"))))</f>
        <v>N/A</v>
      </c>
    </row>
    <row r="11" spans="1:12" x14ac:dyDescent="0.25">
      <c r="A11" s="4" t="s">
        <v>939</v>
      </c>
      <c r="B11" s="9" t="s">
        <v>217</v>
      </c>
      <c r="C11" s="8">
        <v>0</v>
      </c>
      <c r="D11" s="11" t="str">
        <f t="shared" si="0"/>
        <v>N/A</v>
      </c>
      <c r="E11" s="8">
        <v>0</v>
      </c>
      <c r="F11" s="11" t="str">
        <f t="shared" si="1"/>
        <v>N/A</v>
      </c>
      <c r="G11" s="8">
        <v>0</v>
      </c>
      <c r="H11" s="11" t="str">
        <f t="shared" si="2"/>
        <v>N/A</v>
      </c>
      <c r="I11" s="12" t="s">
        <v>1742</v>
      </c>
      <c r="J11" s="12" t="s">
        <v>1742</v>
      </c>
      <c r="K11" s="9" t="s">
        <v>217</v>
      </c>
      <c r="L11" s="9" t="str">
        <f t="shared" si="3"/>
        <v>N/A</v>
      </c>
    </row>
    <row r="12" spans="1:12" x14ac:dyDescent="0.25">
      <c r="A12" s="4" t="s">
        <v>940</v>
      </c>
      <c r="B12" s="9" t="s">
        <v>217</v>
      </c>
      <c r="C12" s="8">
        <v>0</v>
      </c>
      <c r="D12" s="11" t="str">
        <f t="shared" si="0"/>
        <v>N/A</v>
      </c>
      <c r="E12" s="8">
        <v>0</v>
      </c>
      <c r="F12" s="11" t="str">
        <f t="shared" si="1"/>
        <v>N/A</v>
      </c>
      <c r="G12" s="8">
        <v>0</v>
      </c>
      <c r="H12" s="11" t="str">
        <f t="shared" si="2"/>
        <v>N/A</v>
      </c>
      <c r="I12" s="12" t="s">
        <v>1742</v>
      </c>
      <c r="J12" s="12" t="s">
        <v>1742</v>
      </c>
      <c r="K12" s="9" t="s">
        <v>217</v>
      </c>
      <c r="L12" s="9" t="str">
        <f t="shared" si="3"/>
        <v>N/A</v>
      </c>
    </row>
    <row r="13" spans="1:12" x14ac:dyDescent="0.25">
      <c r="A13" s="4" t="s">
        <v>941</v>
      </c>
      <c r="B13" s="11" t="s">
        <v>217</v>
      </c>
      <c r="C13" s="8">
        <v>0</v>
      </c>
      <c r="D13" s="11" t="str">
        <f t="shared" si="0"/>
        <v>N/A</v>
      </c>
      <c r="E13" s="8">
        <v>0</v>
      </c>
      <c r="F13" s="11" t="str">
        <f t="shared" si="1"/>
        <v>N/A</v>
      </c>
      <c r="G13" s="8">
        <v>0</v>
      </c>
      <c r="H13" s="11" t="str">
        <f t="shared" si="2"/>
        <v>N/A</v>
      </c>
      <c r="I13" s="12" t="s">
        <v>1742</v>
      </c>
      <c r="J13" s="12" t="s">
        <v>1742</v>
      </c>
      <c r="K13" s="9" t="s">
        <v>217</v>
      </c>
      <c r="L13" s="9" t="str">
        <f t="shared" si="3"/>
        <v>N/A</v>
      </c>
    </row>
    <row r="14" spans="1:12" ht="12.75" customHeight="1" x14ac:dyDescent="0.25">
      <c r="A14" s="4" t="s">
        <v>942</v>
      </c>
      <c r="B14" s="11" t="s">
        <v>217</v>
      </c>
      <c r="C14" s="8">
        <v>0</v>
      </c>
      <c r="D14" s="11" t="str">
        <f t="shared" si="0"/>
        <v>N/A</v>
      </c>
      <c r="E14" s="8">
        <v>0</v>
      </c>
      <c r="F14" s="11" t="str">
        <f t="shared" si="1"/>
        <v>N/A</v>
      </c>
      <c r="G14" s="8">
        <v>0</v>
      </c>
      <c r="H14" s="11" t="str">
        <f t="shared" si="2"/>
        <v>N/A</v>
      </c>
      <c r="I14" s="12" t="s">
        <v>1742</v>
      </c>
      <c r="J14" s="12" t="s">
        <v>1742</v>
      </c>
      <c r="K14" s="9" t="s">
        <v>217</v>
      </c>
      <c r="L14" s="9" t="str">
        <f t="shared" si="3"/>
        <v>N/A</v>
      </c>
    </row>
    <row r="15" spans="1:12" x14ac:dyDescent="0.25">
      <c r="A15" s="4" t="s">
        <v>943</v>
      </c>
      <c r="B15" s="11" t="s">
        <v>217</v>
      </c>
      <c r="C15" s="8">
        <v>0</v>
      </c>
      <c r="D15" s="11" t="str">
        <f t="shared" si="0"/>
        <v>N/A</v>
      </c>
      <c r="E15" s="8">
        <v>0</v>
      </c>
      <c r="F15" s="11" t="str">
        <f t="shared" si="1"/>
        <v>N/A</v>
      </c>
      <c r="G15" s="8">
        <v>0</v>
      </c>
      <c r="H15" s="11" t="str">
        <f t="shared" si="2"/>
        <v>N/A</v>
      </c>
      <c r="I15" s="12" t="s">
        <v>1742</v>
      </c>
      <c r="J15" s="12" t="s">
        <v>1742</v>
      </c>
      <c r="K15" s="9" t="s">
        <v>217</v>
      </c>
      <c r="L15" s="9" t="str">
        <f t="shared" si="3"/>
        <v>N/A</v>
      </c>
    </row>
    <row r="16" spans="1:12" ht="12.75" customHeight="1" x14ac:dyDescent="0.25">
      <c r="A16" s="4" t="s">
        <v>944</v>
      </c>
      <c r="B16" s="11" t="s">
        <v>217</v>
      </c>
      <c r="C16" s="8">
        <v>0</v>
      </c>
      <c r="D16" s="11" t="str">
        <f t="shared" si="0"/>
        <v>N/A</v>
      </c>
      <c r="E16" s="8">
        <v>0</v>
      </c>
      <c r="F16" s="11" t="str">
        <f t="shared" si="1"/>
        <v>N/A</v>
      </c>
      <c r="G16" s="8">
        <v>0</v>
      </c>
      <c r="H16" s="11" t="str">
        <f t="shared" si="2"/>
        <v>N/A</v>
      </c>
      <c r="I16" s="12" t="s">
        <v>1742</v>
      </c>
      <c r="J16" s="12" t="s">
        <v>1742</v>
      </c>
      <c r="K16" s="9" t="s">
        <v>217</v>
      </c>
      <c r="L16" s="9" t="str">
        <f t="shared" si="3"/>
        <v>N/A</v>
      </c>
    </row>
    <row r="17" spans="1:12" ht="12.75" customHeight="1" x14ac:dyDescent="0.25">
      <c r="A17" s="4" t="s">
        <v>945</v>
      </c>
      <c r="B17" s="11" t="s">
        <v>217</v>
      </c>
      <c r="C17" s="8" t="s">
        <v>217</v>
      </c>
      <c r="D17" s="11" t="str">
        <f t="shared" si="0"/>
        <v>N/A</v>
      </c>
      <c r="E17" s="8" t="s">
        <v>217</v>
      </c>
      <c r="F17" s="11" t="str">
        <f t="shared" si="1"/>
        <v>N/A</v>
      </c>
      <c r="G17" s="8">
        <v>83.772773819999998</v>
      </c>
      <c r="H17" s="11" t="str">
        <f t="shared" si="2"/>
        <v>N/A</v>
      </c>
      <c r="I17" s="12" t="s">
        <v>217</v>
      </c>
      <c r="J17" s="12" t="s">
        <v>217</v>
      </c>
      <c r="K17" s="9" t="s">
        <v>217</v>
      </c>
      <c r="L17" s="9" t="str">
        <f t="shared" si="3"/>
        <v>N/A</v>
      </c>
    </row>
    <row r="18" spans="1:12" ht="12.75" customHeight="1" x14ac:dyDescent="0.25">
      <c r="A18" s="4" t="s">
        <v>946</v>
      </c>
      <c r="B18" s="11" t="s">
        <v>217</v>
      </c>
      <c r="C18" s="8" t="s">
        <v>217</v>
      </c>
      <c r="D18" s="11" t="str">
        <f t="shared" si="0"/>
        <v>N/A</v>
      </c>
      <c r="E18" s="8" t="s">
        <v>217</v>
      </c>
      <c r="F18" s="11" t="str">
        <f t="shared" si="1"/>
        <v>N/A</v>
      </c>
      <c r="G18" s="8">
        <v>0</v>
      </c>
      <c r="H18" s="11" t="str">
        <f t="shared" si="2"/>
        <v>N/A</v>
      </c>
      <c r="I18" s="12" t="s">
        <v>217</v>
      </c>
      <c r="J18" s="12" t="s">
        <v>217</v>
      </c>
      <c r="K18" s="9" t="s">
        <v>217</v>
      </c>
      <c r="L18" s="9" t="str">
        <f t="shared" si="3"/>
        <v>N/A</v>
      </c>
    </row>
    <row r="19" spans="1:12" ht="12.75" customHeight="1" x14ac:dyDescent="0.25">
      <c r="A19" s="16" t="s">
        <v>132</v>
      </c>
      <c r="B19" s="1" t="s">
        <v>217</v>
      </c>
      <c r="C19" s="34">
        <v>506</v>
      </c>
      <c r="D19" s="11" t="str">
        <f t="shared" si="0"/>
        <v>N/A</v>
      </c>
      <c r="E19" s="34">
        <v>597</v>
      </c>
      <c r="F19" s="11" t="str">
        <f t="shared" si="1"/>
        <v>N/A</v>
      </c>
      <c r="G19" s="34">
        <v>500</v>
      </c>
      <c r="H19" s="11" t="str">
        <f t="shared" si="2"/>
        <v>N/A</v>
      </c>
      <c r="I19" s="12">
        <v>17.98</v>
      </c>
      <c r="J19" s="12">
        <v>-16.2</v>
      </c>
      <c r="K19" s="34" t="s">
        <v>217</v>
      </c>
      <c r="L19" s="9" t="str">
        <f t="shared" si="3"/>
        <v>N/A</v>
      </c>
    </row>
    <row r="20" spans="1:12" ht="12.75" customHeight="1" x14ac:dyDescent="0.25">
      <c r="A20" s="16" t="s">
        <v>133</v>
      </c>
      <c r="B20" s="41" t="s">
        <v>280</v>
      </c>
      <c r="C20" s="8">
        <v>0.64339754589999998</v>
      </c>
      <c r="D20" s="11" t="str">
        <f>IF($B20="N/A","N/A",IF(C20&gt;=2,"No",IF(C20&lt;0,"No","Yes")))</f>
        <v>Yes</v>
      </c>
      <c r="E20" s="8">
        <v>0.70954859869999998</v>
      </c>
      <c r="F20" s="11" t="str">
        <f>IF($B20="N/A","N/A",IF(E20&gt;=2,"No",IF(E20&lt;0,"No","Yes")))</f>
        <v>Yes</v>
      </c>
      <c r="G20" s="8">
        <v>0.5626638759</v>
      </c>
      <c r="H20" s="11" t="str">
        <f>IF($B20="N/A","N/A",IF(G20&gt;=2,"No",IF(G20&lt;0,"No","Yes")))</f>
        <v>Yes</v>
      </c>
      <c r="I20" s="12">
        <v>10.28</v>
      </c>
      <c r="J20" s="12">
        <v>-20.7</v>
      </c>
      <c r="K20" s="9" t="s">
        <v>217</v>
      </c>
      <c r="L20" s="9" t="str">
        <f t="shared" si="3"/>
        <v>N/A</v>
      </c>
    </row>
    <row r="21" spans="1:12" x14ac:dyDescent="0.25">
      <c r="A21" s="2" t="s">
        <v>134</v>
      </c>
      <c r="B21" s="41" t="s">
        <v>217</v>
      </c>
      <c r="C21" s="43">
        <v>1953870</v>
      </c>
      <c r="D21" s="11" t="str">
        <f t="shared" ref="D21:D26" si="4">IF($B21="N/A","N/A",IF(C21&gt;10,"No",IF(C21&lt;-10,"No","Yes")))</f>
        <v>N/A</v>
      </c>
      <c r="E21" s="43">
        <v>2633328</v>
      </c>
      <c r="F21" s="11" t="str">
        <f t="shared" ref="F21:F26" si="5">IF($B21="N/A","N/A",IF(E21&gt;10,"No",IF(E21&lt;-10,"No","Yes")))</f>
        <v>N/A</v>
      </c>
      <c r="G21" s="43">
        <v>2217009</v>
      </c>
      <c r="H21" s="11" t="str">
        <f t="shared" ref="H21:H26" si="6">IF($B21="N/A","N/A",IF(G21&gt;10,"No",IF(G21&lt;-10,"No","Yes")))</f>
        <v>N/A</v>
      </c>
      <c r="I21" s="12">
        <v>34.770000000000003</v>
      </c>
      <c r="J21" s="12">
        <v>-15.8</v>
      </c>
      <c r="K21" s="9" t="s">
        <v>217</v>
      </c>
      <c r="L21" s="9" t="str">
        <f t="shared" si="3"/>
        <v>N/A</v>
      </c>
    </row>
    <row r="22" spans="1:12" ht="13.5" customHeight="1" x14ac:dyDescent="0.25">
      <c r="A22" s="2" t="s">
        <v>1724</v>
      </c>
      <c r="B22" s="41" t="s">
        <v>217</v>
      </c>
      <c r="C22" s="43">
        <v>3861.4031620999999</v>
      </c>
      <c r="D22" s="11" t="str">
        <f t="shared" si="4"/>
        <v>N/A</v>
      </c>
      <c r="E22" s="43">
        <v>4410.9346734000001</v>
      </c>
      <c r="F22" s="11" t="str">
        <f t="shared" si="5"/>
        <v>N/A</v>
      </c>
      <c r="G22" s="43">
        <v>4434.018</v>
      </c>
      <c r="H22" s="11" t="str">
        <f t="shared" si="6"/>
        <v>N/A</v>
      </c>
      <c r="I22" s="12">
        <v>14.23</v>
      </c>
      <c r="J22" s="12">
        <v>0.52329999999999999</v>
      </c>
      <c r="K22" s="9" t="s">
        <v>217</v>
      </c>
      <c r="L22" s="9" t="str">
        <f t="shared" si="3"/>
        <v>N/A</v>
      </c>
    </row>
    <row r="23" spans="1:12" ht="12.75" customHeight="1" x14ac:dyDescent="0.25">
      <c r="A23" s="16" t="s">
        <v>135</v>
      </c>
      <c r="B23" s="33" t="s">
        <v>217</v>
      </c>
      <c r="C23" s="1">
        <v>506</v>
      </c>
      <c r="D23" s="11" t="str">
        <f t="shared" si="4"/>
        <v>N/A</v>
      </c>
      <c r="E23" s="1">
        <v>597</v>
      </c>
      <c r="F23" s="11" t="str">
        <f t="shared" si="5"/>
        <v>N/A</v>
      </c>
      <c r="G23" s="1">
        <v>500</v>
      </c>
      <c r="H23" s="11" t="str">
        <f t="shared" si="6"/>
        <v>N/A</v>
      </c>
      <c r="I23" s="12">
        <v>17.98</v>
      </c>
      <c r="J23" s="12">
        <v>-16.2</v>
      </c>
      <c r="K23" s="34" t="s">
        <v>217</v>
      </c>
      <c r="L23" s="9" t="str">
        <f t="shared" si="3"/>
        <v>N/A</v>
      </c>
    </row>
    <row r="24" spans="1:12" ht="12.75" customHeight="1" x14ac:dyDescent="0.25">
      <c r="A24" s="16" t="s">
        <v>136</v>
      </c>
      <c r="B24" s="33" t="s">
        <v>217</v>
      </c>
      <c r="C24" s="13">
        <v>0.64339754589999998</v>
      </c>
      <c r="D24" s="11" t="str">
        <f t="shared" si="4"/>
        <v>N/A</v>
      </c>
      <c r="E24" s="13">
        <v>0.70954859869999998</v>
      </c>
      <c r="F24" s="11" t="str">
        <f t="shared" si="5"/>
        <v>N/A</v>
      </c>
      <c r="G24" s="13">
        <v>0.5626638759</v>
      </c>
      <c r="H24" s="11" t="str">
        <f t="shared" si="6"/>
        <v>N/A</v>
      </c>
      <c r="I24" s="12">
        <v>10.28</v>
      </c>
      <c r="J24" s="12">
        <v>-20.7</v>
      </c>
      <c r="K24" s="9" t="s">
        <v>217</v>
      </c>
      <c r="L24" s="9" t="str">
        <f t="shared" si="3"/>
        <v>N/A</v>
      </c>
    </row>
    <row r="25" spans="1:12" ht="25" x14ac:dyDescent="0.25">
      <c r="A25" s="2" t="s">
        <v>137</v>
      </c>
      <c r="B25" s="33" t="s">
        <v>217</v>
      </c>
      <c r="C25" s="14">
        <v>1953870</v>
      </c>
      <c r="D25" s="11" t="str">
        <f t="shared" si="4"/>
        <v>N/A</v>
      </c>
      <c r="E25" s="14">
        <v>2633328</v>
      </c>
      <c r="F25" s="11" t="str">
        <f t="shared" si="5"/>
        <v>N/A</v>
      </c>
      <c r="G25" s="14">
        <v>2217009</v>
      </c>
      <c r="H25" s="11" t="str">
        <f t="shared" si="6"/>
        <v>N/A</v>
      </c>
      <c r="I25" s="12">
        <v>34.770000000000003</v>
      </c>
      <c r="J25" s="12">
        <v>-15.8</v>
      </c>
      <c r="K25" s="9" t="s">
        <v>217</v>
      </c>
      <c r="L25" s="9" t="str">
        <f t="shared" si="3"/>
        <v>N/A</v>
      </c>
    </row>
    <row r="26" spans="1:12" ht="25" x14ac:dyDescent="0.25">
      <c r="A26" s="2" t="s">
        <v>947</v>
      </c>
      <c r="B26" s="33" t="s">
        <v>217</v>
      </c>
      <c r="C26" s="14">
        <v>3861.4031620999999</v>
      </c>
      <c r="D26" s="11" t="str">
        <f t="shared" si="4"/>
        <v>N/A</v>
      </c>
      <c r="E26" s="14">
        <v>4410.9346734000001</v>
      </c>
      <c r="F26" s="11" t="str">
        <f t="shared" si="5"/>
        <v>N/A</v>
      </c>
      <c r="G26" s="14">
        <v>4434.018</v>
      </c>
      <c r="H26" s="11" t="str">
        <f t="shared" si="6"/>
        <v>N/A</v>
      </c>
      <c r="I26" s="12">
        <v>14.23</v>
      </c>
      <c r="J26" s="12">
        <v>0.52329999999999999</v>
      </c>
      <c r="K26" s="9" t="s">
        <v>217</v>
      </c>
      <c r="L26" s="9" t="str">
        <f t="shared" si="3"/>
        <v>N/A</v>
      </c>
    </row>
    <row r="27" spans="1:12" x14ac:dyDescent="0.25">
      <c r="A27" s="16" t="s">
        <v>138</v>
      </c>
      <c r="B27" s="1" t="s">
        <v>217</v>
      </c>
      <c r="C27" s="34">
        <v>0</v>
      </c>
      <c r="D27" s="11" t="str">
        <f>IF($B27="N/A","N/A",IF(C27&gt;10,"No",IF(C27&lt;-10,"No","Yes")))</f>
        <v>N/A</v>
      </c>
      <c r="E27" s="34">
        <v>0</v>
      </c>
      <c r="F27" s="11" t="str">
        <f>IF($B27="N/A","N/A",IF(E27&gt;10,"No",IF(E27&lt;-10,"No","Yes")))</f>
        <v>N/A</v>
      </c>
      <c r="G27" s="34">
        <v>0</v>
      </c>
      <c r="H27" s="11" t="str">
        <f>IF($B27="N/A","N/A",IF(G27&gt;10,"No",IF(G27&lt;-10,"No","Yes")))</f>
        <v>N/A</v>
      </c>
      <c r="I27" s="12" t="s">
        <v>1742</v>
      </c>
      <c r="J27" s="12" t="s">
        <v>1742</v>
      </c>
      <c r="K27" s="34" t="s">
        <v>217</v>
      </c>
      <c r="L27" s="9" t="str">
        <f>IF(J27="Div by 0", "N/A", IF(K27="N/A","N/A", IF(J27&gt;VALUE(MID(K27,1,2)), "No", IF(J27&lt;-1*VALUE(MID(K27,1,2)), "No", "Yes"))))</f>
        <v>N/A</v>
      </c>
    </row>
    <row r="28" spans="1:12" x14ac:dyDescent="0.25">
      <c r="A28" s="2" t="s">
        <v>139</v>
      </c>
      <c r="B28" s="41" t="s">
        <v>217</v>
      </c>
      <c r="C28" s="8">
        <v>0</v>
      </c>
      <c r="D28" s="11" t="str">
        <f>IF($B28="N/A","N/A",IF(C28&gt;10,"No",IF(C28&lt;-10,"No","Yes")))</f>
        <v>N/A</v>
      </c>
      <c r="E28" s="8">
        <v>0</v>
      </c>
      <c r="F28" s="11" t="str">
        <f>IF($B28="N/A","N/A",IF(E28&gt;10,"No",IF(E28&lt;-10,"No","Yes")))</f>
        <v>N/A</v>
      </c>
      <c r="G28" s="8">
        <v>0</v>
      </c>
      <c r="H28" s="11" t="str">
        <f>IF($B28="N/A","N/A",IF(G28&gt;10,"No",IF(G28&lt;-10,"No","Yes")))</f>
        <v>N/A</v>
      </c>
      <c r="I28" s="12" t="s">
        <v>1742</v>
      </c>
      <c r="J28" s="12" t="s">
        <v>1742</v>
      </c>
      <c r="K28" s="9" t="s">
        <v>217</v>
      </c>
      <c r="L28" s="9" t="str">
        <f>IF(J28="Div by 0", "N/A", IF(K28="N/A","N/A", IF(J28&gt;VALUE(MID(K28,1,2)), "No", IF(J28&lt;-1*VALUE(MID(K28,1,2)), "No", "Yes"))))</f>
        <v>N/A</v>
      </c>
    </row>
    <row r="29" spans="1:12" x14ac:dyDescent="0.25">
      <c r="A29" s="16" t="s">
        <v>140</v>
      </c>
      <c r="B29" s="34" t="s">
        <v>217</v>
      </c>
      <c r="C29" s="34">
        <v>0</v>
      </c>
      <c r="D29" s="11" t="str">
        <f>IF($B29="N/A","N/A",IF(C29&gt;10,"No",IF(C29&lt;-10,"No","Yes")))</f>
        <v>N/A</v>
      </c>
      <c r="E29" s="34">
        <v>0</v>
      </c>
      <c r="F29" s="11" t="str">
        <f>IF($B29="N/A","N/A",IF(E29&gt;10,"No",IF(E29&lt;-10,"No","Yes")))</f>
        <v>N/A</v>
      </c>
      <c r="G29" s="34">
        <v>0</v>
      </c>
      <c r="H29" s="11" t="str">
        <f>IF($B29="N/A","N/A",IF(G29&gt;10,"No",IF(G29&lt;-10,"No","Yes")))</f>
        <v>N/A</v>
      </c>
      <c r="I29" s="12" t="s">
        <v>1742</v>
      </c>
      <c r="J29" s="12" t="s">
        <v>1742</v>
      </c>
      <c r="K29" s="34" t="s">
        <v>217</v>
      </c>
      <c r="L29" s="9" t="str">
        <f>IF(J29="Div by 0", "N/A", IF(K29="N/A","N/A", IF(J29&gt;VALUE(MID(K29,1,2)), "No", IF(J29&lt;-1*VALUE(MID(K29,1,2)), "No", "Yes"))))</f>
        <v>N/A</v>
      </c>
    </row>
    <row r="30" spans="1:12" x14ac:dyDescent="0.25">
      <c r="A30" s="2" t="s">
        <v>141</v>
      </c>
      <c r="B30" s="33" t="s">
        <v>217</v>
      </c>
      <c r="C30" s="8">
        <v>0</v>
      </c>
      <c r="D30" s="11" t="str">
        <f>IF($B30="N/A","N/A",IF(C30&gt;10,"No",IF(C30&lt;-10,"No","Yes")))</f>
        <v>N/A</v>
      </c>
      <c r="E30" s="8">
        <v>0</v>
      </c>
      <c r="F30" s="11" t="str">
        <f>IF($B30="N/A","N/A",IF(E30&gt;10,"No",IF(E30&lt;-10,"No","Yes")))</f>
        <v>N/A</v>
      </c>
      <c r="G30" s="8">
        <v>0</v>
      </c>
      <c r="H30" s="11" t="str">
        <f>IF($B30="N/A","N/A",IF(G30&gt;10,"No",IF(G30&lt;-10,"No","Yes")))</f>
        <v>N/A</v>
      </c>
      <c r="I30" s="12" t="s">
        <v>1742</v>
      </c>
      <c r="J30" s="12" t="s">
        <v>1742</v>
      </c>
      <c r="K30" s="9" t="s">
        <v>217</v>
      </c>
      <c r="L30" s="9" t="str">
        <f>IF(J30="Div by 0", "N/A", IF(K30="N/A","N/A", IF(J30&gt;VALUE(MID(K30,1,2)), "No", IF(J30&lt;-1*VALUE(MID(K30,1,2)), "No", "Yes"))))</f>
        <v>N/A</v>
      </c>
    </row>
    <row r="31" spans="1:12" ht="12.75" customHeight="1" x14ac:dyDescent="0.25">
      <c r="A31" s="16" t="s">
        <v>142</v>
      </c>
      <c r="B31" s="1" t="s">
        <v>217</v>
      </c>
      <c r="C31" s="1">
        <v>0</v>
      </c>
      <c r="D31" s="11" t="str">
        <f>IF($B31="N/A","N/A",IF(C31&gt;10,"No",IF(C31&lt;-10,"No","Yes")))</f>
        <v>N/A</v>
      </c>
      <c r="E31" s="1">
        <v>0</v>
      </c>
      <c r="F31" s="11" t="str">
        <f>IF($B31="N/A","N/A",IF(E31&gt;10,"No",IF(E31&lt;-10,"No","Yes")))</f>
        <v>N/A</v>
      </c>
      <c r="G31" s="1">
        <v>0</v>
      </c>
      <c r="H31" s="11" t="str">
        <f>IF($B31="N/A","N/A",IF(G31&gt;10,"No",IF(G31&lt;-10,"No","Yes")))</f>
        <v>N/A</v>
      </c>
      <c r="I31" s="12" t="s">
        <v>1742</v>
      </c>
      <c r="J31" s="12" t="s">
        <v>1742</v>
      </c>
      <c r="K31" s="1" t="s">
        <v>217</v>
      </c>
      <c r="L31" s="9" t="str">
        <f>IF(J31="Div by 0", "N/A", IF(K31="N/A","N/A", IF(J31&gt;VALUE(MID(K31,1,2)), "No", IF(J31&lt;-1*VALUE(MID(K31,1,2)), "No", "Yes"))))</f>
        <v>N/A</v>
      </c>
    </row>
    <row r="32" spans="1:12" s="18" customFormat="1" ht="12" customHeight="1" x14ac:dyDescent="0.25">
      <c r="A32" s="151" t="s">
        <v>1648</v>
      </c>
      <c r="B32" s="152"/>
      <c r="C32" s="152"/>
      <c r="D32" s="152"/>
      <c r="E32" s="152"/>
      <c r="F32" s="152"/>
      <c r="G32" s="152"/>
      <c r="H32" s="152"/>
      <c r="I32" s="152"/>
      <c r="J32" s="152"/>
      <c r="K32" s="152"/>
      <c r="L32" s="153"/>
    </row>
    <row r="33" spans="1:12" s="18" customFormat="1" ht="12.75" customHeight="1" x14ac:dyDescent="0.25">
      <c r="A33" s="145" t="s">
        <v>1646</v>
      </c>
      <c r="B33" s="146"/>
      <c r="C33" s="146"/>
      <c r="D33" s="146"/>
      <c r="E33" s="146"/>
      <c r="F33" s="146"/>
      <c r="G33" s="146"/>
      <c r="H33" s="146"/>
      <c r="I33" s="146"/>
      <c r="J33" s="146"/>
      <c r="K33" s="146"/>
      <c r="L33" s="147"/>
    </row>
    <row r="34" spans="1:12" x14ac:dyDescent="0.25">
      <c r="A34" s="47"/>
      <c r="C34" s="8"/>
      <c r="D34" s="8"/>
    </row>
    <row r="35" spans="1:12" x14ac:dyDescent="0.25">
      <c r="B35" s="41"/>
      <c r="C35" s="8"/>
      <c r="D35" s="8"/>
    </row>
    <row r="36" spans="1:12" x14ac:dyDescent="0.25">
      <c r="A36" s="2"/>
      <c r="B36" s="41"/>
      <c r="C36" s="8"/>
      <c r="D36" s="8"/>
    </row>
    <row r="37" spans="1:12" x14ac:dyDescent="0.25">
      <c r="A37" s="2"/>
      <c r="C37" s="8"/>
      <c r="D37" s="8"/>
    </row>
    <row r="38" spans="1:12" x14ac:dyDescent="0.25">
      <c r="B38" s="41"/>
      <c r="C38" s="8"/>
      <c r="D38" s="8"/>
    </row>
    <row r="39" spans="1:12" x14ac:dyDescent="0.25">
      <c r="A39" s="47"/>
      <c r="B39" s="41"/>
      <c r="C39" s="8"/>
      <c r="D39" s="8"/>
    </row>
    <row r="40" spans="1:12" x14ac:dyDescent="0.25">
      <c r="A40" s="47"/>
      <c r="B40" s="41"/>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3"/>
  <sheetViews>
    <sheetView tabSelected="1" zoomScaleNormal="100" zoomScaleSheetLayoutView="90" workbookViewId="0">
      <pane xSplit="2" ySplit="5" topLeftCell="C43" activePane="bottomRight" state="frozen"/>
      <selection pane="topRight" activeCell="C1" sqref="C1"/>
      <selection pane="bottomLeft" activeCell="A6" sqref="A6"/>
      <selection pane="bottomRight" activeCell="A59" sqref="A59"/>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24.75" customHeight="1" x14ac:dyDescent="0.3">
      <c r="A2" s="154" t="s">
        <v>1606</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54" t="s">
        <v>0</v>
      </c>
      <c r="B6" s="34" t="s">
        <v>217</v>
      </c>
      <c r="C6" s="34">
        <v>78139</v>
      </c>
      <c r="D6" s="11" t="str">
        <f>IF($B6="N/A","N/A",IF(C6&gt;10,"No",IF(C6&lt;-10,"No","Yes")))</f>
        <v>N/A</v>
      </c>
      <c r="E6" s="34">
        <v>83541</v>
      </c>
      <c r="F6" s="11" t="str">
        <f>IF($B6="N/A","N/A",IF(E6&gt;10,"No",IF(E6&lt;-10,"No","Yes")))</f>
        <v>N/A</v>
      </c>
      <c r="G6" s="34">
        <v>88363</v>
      </c>
      <c r="H6" s="11" t="str">
        <f>IF($B6="N/A","N/A",IF(G6&gt;10,"No",IF(G6&lt;-10,"No","Yes")))</f>
        <v>N/A</v>
      </c>
      <c r="I6" s="12">
        <v>6.9130000000000003</v>
      </c>
      <c r="J6" s="12">
        <v>5.7720000000000002</v>
      </c>
      <c r="K6" s="1" t="s">
        <v>732</v>
      </c>
      <c r="L6" s="9" t="str">
        <f>IF(J6="Div by 0", "N/A", IF(K6="N/A","N/A", IF(J6&gt;VALUE(MID(K6,1,2)), "No", IF(J6&lt;-1*VALUE(MID(K6,1,2)), "No", "Yes"))))</f>
        <v>Yes</v>
      </c>
    </row>
    <row r="7" spans="1:12" x14ac:dyDescent="0.25">
      <c r="A7" s="16" t="s">
        <v>59</v>
      </c>
      <c r="B7" s="34" t="s">
        <v>217</v>
      </c>
      <c r="C7" s="34">
        <v>58417.83</v>
      </c>
      <c r="D7" s="11" t="str">
        <f>IF($B7="N/A","N/A",IF(C7&gt;10,"No",IF(C7&lt;-10,"No","Yes")))</f>
        <v>N/A</v>
      </c>
      <c r="E7" s="34">
        <v>63546.03</v>
      </c>
      <c r="F7" s="11" t="str">
        <f>IF($B7="N/A","N/A",IF(E7&gt;10,"No",IF(E7&lt;-10,"No","Yes")))</f>
        <v>N/A</v>
      </c>
      <c r="G7" s="34">
        <v>68094.539999999994</v>
      </c>
      <c r="H7" s="11" t="str">
        <f>IF($B7="N/A","N/A",IF(G7&gt;10,"No",IF(G7&lt;-10,"No","Yes")))</f>
        <v>N/A</v>
      </c>
      <c r="I7" s="12">
        <v>8.7780000000000005</v>
      </c>
      <c r="J7" s="12">
        <v>7.1580000000000004</v>
      </c>
      <c r="K7" s="1" t="s">
        <v>733</v>
      </c>
      <c r="L7" s="9" t="str">
        <f>IF(J7="Div by 0", "N/A", IF(K7="N/A","N/A", IF(J7&gt;VALUE(MID(K7,1,2)), "No", IF(J7&lt;-1*VALUE(MID(K7,1,2)), "No", "Yes"))))</f>
        <v>Yes</v>
      </c>
    </row>
    <row r="8" spans="1:12" x14ac:dyDescent="0.25">
      <c r="A8" s="55" t="s">
        <v>143</v>
      </c>
      <c r="B8" s="34" t="s">
        <v>217</v>
      </c>
      <c r="C8" s="34">
        <v>0</v>
      </c>
      <c r="D8" s="11" t="str">
        <f>IF($B8="N/A","N/A",IF(C8&gt;10,"No",IF(C8&lt;-10,"No","Yes")))</f>
        <v>N/A</v>
      </c>
      <c r="E8" s="34">
        <v>0</v>
      </c>
      <c r="F8" s="11" t="str">
        <f>IF($B8="N/A","N/A",IF(E8&gt;10,"No",IF(E8&lt;-10,"No","Yes")))</f>
        <v>N/A</v>
      </c>
      <c r="G8" s="34">
        <v>0</v>
      </c>
      <c r="H8" s="11" t="str">
        <f>IF($B8="N/A","N/A",IF(G8&gt;10,"No",IF(G8&lt;-10,"No","Yes")))</f>
        <v>N/A</v>
      </c>
      <c r="I8" s="12" t="s">
        <v>1742</v>
      </c>
      <c r="J8" s="12" t="s">
        <v>1742</v>
      </c>
      <c r="K8" s="34" t="s">
        <v>217</v>
      </c>
      <c r="L8" s="9" t="str">
        <f>IF(J8="Div by 0", "N/A", IF(K8="N/A","N/A", IF(J8&gt;VALUE(MID(K8,1,2)), "No", IF(J8&lt;-1*VALUE(MID(K8,1,2)), "No", "Yes"))))</f>
        <v>N/A</v>
      </c>
    </row>
    <row r="9" spans="1:12" x14ac:dyDescent="0.25">
      <c r="A9" s="16" t="s">
        <v>681</v>
      </c>
      <c r="B9" s="34" t="s">
        <v>217</v>
      </c>
      <c r="C9" s="34" t="s">
        <v>1742</v>
      </c>
      <c r="D9" s="11" t="str">
        <f t="shared" ref="D9:D11" si="0">IF($B9="N/A","N/A",IF(C9&gt;10,"No",IF(C9&lt;-10,"No","Yes")))</f>
        <v>N/A</v>
      </c>
      <c r="E9" s="34" t="s">
        <v>1742</v>
      </c>
      <c r="F9" s="11" t="str">
        <f t="shared" ref="F9:F11" si="1">IF($B9="N/A","N/A",IF(E9&gt;10,"No",IF(E9&lt;-10,"No","Yes")))</f>
        <v>N/A</v>
      </c>
      <c r="G9" s="34" t="s">
        <v>1742</v>
      </c>
      <c r="H9" s="11" t="str">
        <f t="shared" ref="H9:H11" si="2">IF($B9="N/A","N/A",IF(G9&gt;10,"No",IF(G9&lt;-10,"No","Yes")))</f>
        <v>N/A</v>
      </c>
      <c r="I9" s="12" t="s">
        <v>1742</v>
      </c>
      <c r="J9" s="12" t="s">
        <v>1742</v>
      </c>
      <c r="K9" s="34" t="s">
        <v>217</v>
      </c>
      <c r="L9" s="9" t="str">
        <f t="shared" ref="L9:L11" si="3">IF(J9="Div by 0", "N/A", IF(K9="N/A","N/A", IF(J9&gt;VALUE(MID(K9,1,2)), "No", IF(J9&lt;-1*VALUE(MID(K9,1,2)), "No", "Yes"))))</f>
        <v>N/A</v>
      </c>
    </row>
    <row r="10" spans="1:12" x14ac:dyDescent="0.25">
      <c r="A10" s="16" t="s">
        <v>424</v>
      </c>
      <c r="B10" s="34" t="s">
        <v>217</v>
      </c>
      <c r="C10" s="34" t="s">
        <v>1742</v>
      </c>
      <c r="D10" s="11" t="str">
        <f t="shared" si="0"/>
        <v>N/A</v>
      </c>
      <c r="E10" s="34" t="s">
        <v>1742</v>
      </c>
      <c r="F10" s="11" t="str">
        <f t="shared" si="1"/>
        <v>N/A</v>
      </c>
      <c r="G10" s="34" t="s">
        <v>1742</v>
      </c>
      <c r="H10" s="11" t="str">
        <f t="shared" si="2"/>
        <v>N/A</v>
      </c>
      <c r="I10" s="12" t="s">
        <v>1742</v>
      </c>
      <c r="J10" s="12" t="s">
        <v>1742</v>
      </c>
      <c r="K10" s="34" t="s">
        <v>217</v>
      </c>
      <c r="L10" s="9" t="str">
        <f t="shared" si="3"/>
        <v>N/A</v>
      </c>
    </row>
    <row r="11" spans="1:12" x14ac:dyDescent="0.25">
      <c r="A11" s="16" t="s">
        <v>173</v>
      </c>
      <c r="B11" s="34" t="s">
        <v>217</v>
      </c>
      <c r="C11" s="8">
        <v>0</v>
      </c>
      <c r="D11" s="11" t="str">
        <f t="shared" si="0"/>
        <v>N/A</v>
      </c>
      <c r="E11" s="8">
        <v>0</v>
      </c>
      <c r="F11" s="11" t="str">
        <f t="shared" si="1"/>
        <v>N/A</v>
      </c>
      <c r="G11" s="8">
        <v>0</v>
      </c>
      <c r="H11" s="11" t="str">
        <f t="shared" si="2"/>
        <v>N/A</v>
      </c>
      <c r="I11" s="12" t="s">
        <v>1742</v>
      </c>
      <c r="J11" s="12" t="s">
        <v>1742</v>
      </c>
      <c r="K11" s="34" t="s">
        <v>217</v>
      </c>
      <c r="L11" s="9" t="str">
        <f t="shared" si="3"/>
        <v>N/A</v>
      </c>
    </row>
    <row r="12" spans="1:12" x14ac:dyDescent="0.25">
      <c r="A12" s="16" t="s">
        <v>144</v>
      </c>
      <c r="B12" s="34" t="s">
        <v>217</v>
      </c>
      <c r="C12" s="34">
        <v>0</v>
      </c>
      <c r="D12" s="11" t="str">
        <f>IF($B12="N/A","N/A",IF(C12&gt;10,"No",IF(C12&lt;-10,"No","Yes")))</f>
        <v>N/A</v>
      </c>
      <c r="E12" s="34">
        <v>0</v>
      </c>
      <c r="F12" s="11" t="str">
        <f>IF($B12="N/A","N/A",IF(E12&gt;10,"No",IF(E12&lt;-10,"No","Yes")))</f>
        <v>N/A</v>
      </c>
      <c r="G12" s="34">
        <v>0</v>
      </c>
      <c r="H12" s="11" t="str">
        <f>IF($B12="N/A","N/A",IF(G12&gt;10,"No",IF(G12&lt;-10,"No","Yes")))</f>
        <v>N/A</v>
      </c>
      <c r="I12" s="12" t="s">
        <v>1742</v>
      </c>
      <c r="J12" s="12" t="s">
        <v>1742</v>
      </c>
      <c r="K12" s="34" t="s">
        <v>217</v>
      </c>
      <c r="L12" s="9" t="str">
        <f>IF(J12="Div by 0", "N/A", IF(K12="N/A","N/A", IF(J12&gt;VALUE(MID(K12,1,2)), "No", IF(J12&lt;-1*VALUE(MID(K12,1,2)), "No", "Yes"))))</f>
        <v>N/A</v>
      </c>
    </row>
    <row r="13" spans="1:12" s="15" customFormat="1" ht="12.75" customHeight="1" x14ac:dyDescent="0.25">
      <c r="A13" s="2" t="s">
        <v>1655</v>
      </c>
      <c r="B13" s="41" t="s">
        <v>281</v>
      </c>
      <c r="C13" s="13">
        <v>95.062644774000006</v>
      </c>
      <c r="D13" s="11" t="str">
        <f>IF($B13="N/A","N/A",IF(C13&gt;=95,"Yes","No"))</f>
        <v>Yes</v>
      </c>
      <c r="E13" s="13">
        <v>95.519565243000002</v>
      </c>
      <c r="F13" s="11" t="str">
        <f>IF($B13="N/A","N/A",IF(E13&gt;=95,"Yes","No"))</f>
        <v>Yes</v>
      </c>
      <c r="G13" s="13">
        <v>97.350701084999997</v>
      </c>
      <c r="H13" s="11" t="str">
        <f>IF($B13="N/A","N/A",IF(G13&gt;=95,"Yes","No"))</f>
        <v>Yes</v>
      </c>
      <c r="I13" s="12">
        <v>0.48070000000000002</v>
      </c>
      <c r="J13" s="12">
        <v>1.917</v>
      </c>
      <c r="K13" s="41" t="s">
        <v>733</v>
      </c>
      <c r="L13" s="11" t="str">
        <f t="shared" ref="L13:L25" si="4">IF(J13="Div by 0", "N/A", IF(K13="N/A","N/A", IF(J13&gt;VALUE(MID(K13,1,2)), "No", IF(J13&lt;-1*VALUE(MID(K13,1,2)), "No", "Yes"))))</f>
        <v>Yes</v>
      </c>
    </row>
    <row r="14" spans="1:12" s="15" customFormat="1" ht="12.75" customHeight="1" x14ac:dyDescent="0.25">
      <c r="A14" s="2" t="s">
        <v>1656</v>
      </c>
      <c r="B14" s="58" t="s">
        <v>1657</v>
      </c>
      <c r="C14" s="57">
        <v>94.874518485999999</v>
      </c>
      <c r="D14" s="11" t="str">
        <f>IF($B14="N/A","N/A",IF(C14&gt;95,"Yes","No"))</f>
        <v>No</v>
      </c>
      <c r="E14" s="57">
        <v>95.318466381999997</v>
      </c>
      <c r="F14" s="11" t="str">
        <f>IF($B14="N/A","N/A",IF(E14&gt;95,"Yes","No"))</f>
        <v>Yes</v>
      </c>
      <c r="G14" s="57">
        <v>97.161707954999997</v>
      </c>
      <c r="H14" s="11" t="str">
        <f>IF($B14="N/A","N/A",IF(G14&gt;95,"Yes","No"))</f>
        <v>Yes</v>
      </c>
      <c r="I14" s="111">
        <v>0.46789999999999998</v>
      </c>
      <c r="J14" s="111">
        <v>1.9339999999999999</v>
      </c>
      <c r="K14" s="58" t="s">
        <v>733</v>
      </c>
      <c r="L14" s="11" t="str">
        <f t="shared" si="4"/>
        <v>Yes</v>
      </c>
    </row>
    <row r="15" spans="1:12" s="15" customFormat="1" ht="12.75" customHeight="1" x14ac:dyDescent="0.25">
      <c r="A15" s="2" t="s">
        <v>1658</v>
      </c>
      <c r="B15" s="58" t="s">
        <v>217</v>
      </c>
      <c r="C15" s="57">
        <v>5.8869450599999998E-2</v>
      </c>
      <c r="D15" s="59" t="str">
        <f t="shared" ref="D15:D19" si="5">IF($B15="N/A","N/A",IF(C15&gt;10,"No",IF(C15&lt;-10,"No","Yes")))</f>
        <v>N/A</v>
      </c>
      <c r="E15" s="57">
        <v>7.1821021999999998E-2</v>
      </c>
      <c r="F15" s="59" t="str">
        <f t="shared" ref="F15:F19" si="6">IF($B15="N/A","N/A",IF(E15&gt;10,"No",IF(E15&lt;-10,"No","Yes")))</f>
        <v>N/A</v>
      </c>
      <c r="G15" s="57">
        <v>6.2243246600000003E-2</v>
      </c>
      <c r="H15" s="59" t="str">
        <f t="shared" ref="H15:H19" si="7">IF($B15="N/A","N/A",IF(G15&gt;10,"No",IF(G15&lt;-10,"No","Yes")))</f>
        <v>N/A</v>
      </c>
      <c r="I15" s="111">
        <v>22</v>
      </c>
      <c r="J15" s="111">
        <v>-13.3</v>
      </c>
      <c r="K15" s="58" t="s">
        <v>217</v>
      </c>
      <c r="L15" s="11" t="str">
        <f t="shared" si="4"/>
        <v>N/A</v>
      </c>
    </row>
    <row r="16" spans="1:12" s="15" customFormat="1" ht="12.75" customHeight="1" x14ac:dyDescent="0.25">
      <c r="A16" s="2" t="s">
        <v>1659</v>
      </c>
      <c r="B16" s="58" t="s">
        <v>217</v>
      </c>
      <c r="C16" s="57">
        <v>1.2797707E-3</v>
      </c>
      <c r="D16" s="59" t="str">
        <f t="shared" si="5"/>
        <v>N/A</v>
      </c>
      <c r="E16" s="57">
        <v>1.1970170000000001E-3</v>
      </c>
      <c r="F16" s="59" t="str">
        <f t="shared" si="6"/>
        <v>N/A</v>
      </c>
      <c r="G16" s="57">
        <v>1.1316954E-3</v>
      </c>
      <c r="H16" s="59" t="str">
        <f t="shared" si="7"/>
        <v>N/A</v>
      </c>
      <c r="I16" s="111">
        <v>-6.47</v>
      </c>
      <c r="J16" s="111">
        <v>-5.46</v>
      </c>
      <c r="K16" s="58" t="s">
        <v>217</v>
      </c>
      <c r="L16" s="11" t="str">
        <f t="shared" si="4"/>
        <v>N/A</v>
      </c>
    </row>
    <row r="17" spans="1:12" s="15" customFormat="1" ht="12.75" customHeight="1" x14ac:dyDescent="0.25">
      <c r="A17" s="2" t="s">
        <v>1660</v>
      </c>
      <c r="B17" s="58" t="s">
        <v>217</v>
      </c>
      <c r="C17" s="57">
        <v>0</v>
      </c>
      <c r="D17" s="59" t="str">
        <f t="shared" si="5"/>
        <v>N/A</v>
      </c>
      <c r="E17" s="57">
        <v>0</v>
      </c>
      <c r="F17" s="59" t="str">
        <f t="shared" si="6"/>
        <v>N/A</v>
      </c>
      <c r="G17" s="57">
        <v>0</v>
      </c>
      <c r="H17" s="59" t="str">
        <f t="shared" si="7"/>
        <v>N/A</v>
      </c>
      <c r="I17" s="111" t="s">
        <v>1742</v>
      </c>
      <c r="J17" s="111" t="s">
        <v>1742</v>
      </c>
      <c r="K17" s="58" t="s">
        <v>217</v>
      </c>
      <c r="L17" s="11" t="str">
        <f t="shared" si="4"/>
        <v>N/A</v>
      </c>
    </row>
    <row r="18" spans="1:12" s="15" customFormat="1" ht="25" x14ac:dyDescent="0.25">
      <c r="A18" s="2" t="s">
        <v>1661</v>
      </c>
      <c r="B18" s="41" t="s">
        <v>217</v>
      </c>
      <c r="C18" s="13">
        <v>0.12797706649999999</v>
      </c>
      <c r="D18" s="11" t="str">
        <f t="shared" si="5"/>
        <v>N/A</v>
      </c>
      <c r="E18" s="13">
        <v>0.1280808226</v>
      </c>
      <c r="F18" s="11" t="str">
        <f t="shared" si="6"/>
        <v>N/A</v>
      </c>
      <c r="G18" s="13">
        <v>0.12561818860000001</v>
      </c>
      <c r="H18" s="11" t="str">
        <f t="shared" si="7"/>
        <v>N/A</v>
      </c>
      <c r="I18" s="12">
        <v>8.1100000000000005E-2</v>
      </c>
      <c r="J18" s="12">
        <v>-1.92</v>
      </c>
      <c r="K18" s="41" t="s">
        <v>217</v>
      </c>
      <c r="L18" s="11" t="str">
        <f t="shared" si="4"/>
        <v>N/A</v>
      </c>
    </row>
    <row r="19" spans="1:12" s="15" customFormat="1" ht="27.75" customHeight="1" x14ac:dyDescent="0.25">
      <c r="A19" s="2" t="s">
        <v>1662</v>
      </c>
      <c r="B19" s="41" t="s">
        <v>217</v>
      </c>
      <c r="C19" s="13">
        <v>0</v>
      </c>
      <c r="D19" s="11" t="str">
        <f t="shared" si="5"/>
        <v>N/A</v>
      </c>
      <c r="E19" s="13">
        <v>0</v>
      </c>
      <c r="F19" s="11" t="str">
        <f t="shared" si="6"/>
        <v>N/A</v>
      </c>
      <c r="G19" s="13">
        <v>0</v>
      </c>
      <c r="H19" s="11" t="str">
        <f t="shared" si="7"/>
        <v>N/A</v>
      </c>
      <c r="I19" s="12" t="s">
        <v>1742</v>
      </c>
      <c r="J19" s="12" t="s">
        <v>1742</v>
      </c>
      <c r="K19" s="41" t="s">
        <v>217</v>
      </c>
      <c r="L19" s="11" t="str">
        <f t="shared" si="4"/>
        <v>N/A</v>
      </c>
    </row>
    <row r="20" spans="1:12" s="15" customFormat="1" x14ac:dyDescent="0.25">
      <c r="A20" s="2" t="s">
        <v>1663</v>
      </c>
      <c r="B20" s="41" t="s">
        <v>217</v>
      </c>
      <c r="C20" s="1">
        <v>4005</v>
      </c>
      <c r="D20" s="11" t="str">
        <f>IF($B20="N/A","N/A",IF(C20&gt;0,"No",IF(C20&lt;0,"No","Yes")))</f>
        <v>N/A</v>
      </c>
      <c r="E20" s="1">
        <v>3911</v>
      </c>
      <c r="F20" s="11" t="str">
        <f>IF($B20="N/A","N/A",IF(E20&gt;0,"No",IF(E20&lt;0,"No","Yes")))</f>
        <v>N/A</v>
      </c>
      <c r="G20" s="1">
        <v>2508</v>
      </c>
      <c r="H20" s="11" t="str">
        <f>IF($B20="N/A","N/A",IF(G20&gt;0,"No",IF(G20&lt;0,"No","Yes")))</f>
        <v>N/A</v>
      </c>
      <c r="I20" s="12">
        <v>-2.35</v>
      </c>
      <c r="J20" s="12">
        <v>-35.9</v>
      </c>
      <c r="K20" s="41" t="s">
        <v>217</v>
      </c>
      <c r="L20" s="11" t="str">
        <f t="shared" si="4"/>
        <v>N/A</v>
      </c>
    </row>
    <row r="21" spans="1:12" s="15" customFormat="1" x14ac:dyDescent="0.25">
      <c r="A21" s="2" t="s">
        <v>1664</v>
      </c>
      <c r="B21" s="41" t="s">
        <v>282</v>
      </c>
      <c r="C21" s="13">
        <v>5.1254815136999996</v>
      </c>
      <c r="D21" s="11" t="str">
        <f>IF($B21="N/A","N/A",IF(C21&gt;=5,"No",IF(C21&lt;0,"No","Yes")))</f>
        <v>No</v>
      </c>
      <c r="E21" s="13">
        <v>4.6815336181999996</v>
      </c>
      <c r="F21" s="11" t="str">
        <f>IF($B21="N/A","N/A",IF(E21&gt;=5,"No",IF(E21&lt;0,"No","Yes")))</f>
        <v>Yes</v>
      </c>
      <c r="G21" s="13">
        <v>2.8382920452999998</v>
      </c>
      <c r="H21" s="11" t="str">
        <f>IF($B21="N/A","N/A",IF(G21&gt;=5,"No",IF(G21&lt;0,"No","Yes")))</f>
        <v>Yes</v>
      </c>
      <c r="I21" s="12">
        <v>-8.66</v>
      </c>
      <c r="J21" s="12">
        <v>-39.4</v>
      </c>
      <c r="K21" s="11" t="s">
        <v>217</v>
      </c>
      <c r="L21" s="11" t="str">
        <f t="shared" si="4"/>
        <v>N/A</v>
      </c>
    </row>
    <row r="22" spans="1:12" s="15" customFormat="1" ht="12.75" customHeight="1" x14ac:dyDescent="0.25">
      <c r="A22" s="4" t="s">
        <v>1665</v>
      </c>
      <c r="B22" s="58" t="s">
        <v>217</v>
      </c>
      <c r="C22" s="57">
        <v>88.364544319999993</v>
      </c>
      <c r="D22" s="59" t="str">
        <f t="shared" ref="D22:D25" si="8">IF($B22="N/A","N/A",IF(C22&gt;10,"No",IF(C22&lt;-10,"No","Yes")))</f>
        <v>N/A</v>
      </c>
      <c r="E22" s="57">
        <v>88.340577857</v>
      </c>
      <c r="F22" s="59" t="str">
        <f t="shared" ref="F22:F25" si="9">IF($B22="N/A","N/A",IF(E22&gt;10,"No",IF(E22&lt;-10,"No","Yes")))</f>
        <v>N/A</v>
      </c>
      <c r="G22" s="57">
        <v>82.894736842</v>
      </c>
      <c r="H22" s="59" t="str">
        <f t="shared" ref="H22:H25" si="10">IF($B22="N/A","N/A",IF(G22&gt;10,"No",IF(G22&lt;-10,"No","Yes")))</f>
        <v>N/A</v>
      </c>
      <c r="I22" s="12">
        <v>-2.7E-2</v>
      </c>
      <c r="J22" s="12">
        <v>-6.16</v>
      </c>
      <c r="K22" s="58" t="s">
        <v>217</v>
      </c>
      <c r="L22" s="11" t="str">
        <f t="shared" si="4"/>
        <v>N/A</v>
      </c>
    </row>
    <row r="23" spans="1:12" s="15" customFormat="1" ht="12.75" customHeight="1" x14ac:dyDescent="0.25">
      <c r="A23" s="4" t="s">
        <v>1666</v>
      </c>
      <c r="B23" s="58" t="s">
        <v>217</v>
      </c>
      <c r="C23" s="57">
        <v>53.508114855999999</v>
      </c>
      <c r="D23" s="59" t="str">
        <f t="shared" si="8"/>
        <v>N/A</v>
      </c>
      <c r="E23" s="57">
        <v>53.336742520999998</v>
      </c>
      <c r="F23" s="59" t="str">
        <f t="shared" si="9"/>
        <v>N/A</v>
      </c>
      <c r="G23" s="57">
        <v>37.759170654000002</v>
      </c>
      <c r="H23" s="59" t="str">
        <f t="shared" si="10"/>
        <v>N/A</v>
      </c>
      <c r="I23" s="12">
        <v>-0.32</v>
      </c>
      <c r="J23" s="12">
        <v>-29.2</v>
      </c>
      <c r="K23" s="58" t="s">
        <v>217</v>
      </c>
      <c r="L23" s="11" t="str">
        <f t="shared" si="4"/>
        <v>N/A</v>
      </c>
    </row>
    <row r="24" spans="1:12" s="15" customFormat="1" ht="12.75" customHeight="1" x14ac:dyDescent="0.25">
      <c r="A24" s="4" t="s">
        <v>1667</v>
      </c>
      <c r="B24" s="58" t="s">
        <v>217</v>
      </c>
      <c r="C24" s="57">
        <v>20.848938826000001</v>
      </c>
      <c r="D24" s="59" t="str">
        <f t="shared" si="8"/>
        <v>N/A</v>
      </c>
      <c r="E24" s="57">
        <v>22.219381232</v>
      </c>
      <c r="F24" s="59" t="str">
        <f t="shared" si="9"/>
        <v>N/A</v>
      </c>
      <c r="G24" s="57">
        <v>34.370015948999999</v>
      </c>
      <c r="H24" s="59" t="str">
        <f t="shared" si="10"/>
        <v>N/A</v>
      </c>
      <c r="I24" s="12">
        <v>6.5730000000000004</v>
      </c>
      <c r="J24" s="12">
        <v>54.68</v>
      </c>
      <c r="K24" s="58" t="s">
        <v>217</v>
      </c>
      <c r="L24" s="11" t="str">
        <f t="shared" si="4"/>
        <v>N/A</v>
      </c>
    </row>
    <row r="25" spans="1:12" s="15" customFormat="1" ht="12.75" customHeight="1" x14ac:dyDescent="0.25">
      <c r="A25" s="4" t="s">
        <v>1668</v>
      </c>
      <c r="B25" s="58" t="s">
        <v>217</v>
      </c>
      <c r="C25" s="57">
        <v>0</v>
      </c>
      <c r="D25" s="59" t="str">
        <f t="shared" si="8"/>
        <v>N/A</v>
      </c>
      <c r="E25" s="57">
        <v>0</v>
      </c>
      <c r="F25" s="59" t="str">
        <f t="shared" si="9"/>
        <v>N/A</v>
      </c>
      <c r="G25" s="57">
        <v>3.9872408300000002E-2</v>
      </c>
      <c r="H25" s="59" t="str">
        <f t="shared" si="10"/>
        <v>N/A</v>
      </c>
      <c r="I25" s="12" t="s">
        <v>1742</v>
      </c>
      <c r="J25" s="12" t="s">
        <v>1742</v>
      </c>
      <c r="K25" s="58" t="s">
        <v>217</v>
      </c>
      <c r="L25" s="11" t="str">
        <f t="shared" si="4"/>
        <v>N/A</v>
      </c>
    </row>
    <row r="26" spans="1:12" x14ac:dyDescent="0.25">
      <c r="A26" s="2" t="s">
        <v>1669</v>
      </c>
      <c r="B26" s="41" t="s">
        <v>221</v>
      </c>
      <c r="C26" s="1">
        <v>36</v>
      </c>
      <c r="D26" s="11" t="str">
        <f>IF($B26="N/A","N/A",IF(C26&gt;0,"No",IF(C26&lt;0,"No","Yes")))</f>
        <v>No</v>
      </c>
      <c r="E26" s="1">
        <v>20</v>
      </c>
      <c r="F26" s="11" t="str">
        <f>IF($B26="N/A","N/A",IF(E26&gt;0,"No",IF(E26&lt;0,"No","Yes")))</f>
        <v>No</v>
      </c>
      <c r="G26" s="1">
        <v>23</v>
      </c>
      <c r="H26" s="11" t="str">
        <f>IF($B26="N/A","N/A",IF(G26&gt;0,"No",IF(G26&lt;0,"No","Yes")))</f>
        <v>No</v>
      </c>
      <c r="I26" s="12">
        <v>-44.4</v>
      </c>
      <c r="J26" s="12">
        <v>15</v>
      </c>
      <c r="K26" s="41" t="s">
        <v>217</v>
      </c>
      <c r="L26" s="9" t="str">
        <f t="shared" ref="L26:L74" si="11">IF(J26="Div by 0", "N/A", IF(K26="N/A","N/A", IF(J26&gt;VALUE(MID(K26,1,2)), "No", IF(J26&lt;-1*VALUE(MID(K26,1,2)), "No", "Yes"))))</f>
        <v>N/A</v>
      </c>
    </row>
    <row r="27" spans="1:12" x14ac:dyDescent="0.25">
      <c r="A27" s="6" t="s">
        <v>149</v>
      </c>
      <c r="B27" s="41" t="s">
        <v>283</v>
      </c>
      <c r="C27" s="8">
        <v>9.2143487900000001E-2</v>
      </c>
      <c r="D27" s="11" t="str">
        <f>IF($B27="N/A","N/A",IF(C27&gt;=10,"No",IF(C27&lt;0,"No","Yes")))</f>
        <v>Yes</v>
      </c>
      <c r="E27" s="8">
        <v>4.7880681299999998E-2</v>
      </c>
      <c r="F27" s="11" t="str">
        <f>IF($B27="N/A","N/A",IF(E27&gt;=10,"No",IF(E27&lt;0,"No","Yes")))</f>
        <v>Yes</v>
      </c>
      <c r="G27" s="8">
        <v>5.2057988100000001E-2</v>
      </c>
      <c r="H27" s="11" t="str">
        <f>IF($B27="N/A","N/A",IF(G27&gt;=10,"No",IF(G27&lt;0,"No","Yes")))</f>
        <v>Yes</v>
      </c>
      <c r="I27" s="12">
        <v>-48</v>
      </c>
      <c r="J27" s="12">
        <v>8.7240000000000002</v>
      </c>
      <c r="K27" s="41" t="s">
        <v>217</v>
      </c>
      <c r="L27" s="9" t="str">
        <f t="shared" si="11"/>
        <v>N/A</v>
      </c>
    </row>
    <row r="28" spans="1:12" x14ac:dyDescent="0.25">
      <c r="A28" s="2" t="s">
        <v>425</v>
      </c>
      <c r="B28" s="33" t="s">
        <v>217</v>
      </c>
      <c r="C28" s="13">
        <v>83.333333332999999</v>
      </c>
      <c r="D28" s="59" t="str">
        <f t="shared" ref="D28:D31" si="12">IF($B28="N/A","N/A",IF(C28&gt;10,"No",IF(C28&lt;-10,"No","Yes")))</f>
        <v>N/A</v>
      </c>
      <c r="E28" s="13">
        <v>75</v>
      </c>
      <c r="F28" s="11" t="str">
        <f t="shared" ref="F28:F31" si="13">IF($B28="N/A","N/A",IF(E28&gt;10,"No",IF(E28&lt;-10,"No","Yes")))</f>
        <v>N/A</v>
      </c>
      <c r="G28" s="13">
        <v>73.913043478000006</v>
      </c>
      <c r="H28" s="11" t="str">
        <f t="shared" ref="H28:H31" si="14">IF($B28="N/A","N/A",IF(G28&gt;10,"No",IF(G28&lt;-10,"No","Yes")))</f>
        <v>N/A</v>
      </c>
      <c r="I28" s="12">
        <v>-10</v>
      </c>
      <c r="J28" s="12">
        <v>-1.45</v>
      </c>
      <c r="K28" s="41" t="s">
        <v>217</v>
      </c>
      <c r="L28" s="9" t="str">
        <f t="shared" si="11"/>
        <v>N/A</v>
      </c>
    </row>
    <row r="29" spans="1:12" x14ac:dyDescent="0.25">
      <c r="A29" s="2" t="s">
        <v>426</v>
      </c>
      <c r="B29" s="33" t="s">
        <v>217</v>
      </c>
      <c r="C29" s="13">
        <v>0</v>
      </c>
      <c r="D29" s="59" t="str">
        <f t="shared" si="12"/>
        <v>N/A</v>
      </c>
      <c r="E29" s="13">
        <v>10</v>
      </c>
      <c r="F29" s="11" t="str">
        <f t="shared" si="13"/>
        <v>N/A</v>
      </c>
      <c r="G29" s="13">
        <v>8.6956521738999992</v>
      </c>
      <c r="H29" s="11" t="str">
        <f t="shared" si="14"/>
        <v>N/A</v>
      </c>
      <c r="I29" s="12" t="s">
        <v>1742</v>
      </c>
      <c r="J29" s="12">
        <v>-13</v>
      </c>
      <c r="K29" s="41" t="s">
        <v>217</v>
      </c>
      <c r="L29" s="9" t="str">
        <f t="shared" si="11"/>
        <v>N/A</v>
      </c>
    </row>
    <row r="30" spans="1:12" x14ac:dyDescent="0.25">
      <c r="A30" s="2" t="s">
        <v>422</v>
      </c>
      <c r="B30" s="33" t="s">
        <v>217</v>
      </c>
      <c r="C30" s="13">
        <v>0</v>
      </c>
      <c r="D30" s="59" t="str">
        <f t="shared" si="12"/>
        <v>N/A</v>
      </c>
      <c r="E30" s="13">
        <v>0</v>
      </c>
      <c r="F30" s="11" t="str">
        <f t="shared" si="13"/>
        <v>N/A</v>
      </c>
      <c r="G30" s="13">
        <v>0</v>
      </c>
      <c r="H30" s="11" t="str">
        <f t="shared" si="14"/>
        <v>N/A</v>
      </c>
      <c r="I30" s="12" t="s">
        <v>1742</v>
      </c>
      <c r="J30" s="12" t="s">
        <v>1742</v>
      </c>
      <c r="K30" s="41" t="s">
        <v>217</v>
      </c>
      <c r="L30" s="9" t="str">
        <f t="shared" si="11"/>
        <v>N/A</v>
      </c>
    </row>
    <row r="31" spans="1:12" x14ac:dyDescent="0.25">
      <c r="A31" s="2" t="s">
        <v>423</v>
      </c>
      <c r="B31" s="33" t="s">
        <v>217</v>
      </c>
      <c r="C31" s="13">
        <v>0</v>
      </c>
      <c r="D31" s="59" t="str">
        <f t="shared" si="12"/>
        <v>N/A</v>
      </c>
      <c r="E31" s="13">
        <v>0</v>
      </c>
      <c r="F31" s="11" t="str">
        <f t="shared" si="13"/>
        <v>N/A</v>
      </c>
      <c r="G31" s="13">
        <v>0</v>
      </c>
      <c r="H31" s="11" t="str">
        <f t="shared" si="14"/>
        <v>N/A</v>
      </c>
      <c r="I31" s="12" t="s">
        <v>1742</v>
      </c>
      <c r="J31" s="12" t="s">
        <v>1742</v>
      </c>
      <c r="K31" s="41" t="s">
        <v>217</v>
      </c>
      <c r="L31" s="9" t="str">
        <f t="shared" si="11"/>
        <v>N/A</v>
      </c>
    </row>
    <row r="32" spans="1:12" x14ac:dyDescent="0.25">
      <c r="A32" s="2" t="s">
        <v>948</v>
      </c>
      <c r="B32" s="33" t="s">
        <v>217</v>
      </c>
      <c r="C32" s="57">
        <v>14.128668143000001</v>
      </c>
      <c r="D32" s="59" t="str">
        <f>IF($B32="N/A","N/A",IF(C32&gt;10,"No",IF(C32&lt;-10,"No","Yes")))</f>
        <v>N/A</v>
      </c>
      <c r="E32" s="57">
        <v>13.842304975999999</v>
      </c>
      <c r="F32" s="59" t="str">
        <f>IF($B32="N/A","N/A",IF(E32&gt;10,"No",IF(E32&lt;-10,"No","Yes")))</f>
        <v>N/A</v>
      </c>
      <c r="G32" s="57">
        <v>13.842898046</v>
      </c>
      <c r="H32" s="59" t="str">
        <f>IF($B32="N/A","N/A",IF(G32&gt;10,"No",IF(G32&lt;-10,"No","Yes")))</f>
        <v>N/A</v>
      </c>
      <c r="I32" s="12">
        <v>-2.0299999999999998</v>
      </c>
      <c r="J32" s="12">
        <v>4.3E-3</v>
      </c>
      <c r="K32" s="58" t="s">
        <v>733</v>
      </c>
      <c r="L32" s="9" t="str">
        <f t="shared" si="11"/>
        <v>Yes</v>
      </c>
    </row>
    <row r="33" spans="1:12" x14ac:dyDescent="0.25">
      <c r="A33" s="2" t="s">
        <v>949</v>
      </c>
      <c r="B33" s="33" t="s">
        <v>217</v>
      </c>
      <c r="C33" s="57">
        <v>0</v>
      </c>
      <c r="D33" s="59" t="str">
        <f>IF($B33="N/A","N/A",IF(C33&gt;10,"No",IF(C33&lt;-10,"No","Yes")))</f>
        <v>N/A</v>
      </c>
      <c r="E33" s="57">
        <v>0</v>
      </c>
      <c r="F33" s="59" t="str">
        <f>IF($B33="N/A","N/A",IF(E33&gt;10,"No",IF(E33&lt;-10,"No","Yes")))</f>
        <v>N/A</v>
      </c>
      <c r="G33" s="57">
        <v>0</v>
      </c>
      <c r="H33" s="59" t="str">
        <f>IF($B33="N/A","N/A",IF(G33&gt;10,"No",IF(G33&lt;-10,"No","Yes")))</f>
        <v>N/A</v>
      </c>
      <c r="I33" s="12" t="s">
        <v>1742</v>
      </c>
      <c r="J33" s="12" t="s">
        <v>1742</v>
      </c>
      <c r="K33" s="58" t="s">
        <v>733</v>
      </c>
      <c r="L33" s="9" t="str">
        <f t="shared" si="11"/>
        <v>N/A</v>
      </c>
    </row>
    <row r="34" spans="1:12" x14ac:dyDescent="0.25">
      <c r="A34" s="2" t="s">
        <v>20</v>
      </c>
      <c r="B34" s="41" t="s">
        <v>284</v>
      </c>
      <c r="C34" s="13">
        <v>100</v>
      </c>
      <c r="D34" s="11" t="str">
        <f>IF($B34="N/A","N/A",IF(C34&gt;=98,"Yes","No"))</f>
        <v>Yes</v>
      </c>
      <c r="E34" s="13">
        <v>100</v>
      </c>
      <c r="F34" s="11" t="str">
        <f>IF($B34="N/A","N/A",IF(E34&gt;=98,"Yes","No"))</f>
        <v>Yes</v>
      </c>
      <c r="G34" s="13">
        <v>100</v>
      </c>
      <c r="H34" s="11" t="str">
        <f>IF($B34="N/A","N/A",IF(G34&gt;=98,"Yes","No"))</f>
        <v>Yes</v>
      </c>
      <c r="I34" s="12">
        <v>0</v>
      </c>
      <c r="J34" s="12">
        <v>0</v>
      </c>
      <c r="K34" s="41" t="s">
        <v>733</v>
      </c>
      <c r="L34" s="9" t="str">
        <f t="shared" si="11"/>
        <v>Yes</v>
      </c>
    </row>
    <row r="35" spans="1:12" x14ac:dyDescent="0.25">
      <c r="A35" s="2" t="s">
        <v>18</v>
      </c>
      <c r="B35" s="41" t="s">
        <v>281</v>
      </c>
      <c r="C35" s="13">
        <v>100</v>
      </c>
      <c r="D35" s="11" t="str">
        <f>IF($B35="N/A","N/A",IF(C35&gt;=95,"Yes","No"))</f>
        <v>Yes</v>
      </c>
      <c r="E35" s="13">
        <v>100</v>
      </c>
      <c r="F35" s="11" t="str">
        <f>IF($B35="N/A","N/A",IF(E35&gt;=95,"Yes","No"))</f>
        <v>Yes</v>
      </c>
      <c r="G35" s="13">
        <v>100</v>
      </c>
      <c r="H35" s="11" t="str">
        <f>IF($B35="N/A","N/A",IF(G35&gt;=95,"Yes","No"))</f>
        <v>Yes</v>
      </c>
      <c r="I35" s="12">
        <v>0</v>
      </c>
      <c r="J35" s="12">
        <v>0</v>
      </c>
      <c r="K35" s="41" t="s">
        <v>733</v>
      </c>
      <c r="L35" s="9" t="str">
        <f t="shared" si="11"/>
        <v>Yes</v>
      </c>
    </row>
    <row r="36" spans="1:12" x14ac:dyDescent="0.25">
      <c r="A36" s="2" t="s">
        <v>23</v>
      </c>
      <c r="B36" s="33" t="s">
        <v>217</v>
      </c>
      <c r="C36" s="13">
        <v>75.651083326000006</v>
      </c>
      <c r="D36" s="11" t="str">
        <f t="shared" ref="D36:D41" si="15">IF($B36="N/A","N/A",IF(C36&gt;10,"No",IF(C36&lt;-10,"No","Yes")))</f>
        <v>N/A</v>
      </c>
      <c r="E36" s="13">
        <v>75.604792856000003</v>
      </c>
      <c r="F36" s="11" t="str">
        <f t="shared" ref="F36:F41" si="16">IF($B36="N/A","N/A",IF(E36&gt;10,"No",IF(E36&lt;-10,"No","Yes")))</f>
        <v>N/A</v>
      </c>
      <c r="G36" s="13">
        <v>75.979765286000003</v>
      </c>
      <c r="H36" s="11" t="str">
        <f t="shared" ref="H36:H41" si="17">IF($B36="N/A","N/A",IF(G36&gt;10,"No",IF(G36&lt;-10,"No","Yes")))</f>
        <v>N/A</v>
      </c>
      <c r="I36" s="12">
        <v>-6.0999999999999999E-2</v>
      </c>
      <c r="J36" s="12">
        <v>0.496</v>
      </c>
      <c r="K36" s="41" t="s">
        <v>733</v>
      </c>
      <c r="L36" s="9" t="str">
        <f t="shared" si="11"/>
        <v>Yes</v>
      </c>
    </row>
    <row r="37" spans="1:12" x14ac:dyDescent="0.25">
      <c r="A37" s="2" t="s">
        <v>24</v>
      </c>
      <c r="B37" s="33" t="s">
        <v>217</v>
      </c>
      <c r="C37" s="13">
        <v>2.0233174214999998</v>
      </c>
      <c r="D37" s="11" t="str">
        <f t="shared" si="15"/>
        <v>N/A</v>
      </c>
      <c r="E37" s="13">
        <v>1.9535317988000001</v>
      </c>
      <c r="F37" s="11" t="str">
        <f t="shared" si="16"/>
        <v>N/A</v>
      </c>
      <c r="G37" s="13">
        <v>2.0042325407999999</v>
      </c>
      <c r="H37" s="11" t="str">
        <f t="shared" si="17"/>
        <v>N/A</v>
      </c>
      <c r="I37" s="12">
        <v>-3.45</v>
      </c>
      <c r="J37" s="12">
        <v>2.5950000000000002</v>
      </c>
      <c r="K37" s="41" t="s">
        <v>733</v>
      </c>
      <c r="L37" s="9" t="str">
        <f t="shared" si="11"/>
        <v>Yes</v>
      </c>
    </row>
    <row r="38" spans="1:12" x14ac:dyDescent="0.25">
      <c r="A38" s="2" t="s">
        <v>25</v>
      </c>
      <c r="B38" s="33" t="s">
        <v>217</v>
      </c>
      <c r="C38" s="13">
        <v>21.082941937000001</v>
      </c>
      <c r="D38" s="11" t="str">
        <f t="shared" si="15"/>
        <v>N/A</v>
      </c>
      <c r="E38" s="13">
        <v>21.251840414</v>
      </c>
      <c r="F38" s="11" t="str">
        <f t="shared" si="16"/>
        <v>N/A</v>
      </c>
      <c r="G38" s="13">
        <v>20.767742155000001</v>
      </c>
      <c r="H38" s="11" t="str">
        <f t="shared" si="17"/>
        <v>N/A</v>
      </c>
      <c r="I38" s="12">
        <v>0.80110000000000003</v>
      </c>
      <c r="J38" s="12">
        <v>-2.2799999999999998</v>
      </c>
      <c r="K38" s="41" t="s">
        <v>733</v>
      </c>
      <c r="L38" s="9" t="str">
        <f t="shared" si="11"/>
        <v>Yes</v>
      </c>
    </row>
    <row r="39" spans="1:12" x14ac:dyDescent="0.25">
      <c r="A39" s="2" t="s">
        <v>26</v>
      </c>
      <c r="B39" s="41" t="s">
        <v>217</v>
      </c>
      <c r="C39" s="13">
        <v>0.43128271410000002</v>
      </c>
      <c r="D39" s="11" t="str">
        <f t="shared" si="15"/>
        <v>N/A</v>
      </c>
      <c r="E39" s="13">
        <v>0.38903053589999997</v>
      </c>
      <c r="F39" s="11" t="str">
        <f t="shared" si="16"/>
        <v>N/A</v>
      </c>
      <c r="G39" s="13">
        <v>0.38024965199999999</v>
      </c>
      <c r="H39" s="11" t="str">
        <f t="shared" si="17"/>
        <v>N/A</v>
      </c>
      <c r="I39" s="12">
        <v>-9.8000000000000007</v>
      </c>
      <c r="J39" s="12">
        <v>-2.2599999999999998</v>
      </c>
      <c r="K39" s="41" t="s">
        <v>217</v>
      </c>
      <c r="L39" s="9" t="str">
        <f t="shared" si="11"/>
        <v>N/A</v>
      </c>
    </row>
    <row r="40" spans="1:12" x14ac:dyDescent="0.25">
      <c r="A40" s="2" t="s">
        <v>60</v>
      </c>
      <c r="B40" s="41" t="s">
        <v>217</v>
      </c>
      <c r="C40" s="13">
        <v>0.1292568372</v>
      </c>
      <c r="D40" s="11" t="str">
        <f t="shared" si="15"/>
        <v>N/A</v>
      </c>
      <c r="E40" s="13">
        <v>0.13286889069999999</v>
      </c>
      <c r="F40" s="11" t="str">
        <f t="shared" si="16"/>
        <v>N/A</v>
      </c>
      <c r="G40" s="13">
        <v>0.14938379190000001</v>
      </c>
      <c r="H40" s="11" t="str">
        <f t="shared" si="17"/>
        <v>N/A</v>
      </c>
      <c r="I40" s="12">
        <v>2.794</v>
      </c>
      <c r="J40" s="12">
        <v>12.43</v>
      </c>
      <c r="K40" s="41" t="s">
        <v>217</v>
      </c>
      <c r="L40" s="9" t="str">
        <f t="shared" si="11"/>
        <v>N/A</v>
      </c>
    </row>
    <row r="41" spans="1:12" x14ac:dyDescent="0.25">
      <c r="A41" s="2" t="s">
        <v>61</v>
      </c>
      <c r="B41" s="41" t="s">
        <v>217</v>
      </c>
      <c r="C41" s="13">
        <v>0</v>
      </c>
      <c r="D41" s="11" t="str">
        <f t="shared" si="15"/>
        <v>N/A</v>
      </c>
      <c r="E41" s="13">
        <v>0</v>
      </c>
      <c r="F41" s="11" t="str">
        <f t="shared" si="16"/>
        <v>N/A</v>
      </c>
      <c r="G41" s="13">
        <v>0</v>
      </c>
      <c r="H41" s="11" t="str">
        <f t="shared" si="17"/>
        <v>N/A</v>
      </c>
      <c r="I41" s="12" t="s">
        <v>1742</v>
      </c>
      <c r="J41" s="12" t="s">
        <v>1742</v>
      </c>
      <c r="K41" s="41" t="s">
        <v>217</v>
      </c>
      <c r="L41" s="9" t="str">
        <f t="shared" si="11"/>
        <v>N/A</v>
      </c>
    </row>
    <row r="42" spans="1:12" x14ac:dyDescent="0.25">
      <c r="A42" s="2" t="s">
        <v>62</v>
      </c>
      <c r="B42" s="41" t="s">
        <v>282</v>
      </c>
      <c r="C42" s="13">
        <v>0.68211776449999995</v>
      </c>
      <c r="D42" s="11" t="str">
        <f>IF($B42="N/A","N/A",IF(C42&gt;=5,"No",IF(C42&lt;0,"No","Yes")))</f>
        <v>Yes</v>
      </c>
      <c r="E42" s="13">
        <v>0.66793550469999996</v>
      </c>
      <c r="F42" s="11" t="str">
        <f>IF($B42="N/A","N/A",IF(E42&gt;=5,"No",IF(E42&lt;0,"No","Yes")))</f>
        <v>Yes</v>
      </c>
      <c r="G42" s="13">
        <v>0.7186265745</v>
      </c>
      <c r="H42" s="11" t="str">
        <f>IF($B42="N/A","N/A",IF(G42&gt;=5,"No",IF(G42&lt;0,"No","Yes")))</f>
        <v>Yes</v>
      </c>
      <c r="I42" s="12">
        <v>-2.08</v>
      </c>
      <c r="J42" s="12">
        <v>7.5890000000000004</v>
      </c>
      <c r="K42" s="41" t="s">
        <v>733</v>
      </c>
      <c r="L42" s="9" t="str">
        <f t="shared" si="11"/>
        <v>Yes</v>
      </c>
    </row>
    <row r="43" spans="1:12" x14ac:dyDescent="0.25">
      <c r="A43" s="2" t="s">
        <v>63</v>
      </c>
      <c r="B43" s="41" t="s">
        <v>217</v>
      </c>
      <c r="C43" s="13">
        <v>13.186756933</v>
      </c>
      <c r="D43" s="11" t="str">
        <f>IF($B43="N/A","N/A",IF(C43&gt;10,"No",IF(C43&lt;-10,"No","Yes")))</f>
        <v>N/A</v>
      </c>
      <c r="E43" s="13">
        <v>13.677116625</v>
      </c>
      <c r="F43" s="11" t="str">
        <f>IF($B43="N/A","N/A",IF(E43&gt;10,"No",IF(E43&lt;-10,"No","Yes")))</f>
        <v>N/A</v>
      </c>
      <c r="G43" s="13">
        <v>13.470570261000001</v>
      </c>
      <c r="H43" s="11" t="str">
        <f>IF($B43="N/A","N/A",IF(G43&gt;10,"No",IF(G43&lt;-10,"No","Yes")))</f>
        <v>N/A</v>
      </c>
      <c r="I43" s="12">
        <v>3.7189999999999999</v>
      </c>
      <c r="J43" s="12">
        <v>-1.51</v>
      </c>
      <c r="K43" s="41" t="s">
        <v>733</v>
      </c>
      <c r="L43" s="9" t="str">
        <f t="shared" si="11"/>
        <v>Yes</v>
      </c>
    </row>
    <row r="44" spans="1:12" x14ac:dyDescent="0.25">
      <c r="A44" s="2" t="s">
        <v>64</v>
      </c>
      <c r="B44" s="41" t="s">
        <v>217</v>
      </c>
      <c r="C44" s="13">
        <v>0</v>
      </c>
      <c r="D44" s="11" t="str">
        <f>IF($B44="N/A","N/A",IF(C44&gt;10,"No",IF(C44&lt;-10,"No","Yes")))</f>
        <v>N/A</v>
      </c>
      <c r="E44" s="13">
        <v>0</v>
      </c>
      <c r="F44" s="11" t="str">
        <f>IF($B44="N/A","N/A",IF(E44&gt;10,"No",IF(E44&lt;-10,"No","Yes")))</f>
        <v>N/A</v>
      </c>
      <c r="G44" s="13">
        <v>0</v>
      </c>
      <c r="H44" s="11" t="str">
        <f>IF($B44="N/A","N/A",IF(G44&gt;10,"No",IF(G44&lt;-10,"No","Yes")))</f>
        <v>N/A</v>
      </c>
      <c r="I44" s="12" t="s">
        <v>1742</v>
      </c>
      <c r="J44" s="12" t="s">
        <v>1742</v>
      </c>
      <c r="K44" s="41" t="s">
        <v>733</v>
      </c>
      <c r="L44" s="9" t="str">
        <f t="shared" si="11"/>
        <v>N/A</v>
      </c>
    </row>
    <row r="45" spans="1:12" x14ac:dyDescent="0.25">
      <c r="A45" s="3" t="s">
        <v>19</v>
      </c>
      <c r="B45" s="33" t="s">
        <v>285</v>
      </c>
      <c r="C45" s="8">
        <v>4.9437540792999997</v>
      </c>
      <c r="D45" s="11" t="str">
        <f>IF($B45="N/A","N/A",IF(C45&gt;8,"No",IF(C45&lt;2,"No","Yes")))</f>
        <v>Yes</v>
      </c>
      <c r="E45" s="8">
        <v>4.6468201242999996</v>
      </c>
      <c r="F45" s="11" t="str">
        <f>IF($B45="N/A","N/A",IF(E45&gt;8,"No",IF(E45&lt;2,"No","Yes")))</f>
        <v>Yes</v>
      </c>
      <c r="G45" s="8">
        <v>4.3558955671000001</v>
      </c>
      <c r="H45" s="11" t="str">
        <f>IF($B45="N/A","N/A",IF(G45&gt;8,"No",IF(G45&lt;2,"No","Yes")))</f>
        <v>Yes</v>
      </c>
      <c r="I45" s="12">
        <v>-6.01</v>
      </c>
      <c r="J45" s="12">
        <v>-6.26</v>
      </c>
      <c r="K45" s="41" t="s">
        <v>733</v>
      </c>
      <c r="L45" s="9" t="str">
        <f t="shared" si="11"/>
        <v>Yes</v>
      </c>
    </row>
    <row r="46" spans="1:12" x14ac:dyDescent="0.25">
      <c r="A46" s="3" t="s">
        <v>174</v>
      </c>
      <c r="B46" s="33" t="s">
        <v>217</v>
      </c>
      <c r="C46" s="8">
        <v>23.154890644000002</v>
      </c>
      <c r="D46" s="11" t="str">
        <f t="shared" ref="D46:D53" si="18">IF($B46="N/A","N/A",IF(C46&gt;10,"No",IF(C46&lt;-10,"No","Yes")))</f>
        <v>N/A</v>
      </c>
      <c r="E46" s="8">
        <v>23.404077040000001</v>
      </c>
      <c r="F46" s="11" t="str">
        <f t="shared" ref="F46:F53" si="19">IF($B46="N/A","N/A",IF(E46&gt;10,"No",IF(E46&lt;-10,"No","Yes")))</f>
        <v>N/A</v>
      </c>
      <c r="G46" s="8">
        <v>23.196360468000002</v>
      </c>
      <c r="H46" s="11" t="str">
        <f t="shared" ref="H46:H53" si="20">IF($B46="N/A","N/A",IF(G46&gt;10,"No",IF(G46&lt;-10,"No","Yes")))</f>
        <v>N/A</v>
      </c>
      <c r="I46" s="12">
        <v>1.0760000000000001</v>
      </c>
      <c r="J46" s="12">
        <v>-0.88800000000000001</v>
      </c>
      <c r="K46" s="41" t="s">
        <v>733</v>
      </c>
      <c r="L46" s="9" t="str">
        <f>IF(J46="Div by 0", "N/A", IF(OR(J46="N/A",K46="N/A"),"N/A", IF(J46&gt;VALUE(MID(K46,1,2)), "No", IF(J46&lt;-1*VALUE(MID(K46,1,2)), "No", "Yes"))))</f>
        <v>Yes</v>
      </c>
    </row>
    <row r="47" spans="1:12" x14ac:dyDescent="0.25">
      <c r="A47" s="3" t="s">
        <v>175</v>
      </c>
      <c r="B47" s="33" t="s">
        <v>217</v>
      </c>
      <c r="C47" s="8">
        <v>35.667208436000003</v>
      </c>
      <c r="D47" s="11" t="str">
        <f t="shared" si="18"/>
        <v>N/A</v>
      </c>
      <c r="E47" s="8">
        <v>36.210962281999997</v>
      </c>
      <c r="F47" s="11" t="str">
        <f t="shared" si="19"/>
        <v>N/A</v>
      </c>
      <c r="G47" s="8">
        <v>36.449645212999997</v>
      </c>
      <c r="H47" s="11" t="str">
        <f t="shared" si="20"/>
        <v>N/A</v>
      </c>
      <c r="I47" s="12">
        <v>1.5249999999999999</v>
      </c>
      <c r="J47" s="12">
        <v>0.65910000000000002</v>
      </c>
      <c r="K47" s="41" t="s">
        <v>733</v>
      </c>
      <c r="L47" s="9" t="str">
        <f>IF(J47="Div by 0", "N/A", IF(OR(J47="N/A",K47="N/A"),"N/A", IF(J47&gt;VALUE(MID(K47,1,2)), "No", IF(J47&lt;-1*VALUE(MID(K47,1,2)), "No", "Yes"))))</f>
        <v>Yes</v>
      </c>
    </row>
    <row r="48" spans="1:12" x14ac:dyDescent="0.25">
      <c r="A48" s="3" t="s">
        <v>176</v>
      </c>
      <c r="B48" s="33" t="s">
        <v>217</v>
      </c>
      <c r="C48" s="8">
        <v>3.6511857074999998</v>
      </c>
      <c r="D48" s="11" t="str">
        <f t="shared" si="18"/>
        <v>N/A</v>
      </c>
      <c r="E48" s="8">
        <v>3.5395793682000001</v>
      </c>
      <c r="F48" s="11" t="str">
        <f t="shared" si="19"/>
        <v>N/A</v>
      </c>
      <c r="G48" s="8">
        <v>3.7300680149000001</v>
      </c>
      <c r="H48" s="11" t="str">
        <f t="shared" si="20"/>
        <v>N/A</v>
      </c>
      <c r="I48" s="12">
        <v>-3.06</v>
      </c>
      <c r="J48" s="12">
        <v>5.3819999999999997</v>
      </c>
      <c r="K48" s="41" t="s">
        <v>733</v>
      </c>
      <c r="L48" s="9" t="str">
        <f t="shared" ref="L48:L57" si="21">IF(J48="Div by 0", "N/A", IF(OR(J48="N/A",K48="N/A"),"N/A", IF(J48&gt;VALUE(MID(K48,1,2)), "No", IF(J48&lt;-1*VALUE(MID(K48,1,2)), "No", "Yes"))))</f>
        <v>Yes</v>
      </c>
    </row>
    <row r="49" spans="1:12" x14ac:dyDescent="0.25">
      <c r="A49" s="3" t="s">
        <v>177</v>
      </c>
      <c r="B49" s="33" t="s">
        <v>217</v>
      </c>
      <c r="C49" s="8">
        <v>18.167624362000002</v>
      </c>
      <c r="D49" s="11" t="str">
        <f t="shared" si="18"/>
        <v>N/A</v>
      </c>
      <c r="E49" s="8">
        <v>18.064184053000002</v>
      </c>
      <c r="F49" s="11" t="str">
        <f t="shared" si="19"/>
        <v>N/A</v>
      </c>
      <c r="G49" s="8">
        <v>18.164842750999998</v>
      </c>
      <c r="H49" s="11" t="str">
        <f t="shared" si="20"/>
        <v>N/A</v>
      </c>
      <c r="I49" s="12">
        <v>-0.56899999999999995</v>
      </c>
      <c r="J49" s="12">
        <v>0.55720000000000003</v>
      </c>
      <c r="K49" s="41" t="s">
        <v>733</v>
      </c>
      <c r="L49" s="9" t="str">
        <f t="shared" si="21"/>
        <v>Yes</v>
      </c>
    </row>
    <row r="50" spans="1:12" x14ac:dyDescent="0.25">
      <c r="A50" s="3" t="s">
        <v>178</v>
      </c>
      <c r="B50" s="33" t="s">
        <v>217</v>
      </c>
      <c r="C50" s="8">
        <v>7.2729366896999998</v>
      </c>
      <c r="D50" s="11" t="str">
        <f t="shared" si="18"/>
        <v>N/A</v>
      </c>
      <c r="E50" s="8">
        <v>7.2778635639999996</v>
      </c>
      <c r="F50" s="11" t="str">
        <f t="shared" si="19"/>
        <v>N/A</v>
      </c>
      <c r="G50" s="8">
        <v>7.3458347951</v>
      </c>
      <c r="H50" s="11" t="str">
        <f t="shared" si="20"/>
        <v>N/A</v>
      </c>
      <c r="I50" s="12">
        <v>6.7699999999999996E-2</v>
      </c>
      <c r="J50" s="12">
        <v>0.93389999999999995</v>
      </c>
      <c r="K50" s="41" t="s">
        <v>733</v>
      </c>
      <c r="L50" s="9" t="str">
        <f t="shared" si="21"/>
        <v>Yes</v>
      </c>
    </row>
    <row r="51" spans="1:12" x14ac:dyDescent="0.25">
      <c r="A51" s="3" t="s">
        <v>179</v>
      </c>
      <c r="B51" s="33" t="s">
        <v>217</v>
      </c>
      <c r="C51" s="8">
        <v>2.8641267484999999</v>
      </c>
      <c r="D51" s="11" t="str">
        <f t="shared" si="18"/>
        <v>N/A</v>
      </c>
      <c r="E51" s="8">
        <v>2.8082019606999999</v>
      </c>
      <c r="F51" s="11" t="str">
        <f t="shared" si="19"/>
        <v>N/A</v>
      </c>
      <c r="G51" s="8">
        <v>2.8428188268999999</v>
      </c>
      <c r="H51" s="11" t="str">
        <f t="shared" si="20"/>
        <v>N/A</v>
      </c>
      <c r="I51" s="12">
        <v>-1.95</v>
      </c>
      <c r="J51" s="12">
        <v>1.2330000000000001</v>
      </c>
      <c r="K51" s="41" t="s">
        <v>733</v>
      </c>
      <c r="L51" s="9" t="str">
        <f t="shared" si="21"/>
        <v>Yes</v>
      </c>
    </row>
    <row r="52" spans="1:12" x14ac:dyDescent="0.25">
      <c r="A52" s="3" t="s">
        <v>180</v>
      </c>
      <c r="B52" s="33" t="s">
        <v>217</v>
      </c>
      <c r="C52" s="8">
        <v>2.3586173358</v>
      </c>
      <c r="D52" s="11" t="str">
        <f t="shared" si="18"/>
        <v>N/A</v>
      </c>
      <c r="E52" s="8">
        <v>2.2061023928000001</v>
      </c>
      <c r="F52" s="11" t="str">
        <f t="shared" si="19"/>
        <v>N/A</v>
      </c>
      <c r="G52" s="8">
        <v>2.1502212464000001</v>
      </c>
      <c r="H52" s="11" t="str">
        <f t="shared" si="20"/>
        <v>N/A</v>
      </c>
      <c r="I52" s="12">
        <v>-6.47</v>
      </c>
      <c r="J52" s="12">
        <v>-2.5299999999999998</v>
      </c>
      <c r="K52" s="41" t="s">
        <v>733</v>
      </c>
      <c r="L52" s="9" t="str">
        <f t="shared" si="21"/>
        <v>Yes</v>
      </c>
    </row>
    <row r="53" spans="1:12" x14ac:dyDescent="0.25">
      <c r="A53" s="3" t="s">
        <v>950</v>
      </c>
      <c r="B53" s="33" t="s">
        <v>217</v>
      </c>
      <c r="C53" s="8">
        <v>1.9196559976000001</v>
      </c>
      <c r="D53" s="11" t="str">
        <f t="shared" si="18"/>
        <v>N/A</v>
      </c>
      <c r="E53" s="8">
        <v>1.8422092146</v>
      </c>
      <c r="F53" s="11" t="str">
        <f t="shared" si="19"/>
        <v>N/A</v>
      </c>
      <c r="G53" s="8">
        <v>1.7631814221</v>
      </c>
      <c r="H53" s="11" t="str">
        <f t="shared" si="20"/>
        <v>N/A</v>
      </c>
      <c r="I53" s="12">
        <v>-4.03</v>
      </c>
      <c r="J53" s="12">
        <v>-4.29</v>
      </c>
      <c r="K53" s="41" t="s">
        <v>733</v>
      </c>
      <c r="L53" s="9" t="str">
        <f t="shared" si="21"/>
        <v>Yes</v>
      </c>
    </row>
    <row r="54" spans="1:12" x14ac:dyDescent="0.25">
      <c r="A54" s="2" t="s">
        <v>212</v>
      </c>
      <c r="B54" s="33" t="s">
        <v>217</v>
      </c>
      <c r="C54" s="34" t="s">
        <v>217</v>
      </c>
      <c r="D54" s="9" t="str">
        <f t="shared" ref="D54:D57" si="22">IF($B54="N/A","N/A",IF(C54&lt;0,"No","Yes"))</f>
        <v>N/A</v>
      </c>
      <c r="E54" s="34">
        <v>53055</v>
      </c>
      <c r="F54" s="9" t="str">
        <f t="shared" ref="F54:F57" si="23">IF($B54="N/A","N/A",IF(E54&lt;0,"No","Yes"))</f>
        <v>N/A</v>
      </c>
      <c r="G54" s="34">
        <v>56113</v>
      </c>
      <c r="H54" s="9" t="str">
        <f t="shared" ref="H54:H57" si="24">IF($B54="N/A","N/A",IF(G54&lt;0,"No","Yes"))</f>
        <v>N/A</v>
      </c>
      <c r="I54" s="12" t="s">
        <v>217</v>
      </c>
      <c r="J54" s="12">
        <v>5.7640000000000002</v>
      </c>
      <c r="K54" s="41" t="s">
        <v>733</v>
      </c>
      <c r="L54" s="9" t="str">
        <f t="shared" si="21"/>
        <v>Yes</v>
      </c>
    </row>
    <row r="55" spans="1:12" x14ac:dyDescent="0.25">
      <c r="A55" s="2" t="s">
        <v>213</v>
      </c>
      <c r="B55" s="33" t="s">
        <v>217</v>
      </c>
      <c r="C55" s="34" t="s">
        <v>217</v>
      </c>
      <c r="D55" s="9" t="str">
        <f t="shared" si="22"/>
        <v>N/A</v>
      </c>
      <c r="E55" s="34">
        <v>2935</v>
      </c>
      <c r="F55" s="9" t="str">
        <f t="shared" si="23"/>
        <v>N/A</v>
      </c>
      <c r="G55" s="34">
        <v>3285</v>
      </c>
      <c r="H55" s="9" t="str">
        <f t="shared" si="24"/>
        <v>N/A</v>
      </c>
      <c r="I55" s="12" t="s">
        <v>217</v>
      </c>
      <c r="J55" s="12">
        <v>11.93</v>
      </c>
      <c r="K55" s="41" t="s">
        <v>733</v>
      </c>
      <c r="L55" s="9" t="str">
        <f t="shared" si="21"/>
        <v>No</v>
      </c>
    </row>
    <row r="56" spans="1:12" x14ac:dyDescent="0.25">
      <c r="A56" s="2" t="s">
        <v>214</v>
      </c>
      <c r="B56" s="33" t="s">
        <v>217</v>
      </c>
      <c r="C56" s="34" t="s">
        <v>217</v>
      </c>
      <c r="D56" s="9" t="str">
        <f t="shared" si="22"/>
        <v>N/A</v>
      </c>
      <c r="E56" s="34">
        <v>20771</v>
      </c>
      <c r="F56" s="9" t="str">
        <f t="shared" si="23"/>
        <v>N/A</v>
      </c>
      <c r="G56" s="34">
        <v>22177</v>
      </c>
      <c r="H56" s="9" t="str">
        <f t="shared" si="24"/>
        <v>N/A</v>
      </c>
      <c r="I56" s="12" t="s">
        <v>217</v>
      </c>
      <c r="J56" s="12">
        <v>6.7690000000000001</v>
      </c>
      <c r="K56" s="41" t="s">
        <v>733</v>
      </c>
      <c r="L56" s="9" t="str">
        <f t="shared" si="21"/>
        <v>Yes</v>
      </c>
    </row>
    <row r="57" spans="1:12" x14ac:dyDescent="0.25">
      <c r="A57" s="2" t="s">
        <v>951</v>
      </c>
      <c r="B57" s="33" t="s">
        <v>217</v>
      </c>
      <c r="C57" s="34" t="s">
        <v>217</v>
      </c>
      <c r="D57" s="9" t="str">
        <f t="shared" si="22"/>
        <v>N/A</v>
      </c>
      <c r="E57" s="34">
        <v>3685</v>
      </c>
      <c r="F57" s="9" t="str">
        <f t="shared" si="23"/>
        <v>N/A</v>
      </c>
      <c r="G57" s="34">
        <v>3959</v>
      </c>
      <c r="H57" s="9" t="str">
        <f t="shared" si="24"/>
        <v>N/A</v>
      </c>
      <c r="I57" s="12" t="s">
        <v>217</v>
      </c>
      <c r="J57" s="12">
        <v>7.4359999999999999</v>
      </c>
      <c r="K57" s="41" t="s">
        <v>733</v>
      </c>
      <c r="L57" s="9" t="str">
        <f t="shared" si="21"/>
        <v>Yes</v>
      </c>
    </row>
    <row r="58" spans="1:12" x14ac:dyDescent="0.25">
      <c r="A58" s="2" t="s">
        <v>952</v>
      </c>
      <c r="B58" s="33" t="s">
        <v>217</v>
      </c>
      <c r="C58" s="8">
        <v>100</v>
      </c>
      <c r="D58" s="11" t="str">
        <f>IF($B58="N/A","N/A",IF(C58&gt;10,"No",IF(C58&lt;-10,"No","Yes")))</f>
        <v>N/A</v>
      </c>
      <c r="E58" s="8">
        <v>100</v>
      </c>
      <c r="F58" s="11" t="str">
        <f>IF($B58="N/A","N/A",IF(E58&gt;10,"No",IF(E58&lt;-10,"No","Yes")))</f>
        <v>N/A</v>
      </c>
      <c r="G58" s="8">
        <v>99.998868305000002</v>
      </c>
      <c r="H58" s="11" t="str">
        <f>IF($B58="N/A","N/A",IF(G58&gt;10,"No",IF(G58&lt;-10,"No","Yes")))</f>
        <v>N/A</v>
      </c>
      <c r="I58" s="12">
        <v>0</v>
      </c>
      <c r="J58" s="12">
        <v>-1E-3</v>
      </c>
      <c r="K58" s="33" t="s">
        <v>217</v>
      </c>
      <c r="L58" s="9" t="str">
        <f t="shared" si="11"/>
        <v>N/A</v>
      </c>
    </row>
    <row r="59" spans="1:12" x14ac:dyDescent="0.25">
      <c r="A59" s="2" t="s">
        <v>1743</v>
      </c>
      <c r="B59" s="33" t="s">
        <v>217</v>
      </c>
      <c r="C59" s="8">
        <v>99.992321376000007</v>
      </c>
      <c r="D59" s="11" t="str">
        <f>IF($B59="N/A","N/A",IF(C59&gt;10,"No",IF(C59&lt;-10,"No","Yes")))</f>
        <v>N/A</v>
      </c>
      <c r="E59" s="8">
        <v>99.997605965999995</v>
      </c>
      <c r="F59" s="11" t="str">
        <f>IF($B59="N/A","N/A",IF(E59&gt;10,"No",IF(E59&lt;-10,"No","Yes")))</f>
        <v>N/A</v>
      </c>
      <c r="G59" s="8">
        <v>100</v>
      </c>
      <c r="H59" s="11" t="str">
        <f>IF($B59="N/A","N/A",IF(G59&gt;10,"No",IF(G59&lt;-10,"No","Yes")))</f>
        <v>N/A</v>
      </c>
      <c r="I59" s="12">
        <v>5.3E-3</v>
      </c>
      <c r="J59" s="12">
        <v>2.3999999999999998E-3</v>
      </c>
      <c r="K59" s="33" t="s">
        <v>217</v>
      </c>
      <c r="L59" s="9" t="str">
        <f t="shared" si="11"/>
        <v>N/A</v>
      </c>
    </row>
    <row r="60" spans="1:12" x14ac:dyDescent="0.25">
      <c r="A60" s="2" t="s">
        <v>181</v>
      </c>
      <c r="B60" s="33" t="s">
        <v>217</v>
      </c>
      <c r="C60" s="8">
        <v>56.942115973</v>
      </c>
      <c r="D60" s="11" t="str">
        <f t="shared" ref="D60:D61" si="25">IF($B60="N/A","N/A",IF(C60&gt;10,"No",IF(C60&lt;-10,"No","Yes")))</f>
        <v>N/A</v>
      </c>
      <c r="E60" s="8">
        <v>56.287331969</v>
      </c>
      <c r="F60" s="11" t="str">
        <f t="shared" ref="F60:F61" si="26">IF($B60="N/A","N/A",IF(E60&gt;10,"No",IF(E60&lt;-10,"No","Yes")))</f>
        <v>N/A</v>
      </c>
      <c r="G60" s="8">
        <v>56.293923927000002</v>
      </c>
      <c r="H60" s="11" t="str">
        <f t="shared" ref="H60:H61" si="27">IF($B60="N/A","N/A",IF(G60&gt;10,"No",IF(G60&lt;-10,"No","Yes")))</f>
        <v>N/A</v>
      </c>
      <c r="I60" s="12">
        <v>-1.1499999999999999</v>
      </c>
      <c r="J60" s="12">
        <v>1.17E-2</v>
      </c>
      <c r="K60" s="41" t="s">
        <v>733</v>
      </c>
      <c r="L60" s="9" t="str">
        <f>IF(J60="Div by 0", "N/A", IF(OR(J60="N/A",K60="N/A"),"N/A", IF(J60&gt;VALUE(MID(K60,1,2)), "No", IF(J60&lt;-1*VALUE(MID(K60,1,2)), "No", "Yes"))))</f>
        <v>Yes</v>
      </c>
    </row>
    <row r="61" spans="1:12" x14ac:dyDescent="0.25">
      <c r="A61" s="6" t="s">
        <v>182</v>
      </c>
      <c r="B61" s="33" t="s">
        <v>217</v>
      </c>
      <c r="C61" s="8">
        <v>43.050205403</v>
      </c>
      <c r="D61" s="11" t="str">
        <f t="shared" si="25"/>
        <v>N/A</v>
      </c>
      <c r="E61" s="8">
        <v>43.710273997000002</v>
      </c>
      <c r="F61" s="11" t="str">
        <f t="shared" si="26"/>
        <v>N/A</v>
      </c>
      <c r="G61" s="8">
        <v>43.706076072999998</v>
      </c>
      <c r="H61" s="11" t="str">
        <f t="shared" si="27"/>
        <v>N/A</v>
      </c>
      <c r="I61" s="12">
        <v>1.5329999999999999</v>
      </c>
      <c r="J61" s="12">
        <v>-0.01</v>
      </c>
      <c r="K61" s="41" t="s">
        <v>733</v>
      </c>
      <c r="L61" s="9" t="str">
        <f>IF(J61="Div by 0", "N/A", IF(OR(J61="N/A",K61="N/A"),"N/A", IF(J61&gt;VALUE(MID(K61,1,2)), "No", IF(J61&lt;-1*VALUE(MID(K61,1,2)), "No", "Yes"))))</f>
        <v>Yes</v>
      </c>
    </row>
    <row r="62" spans="1:12" x14ac:dyDescent="0.25">
      <c r="A62" s="7" t="s">
        <v>682</v>
      </c>
      <c r="B62" s="33" t="s">
        <v>286</v>
      </c>
      <c r="C62" s="8">
        <v>49.369712946999996</v>
      </c>
      <c r="D62" s="11" t="str">
        <f>IF($B62="N/A","N/A",IF(C62&gt;70,"No",IF(C62&lt;40,"No","Yes")))</f>
        <v>Yes</v>
      </c>
      <c r="E62" s="8">
        <v>50.550029326999997</v>
      </c>
      <c r="F62" s="11" t="str">
        <f>IF($B62="N/A","N/A",IF(E62&gt;70,"No",IF(E62&lt;40,"No","Yes")))</f>
        <v>Yes</v>
      </c>
      <c r="G62" s="8">
        <v>52.909023007000002</v>
      </c>
      <c r="H62" s="11" t="str">
        <f>IF($B62="N/A","N/A",IF(G62&gt;70,"No",IF(G62&lt;40,"No","Yes")))</f>
        <v>Yes</v>
      </c>
      <c r="I62" s="12">
        <v>2.391</v>
      </c>
      <c r="J62" s="12">
        <v>4.6669999999999998</v>
      </c>
      <c r="K62" s="41" t="s">
        <v>733</v>
      </c>
      <c r="L62" s="9" t="str">
        <f t="shared" si="11"/>
        <v>Yes</v>
      </c>
    </row>
    <row r="63" spans="1:12" x14ac:dyDescent="0.25">
      <c r="A63" s="2" t="s">
        <v>683</v>
      </c>
      <c r="B63" s="33" t="s">
        <v>217</v>
      </c>
      <c r="C63" s="8">
        <v>68.105167723999998</v>
      </c>
      <c r="D63" s="11" t="str">
        <f>IF($B63="N/A","N/A",IF(C63&gt;10,"No",IF(C63&lt;-10,"No","Yes")))</f>
        <v>N/A</v>
      </c>
      <c r="E63" s="8">
        <v>67.243205083000007</v>
      </c>
      <c r="F63" s="11" t="str">
        <f>IF($B63="N/A","N/A",IF(E63&gt;10,"No",IF(E63&lt;-10,"No","Yes")))</f>
        <v>N/A</v>
      </c>
      <c r="G63" s="8">
        <v>66.445916115000003</v>
      </c>
      <c r="H63" s="11" t="str">
        <f>IF($B63="N/A","N/A",IF(G63&gt;10,"No",IF(G63&lt;-10,"No","Yes")))</f>
        <v>N/A</v>
      </c>
      <c r="I63" s="12">
        <v>-1.27</v>
      </c>
      <c r="J63" s="12">
        <v>-1.19</v>
      </c>
      <c r="K63" s="33" t="s">
        <v>217</v>
      </c>
      <c r="L63" s="9" t="str">
        <f t="shared" si="11"/>
        <v>N/A</v>
      </c>
    </row>
    <row r="64" spans="1:12" x14ac:dyDescent="0.25">
      <c r="A64" s="2" t="s">
        <v>684</v>
      </c>
      <c r="B64" s="33" t="s">
        <v>217</v>
      </c>
      <c r="C64" s="8">
        <v>75.488215487999994</v>
      </c>
      <c r="D64" s="11" t="str">
        <f t="shared" ref="D64:D70" si="28">IF($B64="N/A","N/A",IF(C64&gt;10,"No",IF(C64&lt;-10,"No","Yes")))</f>
        <v>N/A</v>
      </c>
      <c r="E64" s="8">
        <v>73.213147591999999</v>
      </c>
      <c r="F64" s="11" t="str">
        <f t="shared" ref="F64:F70" si="29">IF($B64="N/A","N/A",IF(E64&gt;10,"No",IF(E64&lt;-10,"No","Yes")))</f>
        <v>N/A</v>
      </c>
      <c r="G64" s="8">
        <v>73.434273915999995</v>
      </c>
      <c r="H64" s="11" t="str">
        <f t="shared" ref="H64:H70" si="30">IF($B64="N/A","N/A",IF(G64&gt;10,"No",IF(G64&lt;-10,"No","Yes")))</f>
        <v>N/A</v>
      </c>
      <c r="I64" s="12">
        <v>-3.01</v>
      </c>
      <c r="J64" s="12">
        <v>0.30199999999999999</v>
      </c>
      <c r="K64" s="33" t="s">
        <v>217</v>
      </c>
      <c r="L64" s="9" t="str">
        <f t="shared" si="11"/>
        <v>N/A</v>
      </c>
    </row>
    <row r="65" spans="1:12" x14ac:dyDescent="0.25">
      <c r="A65" s="2" t="s">
        <v>427</v>
      </c>
      <c r="B65" s="33" t="s">
        <v>217</v>
      </c>
      <c r="C65" s="8">
        <v>47.690619427000001</v>
      </c>
      <c r="D65" s="11" t="str">
        <f t="shared" si="28"/>
        <v>N/A</v>
      </c>
      <c r="E65" s="8">
        <v>49.701079032000003</v>
      </c>
      <c r="F65" s="11" t="str">
        <f t="shared" si="29"/>
        <v>N/A</v>
      </c>
      <c r="G65" s="8">
        <v>52.983085686000003</v>
      </c>
      <c r="H65" s="11" t="str">
        <f t="shared" si="30"/>
        <v>N/A</v>
      </c>
      <c r="I65" s="12">
        <v>4.2160000000000002</v>
      </c>
      <c r="J65" s="12">
        <v>6.6029999999999998</v>
      </c>
      <c r="K65" s="33" t="s">
        <v>217</v>
      </c>
      <c r="L65" s="9" t="str">
        <f t="shared" si="11"/>
        <v>N/A</v>
      </c>
    </row>
    <row r="66" spans="1:12" x14ac:dyDescent="0.25">
      <c r="A66" s="2" t="s">
        <v>685</v>
      </c>
      <c r="B66" s="33" t="s">
        <v>217</v>
      </c>
      <c r="C66" s="8">
        <v>23.548848009</v>
      </c>
      <c r="D66" s="11" t="str">
        <f t="shared" si="28"/>
        <v>N/A</v>
      </c>
      <c r="E66" s="8">
        <v>25.864649151999998</v>
      </c>
      <c r="F66" s="11" t="str">
        <f t="shared" si="29"/>
        <v>N/A</v>
      </c>
      <c r="G66" s="8">
        <v>28.914676783000001</v>
      </c>
      <c r="H66" s="11" t="str">
        <f t="shared" si="30"/>
        <v>N/A</v>
      </c>
      <c r="I66" s="12">
        <v>9.8339999999999996</v>
      </c>
      <c r="J66" s="12">
        <v>11.79</v>
      </c>
      <c r="K66" s="33" t="s">
        <v>217</v>
      </c>
      <c r="L66" s="9" t="str">
        <f t="shared" si="11"/>
        <v>N/A</v>
      </c>
    </row>
    <row r="67" spans="1:12" x14ac:dyDescent="0.25">
      <c r="A67" s="2" t="s">
        <v>183</v>
      </c>
      <c r="B67" s="56" t="s">
        <v>221</v>
      </c>
      <c r="C67" s="34">
        <v>0</v>
      </c>
      <c r="D67" s="11" t="str">
        <f>IF(OR($B67="N/A",$C67="N/A"),"N/A",IF(C67&gt;0,"No",IF(C67&lt;0,"No","Yes")))</f>
        <v>Yes</v>
      </c>
      <c r="E67" s="34">
        <v>0</v>
      </c>
      <c r="F67" s="11" t="str">
        <f>IF(OR($B67="N/A",$E67="N/A"),"N/A",IF(E67&gt;0,"No",IF(E67&lt;0,"No","Yes")))</f>
        <v>Yes</v>
      </c>
      <c r="G67" s="34">
        <v>0</v>
      </c>
      <c r="H67" s="11" t="str">
        <f>IF($B67="N/A","N/A",IF(G67&gt;0,"No",IF(G67&lt;0,"No","Yes")))</f>
        <v>Yes</v>
      </c>
      <c r="I67" s="12" t="s">
        <v>1742</v>
      </c>
      <c r="J67" s="12" t="s">
        <v>1742</v>
      </c>
      <c r="K67" s="33" t="s">
        <v>217</v>
      </c>
      <c r="L67" s="9" t="str">
        <f>IF(J67="Div by 0", "N/A", IF(K67="N/A","N/A", IF(J67&gt;VALUE(MID(K67,1,2)), "No", IF(J67&lt;-1*VALUE(MID(K67,1,2)), "No", "Yes"))))</f>
        <v>N/A</v>
      </c>
    </row>
    <row r="68" spans="1:12" x14ac:dyDescent="0.25">
      <c r="A68" s="3" t="s">
        <v>150</v>
      </c>
      <c r="B68" s="33" t="s">
        <v>217</v>
      </c>
      <c r="C68" s="8">
        <v>0.87024405230000001</v>
      </c>
      <c r="D68" s="11" t="str">
        <f t="shared" si="28"/>
        <v>N/A</v>
      </c>
      <c r="E68" s="8">
        <v>0.89177768999999996</v>
      </c>
      <c r="F68" s="11" t="str">
        <f t="shared" si="29"/>
        <v>N/A</v>
      </c>
      <c r="G68" s="8">
        <v>0.95515091159999999</v>
      </c>
      <c r="H68" s="11" t="str">
        <f t="shared" si="30"/>
        <v>N/A</v>
      </c>
      <c r="I68" s="12">
        <v>2.4740000000000002</v>
      </c>
      <c r="J68" s="12">
        <v>7.1059999999999999</v>
      </c>
      <c r="K68" s="33" t="s">
        <v>217</v>
      </c>
      <c r="L68" s="9" t="str">
        <f t="shared" si="11"/>
        <v>N/A</v>
      </c>
    </row>
    <row r="69" spans="1:12" x14ac:dyDescent="0.25">
      <c r="A69" s="3" t="s">
        <v>151</v>
      </c>
      <c r="B69" s="33" t="s">
        <v>217</v>
      </c>
      <c r="C69" s="8">
        <v>1.2298596092</v>
      </c>
      <c r="D69" s="11" t="str">
        <f t="shared" si="28"/>
        <v>N/A</v>
      </c>
      <c r="E69" s="8">
        <v>1.2484887659999999</v>
      </c>
      <c r="F69" s="11" t="str">
        <f t="shared" si="29"/>
        <v>N/A</v>
      </c>
      <c r="G69" s="8">
        <v>1.241469846</v>
      </c>
      <c r="H69" s="11" t="str">
        <f t="shared" si="30"/>
        <v>N/A</v>
      </c>
      <c r="I69" s="12">
        <v>1.5149999999999999</v>
      </c>
      <c r="J69" s="12">
        <v>-0.56200000000000006</v>
      </c>
      <c r="K69" s="33" t="s">
        <v>217</v>
      </c>
      <c r="L69" s="9" t="str">
        <f t="shared" si="11"/>
        <v>N/A</v>
      </c>
    </row>
    <row r="70" spans="1:12" x14ac:dyDescent="0.25">
      <c r="A70" s="3" t="s">
        <v>152</v>
      </c>
      <c r="B70" s="33" t="s">
        <v>217</v>
      </c>
      <c r="C70" s="8">
        <v>1.3181637850000001</v>
      </c>
      <c r="D70" s="11" t="str">
        <f t="shared" si="28"/>
        <v>N/A</v>
      </c>
      <c r="E70" s="8">
        <v>1.3250978561</v>
      </c>
      <c r="F70" s="11" t="str">
        <f t="shared" si="29"/>
        <v>N/A</v>
      </c>
      <c r="G70" s="8">
        <v>1.3161617419</v>
      </c>
      <c r="H70" s="11" t="str">
        <f t="shared" si="30"/>
        <v>N/A</v>
      </c>
      <c r="I70" s="12">
        <v>0.52600000000000002</v>
      </c>
      <c r="J70" s="12">
        <v>-0.67400000000000004</v>
      </c>
      <c r="K70" s="33" t="s">
        <v>217</v>
      </c>
      <c r="L70" s="9" t="str">
        <f t="shared" si="11"/>
        <v>N/A</v>
      </c>
    </row>
    <row r="71" spans="1:12" x14ac:dyDescent="0.25">
      <c r="A71" s="2" t="s">
        <v>953</v>
      </c>
      <c r="B71" s="41" t="s">
        <v>217</v>
      </c>
      <c r="C71" s="1">
        <v>459</v>
      </c>
      <c r="D71" s="11" t="str">
        <f>IF($B71="N/A","N/A",IF(C71&gt;10,"No",IF(C71&lt;-10,"No","Yes")))</f>
        <v>N/A</v>
      </c>
      <c r="E71" s="1">
        <v>483</v>
      </c>
      <c r="F71" s="11" t="str">
        <f>IF($B71="N/A","N/A",IF(E71&gt;10,"No",IF(E71&lt;-10,"No","Yes")))</f>
        <v>N/A</v>
      </c>
      <c r="G71" s="1">
        <v>416</v>
      </c>
      <c r="H71" s="11" t="str">
        <f>IF($B71="N/A","N/A",IF(G71&gt;10,"No",IF(G71&lt;-10,"No","Yes")))</f>
        <v>N/A</v>
      </c>
      <c r="I71" s="12">
        <v>5.2290000000000001</v>
      </c>
      <c r="J71" s="12">
        <v>-13.9</v>
      </c>
      <c r="K71" s="33" t="s">
        <v>217</v>
      </c>
      <c r="L71" s="9" t="str">
        <f t="shared" si="11"/>
        <v>N/A</v>
      </c>
    </row>
    <row r="72" spans="1:12" x14ac:dyDescent="0.25">
      <c r="A72" s="3" t="s">
        <v>205</v>
      </c>
      <c r="B72" s="41" t="s">
        <v>221</v>
      </c>
      <c r="C72" s="1">
        <v>56</v>
      </c>
      <c r="D72" s="11" t="str">
        <f t="shared" ref="D72:D73" si="31">IF($B72="N/A","N/A",IF(C72&gt;0,"No",IF(C72&lt;0,"No","Yes")))</f>
        <v>No</v>
      </c>
      <c r="E72" s="1">
        <v>57</v>
      </c>
      <c r="F72" s="11" t="str">
        <f t="shared" ref="F72:F73" si="32">IF($B72="N/A","N/A",IF(E72&gt;0,"No",IF(E72&lt;0,"No","Yes")))</f>
        <v>No</v>
      </c>
      <c r="G72" s="1">
        <v>72</v>
      </c>
      <c r="H72" s="11" t="str">
        <f t="shared" ref="H72:H73" si="33">IF($B72="N/A","N/A",IF(G72&gt;0,"No",IF(G72&lt;0,"No","Yes")))</f>
        <v>No</v>
      </c>
      <c r="I72" s="12">
        <v>1.786</v>
      </c>
      <c r="J72" s="12">
        <v>26.32</v>
      </c>
      <c r="K72" s="33" t="s">
        <v>217</v>
      </c>
      <c r="L72" s="9" t="str">
        <f t="shared" si="11"/>
        <v>N/A</v>
      </c>
    </row>
    <row r="73" spans="1:12" x14ac:dyDescent="0.25">
      <c r="A73" s="3" t="s">
        <v>206</v>
      </c>
      <c r="B73" s="41" t="s">
        <v>221</v>
      </c>
      <c r="C73" s="1">
        <v>71</v>
      </c>
      <c r="D73" s="11" t="str">
        <f t="shared" si="31"/>
        <v>No</v>
      </c>
      <c r="E73" s="1">
        <v>68</v>
      </c>
      <c r="F73" s="11" t="str">
        <f t="shared" si="32"/>
        <v>No</v>
      </c>
      <c r="G73" s="1">
        <v>82</v>
      </c>
      <c r="H73" s="11" t="str">
        <f t="shared" si="33"/>
        <v>No</v>
      </c>
      <c r="I73" s="12">
        <v>-4.2300000000000004</v>
      </c>
      <c r="J73" s="12">
        <v>20.59</v>
      </c>
      <c r="K73" s="33" t="s">
        <v>217</v>
      </c>
      <c r="L73" s="9" t="str">
        <f t="shared" si="11"/>
        <v>N/A</v>
      </c>
    </row>
    <row r="74" spans="1:12" x14ac:dyDescent="0.25">
      <c r="A74" s="3" t="s">
        <v>207</v>
      </c>
      <c r="B74" s="56" t="s">
        <v>217</v>
      </c>
      <c r="C74" s="13">
        <v>94.366197182999997</v>
      </c>
      <c r="D74" s="11" t="str">
        <f>IF($B74="N/A","N/A",IF(C74&gt;10,"No",IF(C74&lt;-10,"No","Yes")))</f>
        <v>N/A</v>
      </c>
      <c r="E74" s="13">
        <v>100</v>
      </c>
      <c r="F74" s="11" t="str">
        <f>IF($B74="N/A","N/A",IF(E74&gt;10,"No",IF(E74&lt;-10,"No","Yes")))</f>
        <v>N/A</v>
      </c>
      <c r="G74" s="13">
        <v>100</v>
      </c>
      <c r="H74" s="11" t="str">
        <f>IF($B74="N/A","N/A",IF(G74&gt;10,"No",IF(G74&lt;-10,"No","Yes")))</f>
        <v>N/A</v>
      </c>
      <c r="I74" s="12">
        <v>5.97</v>
      </c>
      <c r="J74" s="12">
        <v>0</v>
      </c>
      <c r="K74" s="56" t="s">
        <v>217</v>
      </c>
      <c r="L74" s="9" t="str">
        <f t="shared" si="11"/>
        <v>N/A</v>
      </c>
    </row>
    <row r="75" spans="1:12" x14ac:dyDescent="0.25">
      <c r="A75" s="2" t="s">
        <v>65</v>
      </c>
      <c r="B75" s="41" t="s">
        <v>217</v>
      </c>
      <c r="C75" s="1">
        <v>10264</v>
      </c>
      <c r="D75" s="11" t="str">
        <f>IF($B75="N/A","N/A",IF(C75&gt;10,"No",IF(C75&lt;-10,"No","Yes")))</f>
        <v>N/A</v>
      </c>
      <c r="E75" s="1">
        <v>10702</v>
      </c>
      <c r="F75" s="11" t="str">
        <f>IF($B75="N/A","N/A",IF(E75&gt;10,"No",IF(E75&lt;-10,"No","Yes")))</f>
        <v>N/A</v>
      </c>
      <c r="G75" s="1">
        <v>11278</v>
      </c>
      <c r="H75" s="11" t="str">
        <f>IF($B75="N/A","N/A",IF(G75&gt;10,"No",IF(G75&lt;-10,"No","Yes")))</f>
        <v>N/A</v>
      </c>
      <c r="I75" s="12">
        <v>4.2670000000000003</v>
      </c>
      <c r="J75" s="12">
        <v>5.3819999999999997</v>
      </c>
      <c r="K75" s="41" t="s">
        <v>733</v>
      </c>
      <c r="L75" s="9" t="str">
        <f t="shared" ref="L75:L107" si="34">IF(J75="Div by 0", "N/A", IF(K75="N/A","N/A", IF(J75&gt;VALUE(MID(K75,1,2)), "No", IF(J75&lt;-1*VALUE(MID(K75,1,2)), "No", "Yes"))))</f>
        <v>Yes</v>
      </c>
    </row>
    <row r="76" spans="1:12" x14ac:dyDescent="0.25">
      <c r="A76" s="4" t="s">
        <v>66</v>
      </c>
      <c r="B76" s="41" t="s">
        <v>217</v>
      </c>
      <c r="C76" s="1">
        <v>8897.1200000000008</v>
      </c>
      <c r="D76" s="11" t="str">
        <f>IF($B76="N/A","N/A",IF(C76&gt;10,"No",IF(C76&lt;-10,"No","Yes")))</f>
        <v>N/A</v>
      </c>
      <c r="E76" s="1">
        <v>9230.57</v>
      </c>
      <c r="F76" s="11" t="str">
        <f>IF($B76="N/A","N/A",IF(E76&gt;10,"No",IF(E76&lt;-10,"No","Yes")))</f>
        <v>N/A</v>
      </c>
      <c r="G76" s="1">
        <v>9636.1299999999992</v>
      </c>
      <c r="H76" s="11" t="str">
        <f>IF($B76="N/A","N/A",IF(G76&gt;10,"No",IF(G76&lt;-10,"No","Yes")))</f>
        <v>N/A</v>
      </c>
      <c r="I76" s="12">
        <v>3.7480000000000002</v>
      </c>
      <c r="J76" s="12">
        <v>4.3940000000000001</v>
      </c>
      <c r="K76" s="41" t="s">
        <v>734</v>
      </c>
      <c r="L76" s="9" t="str">
        <f t="shared" si="34"/>
        <v>Yes</v>
      </c>
    </row>
    <row r="77" spans="1:12" x14ac:dyDescent="0.25">
      <c r="A77" s="3" t="s">
        <v>67</v>
      </c>
      <c r="B77" s="33" t="s">
        <v>287</v>
      </c>
      <c r="C77" s="8">
        <v>98.315714029999995</v>
      </c>
      <c r="D77" s="11" t="str">
        <f>IF($B77="N/A","N/A",IF(C77&gt;=90,"Yes","No"))</f>
        <v>Yes</v>
      </c>
      <c r="E77" s="8">
        <v>98.585893854999995</v>
      </c>
      <c r="F77" s="11" t="str">
        <f>IF($B77="N/A","N/A",IF(E77&gt;=90,"Yes","No"))</f>
        <v>Yes</v>
      </c>
      <c r="G77" s="8">
        <v>98.458961474000006</v>
      </c>
      <c r="H77" s="11" t="str">
        <f>IF($B77="N/A","N/A",IF(G77&gt;=90,"Yes","No"))</f>
        <v>Yes</v>
      </c>
      <c r="I77" s="12">
        <v>0.27479999999999999</v>
      </c>
      <c r="J77" s="12">
        <v>-0.129</v>
      </c>
      <c r="K77" s="41" t="s">
        <v>733</v>
      </c>
      <c r="L77" s="9" t="str">
        <f t="shared" si="34"/>
        <v>Yes</v>
      </c>
    </row>
    <row r="78" spans="1:12" x14ac:dyDescent="0.25">
      <c r="A78" s="2" t="s">
        <v>954</v>
      </c>
      <c r="B78" s="33" t="s">
        <v>287</v>
      </c>
      <c r="C78" s="8">
        <v>98.458748866999997</v>
      </c>
      <c r="D78" s="11" t="str">
        <f>IF($B78="N/A","N/A",IF(C78&gt;=90,"Yes","No"))</f>
        <v>Yes</v>
      </c>
      <c r="E78" s="8">
        <v>98.729262266000006</v>
      </c>
      <c r="F78" s="11" t="str">
        <f>IF($B78="N/A","N/A",IF(E78&gt;=90,"Yes","No"))</f>
        <v>Yes</v>
      </c>
      <c r="G78" s="8">
        <v>98.726439123999995</v>
      </c>
      <c r="H78" s="11" t="str">
        <f>IF($B78="N/A","N/A",IF(G78&gt;=90,"Yes","No"))</f>
        <v>Yes</v>
      </c>
      <c r="I78" s="12">
        <v>0.2747</v>
      </c>
      <c r="J78" s="12">
        <v>-3.0000000000000001E-3</v>
      </c>
      <c r="K78" s="41" t="s">
        <v>733</v>
      </c>
      <c r="L78" s="9" t="str">
        <f t="shared" si="34"/>
        <v>Yes</v>
      </c>
    </row>
    <row r="79" spans="1:12" x14ac:dyDescent="0.25">
      <c r="A79" s="6" t="s">
        <v>955</v>
      </c>
      <c r="B79" s="41" t="s">
        <v>288</v>
      </c>
      <c r="C79" s="13">
        <v>45.858585859000002</v>
      </c>
      <c r="D79" s="11" t="str">
        <f>IF($B79="N/A","N/A",IF(C79&gt;55,"No",IF(C79&lt;30,"No","Yes")))</f>
        <v>Yes</v>
      </c>
      <c r="E79" s="13">
        <v>46.034781025000001</v>
      </c>
      <c r="F79" s="11" t="str">
        <f>IF($B79="N/A","N/A",IF(E79&gt;55,"No",IF(E79&lt;30,"No","Yes")))</f>
        <v>Yes</v>
      </c>
      <c r="G79" s="13">
        <v>46.558843772000003</v>
      </c>
      <c r="H79" s="11" t="str">
        <f>IF($B79="N/A","N/A",IF(G79&gt;55,"No",IF(G79&lt;30,"No","Yes")))</f>
        <v>Yes</v>
      </c>
      <c r="I79" s="12">
        <v>0.38419999999999999</v>
      </c>
      <c r="J79" s="12">
        <v>1.1379999999999999</v>
      </c>
      <c r="K79" s="41" t="s">
        <v>733</v>
      </c>
      <c r="L79" s="9" t="str">
        <f t="shared" si="34"/>
        <v>Yes</v>
      </c>
    </row>
    <row r="80" spans="1:12" ht="25" x14ac:dyDescent="0.25">
      <c r="A80" s="2" t="s">
        <v>956</v>
      </c>
      <c r="B80" s="41" t="s">
        <v>282</v>
      </c>
      <c r="C80" s="13">
        <v>1.3542478566</v>
      </c>
      <c r="D80" s="11" t="str">
        <f>IF($B80="N/A","N/A",IF(C80&gt;=5,"No",IF(C80&lt;0,"No","Yes")))</f>
        <v>Yes</v>
      </c>
      <c r="E80" s="13">
        <v>1.1866940759</v>
      </c>
      <c r="F80" s="11" t="str">
        <f>IF($B80="N/A","N/A",IF(E80&gt;=5,"No",IF(E80&lt;0,"No","Yes")))</f>
        <v>Yes</v>
      </c>
      <c r="G80" s="13">
        <v>0.39014009579999998</v>
      </c>
      <c r="H80" s="11" t="str">
        <f>IF($B80="N/A","N/A",IF(G80&gt;=5,"No",IF(G80&lt;0,"No","Yes")))</f>
        <v>Yes</v>
      </c>
      <c r="I80" s="12">
        <v>-12.4</v>
      </c>
      <c r="J80" s="12">
        <v>-67.099999999999994</v>
      </c>
      <c r="K80" s="41" t="s">
        <v>217</v>
      </c>
      <c r="L80" s="9" t="str">
        <f t="shared" si="34"/>
        <v>N/A</v>
      </c>
    </row>
    <row r="81" spans="1:12" ht="25" x14ac:dyDescent="0.25">
      <c r="A81" s="2" t="s">
        <v>957</v>
      </c>
      <c r="B81" s="41" t="s">
        <v>217</v>
      </c>
      <c r="C81" s="13">
        <v>18.491816056000001</v>
      </c>
      <c r="D81" s="41" t="s">
        <v>217</v>
      </c>
      <c r="E81" s="13">
        <v>18.015324238000002</v>
      </c>
      <c r="F81" s="41" t="s">
        <v>217</v>
      </c>
      <c r="G81" s="13">
        <v>19.471537507000001</v>
      </c>
      <c r="H81" s="41" t="s">
        <v>217</v>
      </c>
      <c r="I81" s="12">
        <v>-2.58</v>
      </c>
      <c r="J81" s="12">
        <v>8.0830000000000002</v>
      </c>
      <c r="K81" s="41" t="s">
        <v>217</v>
      </c>
      <c r="L81" s="9" t="str">
        <f t="shared" si="34"/>
        <v>N/A</v>
      </c>
    </row>
    <row r="82" spans="1:12" ht="25" x14ac:dyDescent="0.25">
      <c r="A82" s="2" t="s">
        <v>958</v>
      </c>
      <c r="B82" s="41" t="s">
        <v>217</v>
      </c>
      <c r="C82" s="13">
        <v>29.978565861</v>
      </c>
      <c r="D82" s="41" t="s">
        <v>217</v>
      </c>
      <c r="E82" s="13">
        <v>29.340310221999999</v>
      </c>
      <c r="F82" s="41" t="s">
        <v>217</v>
      </c>
      <c r="G82" s="13">
        <v>29.278240823000001</v>
      </c>
      <c r="H82" s="41" t="s">
        <v>217</v>
      </c>
      <c r="I82" s="12">
        <v>-2.13</v>
      </c>
      <c r="J82" s="12">
        <v>-0.21199999999999999</v>
      </c>
      <c r="K82" s="41" t="s">
        <v>217</v>
      </c>
      <c r="L82" s="9" t="str">
        <f t="shared" si="34"/>
        <v>N/A</v>
      </c>
    </row>
    <row r="83" spans="1:12" ht="25" x14ac:dyDescent="0.25">
      <c r="A83" s="2" t="s">
        <v>959</v>
      </c>
      <c r="B83" s="41" t="s">
        <v>217</v>
      </c>
      <c r="C83" s="13">
        <v>8.5054559625999993</v>
      </c>
      <c r="D83" s="41" t="s">
        <v>217</v>
      </c>
      <c r="E83" s="13">
        <v>8.7366847318000005</v>
      </c>
      <c r="F83" s="41" t="s">
        <v>217</v>
      </c>
      <c r="G83" s="13">
        <v>9.3190281964999997</v>
      </c>
      <c r="H83" s="41" t="s">
        <v>217</v>
      </c>
      <c r="I83" s="12">
        <v>2.7189999999999999</v>
      </c>
      <c r="J83" s="12">
        <v>6.665</v>
      </c>
      <c r="K83" s="41" t="s">
        <v>217</v>
      </c>
      <c r="L83" s="9" t="str">
        <f t="shared" si="34"/>
        <v>N/A</v>
      </c>
    </row>
    <row r="84" spans="1:12" ht="25" x14ac:dyDescent="0.25">
      <c r="A84" s="2" t="s">
        <v>960</v>
      </c>
      <c r="B84" s="41" t="s">
        <v>217</v>
      </c>
      <c r="C84" s="13">
        <v>36.652377241000003</v>
      </c>
      <c r="D84" s="41" t="s">
        <v>217</v>
      </c>
      <c r="E84" s="13">
        <v>36.908988974000003</v>
      </c>
      <c r="F84" s="41" t="s">
        <v>217</v>
      </c>
      <c r="G84" s="13">
        <v>35.653484659999997</v>
      </c>
      <c r="H84" s="41" t="s">
        <v>217</v>
      </c>
      <c r="I84" s="12">
        <v>0.70009999999999994</v>
      </c>
      <c r="J84" s="12">
        <v>-3.4</v>
      </c>
      <c r="K84" s="41" t="s">
        <v>217</v>
      </c>
      <c r="L84" s="9" t="str">
        <f t="shared" si="34"/>
        <v>N/A</v>
      </c>
    </row>
    <row r="85" spans="1:12" x14ac:dyDescent="0.25">
      <c r="A85" s="2" t="s">
        <v>961</v>
      </c>
      <c r="B85" s="41" t="s">
        <v>217</v>
      </c>
      <c r="C85" s="13">
        <v>0</v>
      </c>
      <c r="D85" s="41" t="s">
        <v>217</v>
      </c>
      <c r="E85" s="13">
        <v>0</v>
      </c>
      <c r="F85" s="41" t="s">
        <v>217</v>
      </c>
      <c r="G85" s="13">
        <v>0</v>
      </c>
      <c r="H85" s="41" t="s">
        <v>217</v>
      </c>
      <c r="I85" s="12" t="s">
        <v>1742</v>
      </c>
      <c r="J85" s="12" t="s">
        <v>1742</v>
      </c>
      <c r="K85" s="41" t="s">
        <v>217</v>
      </c>
      <c r="L85" s="9" t="str">
        <f t="shared" si="34"/>
        <v>N/A</v>
      </c>
    </row>
    <row r="86" spans="1:12" x14ac:dyDescent="0.25">
      <c r="A86" s="2" t="s">
        <v>962</v>
      </c>
      <c r="B86" s="41" t="s">
        <v>217</v>
      </c>
      <c r="C86" s="13">
        <v>4.9980514419000004</v>
      </c>
      <c r="D86" s="41" t="s">
        <v>217</v>
      </c>
      <c r="E86" s="13">
        <v>5.7746215661000004</v>
      </c>
      <c r="F86" s="41" t="s">
        <v>217</v>
      </c>
      <c r="G86" s="13">
        <v>5.8432346161000002</v>
      </c>
      <c r="H86" s="41" t="s">
        <v>217</v>
      </c>
      <c r="I86" s="12">
        <v>15.54</v>
      </c>
      <c r="J86" s="12">
        <v>1.1879999999999999</v>
      </c>
      <c r="K86" s="41" t="s">
        <v>217</v>
      </c>
      <c r="L86" s="9" t="str">
        <f t="shared" si="34"/>
        <v>N/A</v>
      </c>
    </row>
    <row r="87" spans="1:12" x14ac:dyDescent="0.25">
      <c r="A87" s="2" t="s">
        <v>963</v>
      </c>
      <c r="B87" s="41" t="s">
        <v>217</v>
      </c>
      <c r="C87" s="13">
        <v>0</v>
      </c>
      <c r="D87" s="41" t="s">
        <v>217</v>
      </c>
      <c r="E87" s="13">
        <v>0</v>
      </c>
      <c r="F87" s="41" t="s">
        <v>217</v>
      </c>
      <c r="G87" s="13">
        <v>0</v>
      </c>
      <c r="H87" s="41" t="s">
        <v>217</v>
      </c>
      <c r="I87" s="12" t="s">
        <v>1742</v>
      </c>
      <c r="J87" s="12" t="s">
        <v>1742</v>
      </c>
      <c r="K87" s="41" t="s">
        <v>217</v>
      </c>
      <c r="L87" s="9" t="str">
        <f t="shared" si="34"/>
        <v>N/A</v>
      </c>
    </row>
    <row r="88" spans="1:12" x14ac:dyDescent="0.25">
      <c r="A88" s="2" t="s">
        <v>964</v>
      </c>
      <c r="B88" s="41" t="s">
        <v>217</v>
      </c>
      <c r="C88" s="13">
        <v>1.9485580700000001E-2</v>
      </c>
      <c r="D88" s="41" t="s">
        <v>217</v>
      </c>
      <c r="E88" s="13">
        <v>3.7376191400000001E-2</v>
      </c>
      <c r="F88" s="41" t="s">
        <v>217</v>
      </c>
      <c r="G88" s="13">
        <v>4.4334101799999998E-2</v>
      </c>
      <c r="H88" s="41" t="s">
        <v>217</v>
      </c>
      <c r="I88" s="12">
        <v>91.81</v>
      </c>
      <c r="J88" s="12">
        <v>18.62</v>
      </c>
      <c r="K88" s="41" t="s">
        <v>217</v>
      </c>
      <c r="L88" s="9" t="str">
        <f t="shared" si="34"/>
        <v>N/A</v>
      </c>
    </row>
    <row r="89" spans="1:12" ht="25" x14ac:dyDescent="0.25">
      <c r="A89" s="2" t="s">
        <v>965</v>
      </c>
      <c r="B89" s="41" t="s">
        <v>217</v>
      </c>
      <c r="C89" s="13">
        <v>0</v>
      </c>
      <c r="D89" s="41" t="s">
        <v>217</v>
      </c>
      <c r="E89" s="13">
        <v>0</v>
      </c>
      <c r="F89" s="41" t="s">
        <v>217</v>
      </c>
      <c r="G89" s="13">
        <v>0</v>
      </c>
      <c r="H89" s="41" t="s">
        <v>217</v>
      </c>
      <c r="I89" s="12" t="s">
        <v>1742</v>
      </c>
      <c r="J89" s="12" t="s">
        <v>1742</v>
      </c>
      <c r="K89" s="41" t="s">
        <v>217</v>
      </c>
      <c r="L89" s="9" t="str">
        <f t="shared" si="34"/>
        <v>N/A</v>
      </c>
    </row>
    <row r="90" spans="1:12" ht="25" x14ac:dyDescent="0.25">
      <c r="A90" s="2" t="s">
        <v>966</v>
      </c>
      <c r="B90" s="41" t="s">
        <v>217</v>
      </c>
      <c r="C90" s="13">
        <v>0</v>
      </c>
      <c r="D90" s="41" t="s">
        <v>217</v>
      </c>
      <c r="E90" s="13">
        <v>0</v>
      </c>
      <c r="F90" s="41" t="s">
        <v>217</v>
      </c>
      <c r="G90" s="13">
        <v>0</v>
      </c>
      <c r="H90" s="41" t="s">
        <v>217</v>
      </c>
      <c r="I90" s="12" t="s">
        <v>1742</v>
      </c>
      <c r="J90" s="12" t="s">
        <v>1742</v>
      </c>
      <c r="K90" s="41" t="s">
        <v>217</v>
      </c>
      <c r="L90" s="9" t="str">
        <f t="shared" si="34"/>
        <v>N/A</v>
      </c>
    </row>
    <row r="91" spans="1:12" x14ac:dyDescent="0.25">
      <c r="A91" s="2" t="s">
        <v>967</v>
      </c>
      <c r="B91" s="41" t="s">
        <v>217</v>
      </c>
      <c r="C91" s="13">
        <v>68.004676539000002</v>
      </c>
      <c r="D91" s="41" t="s">
        <v>217</v>
      </c>
      <c r="E91" s="13">
        <v>67.473369464000001</v>
      </c>
      <c r="F91" s="41" t="s">
        <v>217</v>
      </c>
      <c r="G91" s="13">
        <v>65.366199680999998</v>
      </c>
      <c r="H91" s="41" t="s">
        <v>217</v>
      </c>
      <c r="I91" s="12">
        <v>-0.78100000000000003</v>
      </c>
      <c r="J91" s="12">
        <v>-3.12</v>
      </c>
      <c r="K91" s="41" t="s">
        <v>217</v>
      </c>
      <c r="L91" s="9" t="str">
        <f t="shared" si="34"/>
        <v>N/A</v>
      </c>
    </row>
    <row r="92" spans="1:12" x14ac:dyDescent="0.25">
      <c r="A92" s="2" t="s">
        <v>968</v>
      </c>
      <c r="B92" s="41" t="s">
        <v>217</v>
      </c>
      <c r="C92" s="13">
        <v>31.995323461000002</v>
      </c>
      <c r="D92" s="41" t="s">
        <v>217</v>
      </c>
      <c r="E92" s="13">
        <v>32.526630535999999</v>
      </c>
      <c r="F92" s="41" t="s">
        <v>217</v>
      </c>
      <c r="G92" s="13">
        <v>34.633800319000002</v>
      </c>
      <c r="H92" s="41" t="s">
        <v>217</v>
      </c>
      <c r="I92" s="12">
        <v>1.661</v>
      </c>
      <c r="J92" s="12">
        <v>6.4779999999999998</v>
      </c>
      <c r="K92" s="41" t="s">
        <v>217</v>
      </c>
      <c r="L92" s="9" t="str">
        <f t="shared" si="34"/>
        <v>N/A</v>
      </c>
    </row>
    <row r="93" spans="1:12" x14ac:dyDescent="0.25">
      <c r="A93" s="6" t="s">
        <v>68</v>
      </c>
      <c r="B93" s="41" t="s">
        <v>217</v>
      </c>
      <c r="C93" s="1">
        <v>66</v>
      </c>
      <c r="D93" s="11" t="str">
        <f>IF($B93="N/A","N/A",IF(C93&gt;10,"No",IF(C93&lt;-10,"No","Yes")))</f>
        <v>N/A</v>
      </c>
      <c r="E93" s="1">
        <v>59</v>
      </c>
      <c r="F93" s="11" t="str">
        <f>IF($B93="N/A","N/A",IF(E93&gt;10,"No",IF(E93&lt;-10,"No","Yes")))</f>
        <v>N/A</v>
      </c>
      <c r="G93" s="1">
        <v>44</v>
      </c>
      <c r="H93" s="11" t="str">
        <f>IF($B93="N/A","N/A",IF(G93&gt;10,"No",IF(G93&lt;-10,"No","Yes")))</f>
        <v>N/A</v>
      </c>
      <c r="I93" s="12">
        <v>-10.6</v>
      </c>
      <c r="J93" s="12">
        <v>-25.4</v>
      </c>
      <c r="K93" s="41" t="s">
        <v>733</v>
      </c>
      <c r="L93" s="9" t="str">
        <f t="shared" si="34"/>
        <v>No</v>
      </c>
    </row>
    <row r="94" spans="1:12" x14ac:dyDescent="0.25">
      <c r="A94" s="2" t="s">
        <v>109</v>
      </c>
      <c r="B94" s="41" t="s">
        <v>217</v>
      </c>
      <c r="C94" s="13">
        <v>0</v>
      </c>
      <c r="D94" s="11" t="str">
        <f>IF($B94="N/A","N/A",IF(C94&gt;10,"No",IF(C94&lt;-10,"No","Yes")))</f>
        <v>N/A</v>
      </c>
      <c r="E94" s="13">
        <v>0</v>
      </c>
      <c r="F94" s="11" t="str">
        <f>IF($B94="N/A","N/A",IF(E94&gt;10,"No",IF(E94&lt;-10,"No","Yes")))</f>
        <v>N/A</v>
      </c>
      <c r="G94" s="13">
        <v>0</v>
      </c>
      <c r="H94" s="11" t="str">
        <f>IF($B94="N/A","N/A",IF(G94&gt;10,"No",IF(G94&lt;-10,"No","Yes")))</f>
        <v>N/A</v>
      </c>
      <c r="I94" s="12" t="s">
        <v>1742</v>
      </c>
      <c r="J94" s="12" t="s">
        <v>1742</v>
      </c>
      <c r="K94" s="41" t="s">
        <v>733</v>
      </c>
      <c r="L94" s="9" t="str">
        <f t="shared" si="34"/>
        <v>N/A</v>
      </c>
    </row>
    <row r="95" spans="1:12" x14ac:dyDescent="0.25">
      <c r="A95" s="2" t="s">
        <v>110</v>
      </c>
      <c r="B95" s="41" t="s">
        <v>217</v>
      </c>
      <c r="C95" s="13">
        <v>0</v>
      </c>
      <c r="D95" s="11" t="str">
        <f>IF($B95="N/A","N/A",IF(C95&gt;10,"No",IF(C95&lt;-10,"No","Yes")))</f>
        <v>N/A</v>
      </c>
      <c r="E95" s="13">
        <v>1.6949152542000001</v>
      </c>
      <c r="F95" s="11" t="str">
        <f>IF($B95="N/A","N/A",IF(E95&gt;10,"No",IF(E95&lt;-10,"No","Yes")))</f>
        <v>N/A</v>
      </c>
      <c r="G95" s="13">
        <v>0</v>
      </c>
      <c r="H95" s="11" t="str">
        <f>IF($B95="N/A","N/A",IF(G95&gt;10,"No",IF(G95&lt;-10,"No","Yes")))</f>
        <v>N/A</v>
      </c>
      <c r="I95" s="12" t="s">
        <v>1742</v>
      </c>
      <c r="J95" s="12">
        <v>-100</v>
      </c>
      <c r="K95" s="41" t="s">
        <v>733</v>
      </c>
      <c r="L95" s="9" t="str">
        <f t="shared" si="34"/>
        <v>No</v>
      </c>
    </row>
    <row r="96" spans="1:12" x14ac:dyDescent="0.25">
      <c r="A96" s="4" t="s">
        <v>7</v>
      </c>
      <c r="B96" s="41" t="s">
        <v>217</v>
      </c>
      <c r="C96" s="13">
        <v>0.2240841777</v>
      </c>
      <c r="D96" s="11" t="str">
        <f>IF($B96="N/A","N/A",IF(C96&gt;10,"No",IF(C96&lt;-10,"No","Yes")))</f>
        <v>N/A</v>
      </c>
      <c r="E96" s="13">
        <v>0.32704167449999999</v>
      </c>
      <c r="F96" s="11" t="str">
        <f>IF($B96="N/A","N/A",IF(E96&gt;10,"No",IF(E96&lt;-10,"No","Yes")))</f>
        <v>N/A</v>
      </c>
      <c r="G96" s="13">
        <v>0.34580599400000001</v>
      </c>
      <c r="H96" s="11" t="str">
        <f>IF($B96="N/A","N/A",IF(G96&gt;10,"No",IF(G96&lt;-10,"No","Yes")))</f>
        <v>N/A</v>
      </c>
      <c r="I96" s="12">
        <v>45.95</v>
      </c>
      <c r="J96" s="12">
        <v>5.7380000000000004</v>
      </c>
      <c r="K96" s="41" t="s">
        <v>734</v>
      </c>
      <c r="L96" s="9" t="str">
        <f t="shared" si="34"/>
        <v>Yes</v>
      </c>
    </row>
    <row r="97" spans="1:12" x14ac:dyDescent="0.25">
      <c r="A97" s="4" t="s">
        <v>184</v>
      </c>
      <c r="B97" s="41" t="s">
        <v>217</v>
      </c>
      <c r="C97" s="13">
        <v>62.197973500000003</v>
      </c>
      <c r="D97" s="11" t="str">
        <f t="shared" ref="D97:D98" si="35">IF($B97="N/A","N/A",IF(C97&gt;10,"No",IF(C97&lt;-10,"No","Yes")))</f>
        <v>N/A</v>
      </c>
      <c r="E97" s="13">
        <v>61.661371705999997</v>
      </c>
      <c r="F97" s="11" t="str">
        <f t="shared" ref="F97:F98" si="36">IF($B97="N/A","N/A",IF(E97&gt;10,"No",IF(E97&lt;-10,"No","Yes")))</f>
        <v>N/A</v>
      </c>
      <c r="G97" s="13">
        <v>61.668735591000001</v>
      </c>
      <c r="H97" s="11" t="str">
        <f t="shared" ref="H97:H98" si="37">IF($B97="N/A","N/A",IF(G97&gt;10,"No",IF(G97&lt;-10,"No","Yes")))</f>
        <v>N/A</v>
      </c>
      <c r="I97" s="12">
        <v>-0.86299999999999999</v>
      </c>
      <c r="J97" s="12">
        <v>1.1900000000000001E-2</v>
      </c>
      <c r="K97" s="41" t="s">
        <v>733</v>
      </c>
      <c r="L97" s="9" t="str">
        <f>IF(J97="Div by 0", "N/A", IF(OR(J97="N/A",K97="N/A"),"N/A", IF(J97&gt;VALUE(MID(K97,1,2)), "No", IF(J97&lt;-1*VALUE(MID(K97,1,2)), "No", "Yes"))))</f>
        <v>Yes</v>
      </c>
    </row>
    <row r="98" spans="1:12" x14ac:dyDescent="0.25">
      <c r="A98" s="4" t="s">
        <v>185</v>
      </c>
      <c r="B98" s="41" t="s">
        <v>217</v>
      </c>
      <c r="C98" s="13">
        <v>37.802026499999997</v>
      </c>
      <c r="D98" s="11" t="str">
        <f t="shared" si="35"/>
        <v>N/A</v>
      </c>
      <c r="E98" s="13">
        <v>38.338628294000003</v>
      </c>
      <c r="F98" s="11" t="str">
        <f t="shared" si="36"/>
        <v>N/A</v>
      </c>
      <c r="G98" s="13">
        <v>38.331264408999999</v>
      </c>
      <c r="H98" s="11" t="str">
        <f t="shared" si="37"/>
        <v>N/A</v>
      </c>
      <c r="I98" s="12">
        <v>1.42</v>
      </c>
      <c r="J98" s="12">
        <v>-1.9E-2</v>
      </c>
      <c r="K98" s="41" t="s">
        <v>733</v>
      </c>
      <c r="L98" s="9" t="str">
        <f>IF(J98="Div by 0", "N/A", IF(OR(J98="N/A",K98="N/A"),"N/A", IF(J98&gt;VALUE(MID(K98,1,2)), "No", IF(J98&lt;-1*VALUE(MID(K98,1,2)), "No", "Yes"))))</f>
        <v>Yes</v>
      </c>
    </row>
    <row r="99" spans="1:12" x14ac:dyDescent="0.25">
      <c r="A99" s="2" t="s">
        <v>8</v>
      </c>
      <c r="B99" s="41" t="s">
        <v>289</v>
      </c>
      <c r="C99" s="13">
        <v>8.2424006235</v>
      </c>
      <c r="D99" s="11" t="str">
        <f>IF($B99="N/A","N/A",IF(C99&gt;10,"No",IF(C99&lt;5,"No","Yes")))</f>
        <v>Yes</v>
      </c>
      <c r="E99" s="13">
        <v>8.4843954401000001</v>
      </c>
      <c r="F99" s="11" t="str">
        <f>IF($B99="N/A","N/A",IF(E99&gt;10,"No",IF(E99&lt;5,"No","Yes")))</f>
        <v>Yes</v>
      </c>
      <c r="G99" s="13">
        <v>8.4944139031999999</v>
      </c>
      <c r="H99" s="11" t="str">
        <f t="shared" ref="H99:H102" si="38">IF($B99="N/A","N/A",IF(G99&gt;10,"No",IF(G99&lt;5,"No","Yes")))</f>
        <v>Yes</v>
      </c>
      <c r="I99" s="12">
        <v>2.9359999999999999</v>
      </c>
      <c r="J99" s="12">
        <v>0.1181</v>
      </c>
      <c r="K99" s="41" t="s">
        <v>734</v>
      </c>
      <c r="L99" s="9" t="str">
        <f t="shared" si="34"/>
        <v>Yes</v>
      </c>
    </row>
    <row r="100" spans="1:12" x14ac:dyDescent="0.25">
      <c r="A100" s="2" t="s">
        <v>153</v>
      </c>
      <c r="B100" s="41" t="s">
        <v>289</v>
      </c>
      <c r="C100" s="13">
        <v>5.5144193296999999</v>
      </c>
      <c r="D100" s="11" t="str">
        <f>IF($B100="N/A","N/A",IF(C100&gt;10,"No",IF(C100&lt;5,"No","Yes")))</f>
        <v>Yes</v>
      </c>
      <c r="E100" s="13">
        <v>5.9801906186</v>
      </c>
      <c r="F100" s="11" t="str">
        <f t="shared" ref="F100:F102" si="39">IF($B100="N/A","N/A",IF(E100&gt;10,"No",IF(E100&lt;5,"No","Yes")))</f>
        <v>Yes</v>
      </c>
      <c r="G100" s="13">
        <v>6.2156410711000003</v>
      </c>
      <c r="H100" s="11" t="str">
        <f t="shared" si="38"/>
        <v>Yes</v>
      </c>
      <c r="I100" s="12">
        <v>8.4459999999999997</v>
      </c>
      <c r="J100" s="12">
        <v>3.9369999999999998</v>
      </c>
      <c r="K100" s="41" t="s">
        <v>734</v>
      </c>
      <c r="L100" s="9" t="str">
        <f t="shared" si="34"/>
        <v>Yes</v>
      </c>
    </row>
    <row r="101" spans="1:12" x14ac:dyDescent="0.25">
      <c r="A101" s="2" t="s">
        <v>154</v>
      </c>
      <c r="B101" s="41" t="s">
        <v>289</v>
      </c>
      <c r="C101" s="13">
        <v>7.7552611067999999</v>
      </c>
      <c r="D101" s="11" t="str">
        <f>IF($B101="N/A","N/A",IF(C101&gt;10,"No",IF(C101&lt;5,"No","Yes")))</f>
        <v>Yes</v>
      </c>
      <c r="E101" s="13">
        <v>8.0919454307999992</v>
      </c>
      <c r="F101" s="11" t="str">
        <f t="shared" si="39"/>
        <v>Yes</v>
      </c>
      <c r="G101" s="13">
        <v>8.1486079092000008</v>
      </c>
      <c r="H101" s="11" t="str">
        <f t="shared" si="38"/>
        <v>Yes</v>
      </c>
      <c r="I101" s="12">
        <v>4.3410000000000002</v>
      </c>
      <c r="J101" s="12">
        <v>0.70020000000000004</v>
      </c>
      <c r="K101" s="41" t="s">
        <v>734</v>
      </c>
      <c r="L101" s="9" t="str">
        <f t="shared" si="34"/>
        <v>Yes</v>
      </c>
    </row>
    <row r="102" spans="1:12" x14ac:dyDescent="0.25">
      <c r="A102" s="2" t="s">
        <v>155</v>
      </c>
      <c r="B102" s="41" t="s">
        <v>289</v>
      </c>
      <c r="C102" s="13">
        <v>8.2424006235</v>
      </c>
      <c r="D102" s="11" t="str">
        <f>IF($B102="N/A","N/A",IF(C102&gt;10,"No",IF(C102&lt;5,"No","Yes")))</f>
        <v>Yes</v>
      </c>
      <c r="E102" s="13">
        <v>8.5030835358000001</v>
      </c>
      <c r="F102" s="11" t="str">
        <f t="shared" si="39"/>
        <v>Yes</v>
      </c>
      <c r="G102" s="13">
        <v>8.5032807234999996</v>
      </c>
      <c r="H102" s="11" t="str">
        <f t="shared" si="38"/>
        <v>Yes</v>
      </c>
      <c r="I102" s="12">
        <v>3.1629999999999998</v>
      </c>
      <c r="J102" s="12">
        <v>2.3E-3</v>
      </c>
      <c r="K102" s="41" t="s">
        <v>734</v>
      </c>
      <c r="L102" s="9" t="str">
        <f t="shared" si="34"/>
        <v>Yes</v>
      </c>
    </row>
    <row r="103" spans="1:12" x14ac:dyDescent="0.25">
      <c r="A103" s="2" t="s">
        <v>969</v>
      </c>
      <c r="B103" s="41" t="s">
        <v>217</v>
      </c>
      <c r="C103" s="1">
        <v>327</v>
      </c>
      <c r="D103" s="11" t="str">
        <f t="shared" ref="D103:D114" si="40">IF($B103="N/A","N/A",IF(C103&gt;10,"No",IF(C103&lt;-10,"No","Yes")))</f>
        <v>N/A</v>
      </c>
      <c r="E103" s="1">
        <v>318</v>
      </c>
      <c r="F103" s="11" t="str">
        <f t="shared" ref="F103:F114" si="41">IF($B103="N/A","N/A",IF(E103&gt;10,"No",IF(E103&lt;-10,"No","Yes")))</f>
        <v>N/A</v>
      </c>
      <c r="G103" s="1">
        <v>302</v>
      </c>
      <c r="H103" s="11" t="str">
        <f t="shared" ref="H103:H114" si="42">IF($B103="N/A","N/A",IF(G103&gt;10,"No",IF(G103&lt;-10,"No","Yes")))</f>
        <v>N/A</v>
      </c>
      <c r="I103" s="12">
        <v>-2.75</v>
      </c>
      <c r="J103" s="12">
        <v>-5.03</v>
      </c>
      <c r="K103" s="41" t="s">
        <v>733</v>
      </c>
      <c r="L103" s="9" t="str">
        <f t="shared" si="34"/>
        <v>Yes</v>
      </c>
    </row>
    <row r="104" spans="1:12" x14ac:dyDescent="0.25">
      <c r="A104" s="2" t="s">
        <v>970</v>
      </c>
      <c r="B104" s="41" t="s">
        <v>217</v>
      </c>
      <c r="C104" s="1">
        <v>75</v>
      </c>
      <c r="D104" s="11" t="str">
        <f t="shared" si="40"/>
        <v>N/A</v>
      </c>
      <c r="E104" s="1">
        <v>69</v>
      </c>
      <c r="F104" s="11" t="str">
        <f t="shared" si="41"/>
        <v>N/A</v>
      </c>
      <c r="G104" s="1">
        <v>58</v>
      </c>
      <c r="H104" s="11" t="str">
        <f t="shared" si="42"/>
        <v>N/A</v>
      </c>
      <c r="I104" s="12">
        <v>-8</v>
      </c>
      <c r="J104" s="12">
        <v>-15.9</v>
      </c>
      <c r="K104" s="41" t="s">
        <v>733</v>
      </c>
      <c r="L104" s="9" t="str">
        <f t="shared" si="34"/>
        <v>No</v>
      </c>
    </row>
    <row r="105" spans="1:12" x14ac:dyDescent="0.25">
      <c r="A105" s="2" t="s">
        <v>1</v>
      </c>
      <c r="B105" s="41" t="s">
        <v>217</v>
      </c>
      <c r="C105" s="13">
        <v>99.386204208999999</v>
      </c>
      <c r="D105" s="11" t="str">
        <f t="shared" si="40"/>
        <v>N/A</v>
      </c>
      <c r="E105" s="13">
        <v>99.401980937999994</v>
      </c>
      <c r="F105" s="11" t="str">
        <f t="shared" si="41"/>
        <v>N/A</v>
      </c>
      <c r="G105" s="13">
        <v>99.840397233999994</v>
      </c>
      <c r="H105" s="11" t="str">
        <f t="shared" si="42"/>
        <v>N/A</v>
      </c>
      <c r="I105" s="12">
        <v>1.5900000000000001E-2</v>
      </c>
      <c r="J105" s="12">
        <v>0.44109999999999999</v>
      </c>
      <c r="K105" s="41" t="s">
        <v>734</v>
      </c>
      <c r="L105" s="9" t="str">
        <f t="shared" si="34"/>
        <v>Yes</v>
      </c>
    </row>
    <row r="106" spans="1:12" x14ac:dyDescent="0.25">
      <c r="A106" s="2" t="s">
        <v>69</v>
      </c>
      <c r="B106" s="41" t="s">
        <v>217</v>
      </c>
      <c r="C106" s="13">
        <v>98.804038820000002</v>
      </c>
      <c r="D106" s="11" t="str">
        <f t="shared" si="40"/>
        <v>N/A</v>
      </c>
      <c r="E106" s="13">
        <v>98.702763676999993</v>
      </c>
      <c r="F106" s="11" t="str">
        <f t="shared" si="41"/>
        <v>N/A</v>
      </c>
      <c r="G106" s="13">
        <v>99.529307282000005</v>
      </c>
      <c r="H106" s="11" t="str">
        <f t="shared" si="42"/>
        <v>N/A</v>
      </c>
      <c r="I106" s="12">
        <v>-0.10299999999999999</v>
      </c>
      <c r="J106" s="12">
        <v>0.83740000000000003</v>
      </c>
      <c r="K106" s="41" t="s">
        <v>734</v>
      </c>
      <c r="L106" s="9" t="str">
        <f t="shared" si="34"/>
        <v>Yes</v>
      </c>
    </row>
    <row r="107" spans="1:12" x14ac:dyDescent="0.25">
      <c r="A107" s="4" t="s">
        <v>70</v>
      </c>
      <c r="B107" s="41" t="s">
        <v>217</v>
      </c>
      <c r="C107" s="1">
        <v>9690</v>
      </c>
      <c r="D107" s="11" t="str">
        <f t="shared" si="40"/>
        <v>N/A</v>
      </c>
      <c r="E107" s="1">
        <v>10076</v>
      </c>
      <c r="F107" s="11" t="str">
        <f t="shared" si="41"/>
        <v>N/A</v>
      </c>
      <c r="G107" s="1">
        <v>10608</v>
      </c>
      <c r="H107" s="11" t="str">
        <f t="shared" si="42"/>
        <v>N/A</v>
      </c>
      <c r="I107" s="12">
        <v>3.9830000000000001</v>
      </c>
      <c r="J107" s="12">
        <v>5.28</v>
      </c>
      <c r="K107" s="41" t="s">
        <v>733</v>
      </c>
      <c r="L107" s="9" t="str">
        <f t="shared" si="34"/>
        <v>Yes</v>
      </c>
    </row>
    <row r="108" spans="1:12" x14ac:dyDescent="0.25">
      <c r="A108" s="2" t="s">
        <v>688</v>
      </c>
      <c r="B108" s="41" t="s">
        <v>217</v>
      </c>
      <c r="C108" s="13">
        <v>0.80495356039999999</v>
      </c>
      <c r="D108" s="11" t="str">
        <f t="shared" si="40"/>
        <v>N/A</v>
      </c>
      <c r="E108" s="13">
        <v>0.63517268760000001</v>
      </c>
      <c r="F108" s="11" t="str">
        <f t="shared" si="41"/>
        <v>N/A</v>
      </c>
      <c r="G108" s="13">
        <v>0.50904977380000005</v>
      </c>
      <c r="H108" s="11" t="str">
        <f t="shared" si="42"/>
        <v>N/A</v>
      </c>
      <c r="I108" s="12">
        <v>-21.1</v>
      </c>
      <c r="J108" s="12">
        <v>-19.899999999999999</v>
      </c>
      <c r="K108" s="41" t="s">
        <v>734</v>
      </c>
      <c r="L108" s="9" t="str">
        <f t="shared" ref="L108:L114" si="43">IF(J108="Div by 0", "N/A", IF(K108="N/A","N/A", IF(J108&gt;VALUE(MID(K108,1,2)), "No", IF(J108&lt;-1*VALUE(MID(K108,1,2)), "No", "Yes"))))</f>
        <v>No</v>
      </c>
    </row>
    <row r="109" spans="1:12" x14ac:dyDescent="0.25">
      <c r="A109" s="2" t="s">
        <v>687</v>
      </c>
      <c r="B109" s="41" t="s">
        <v>217</v>
      </c>
      <c r="C109" s="13">
        <v>5.1599587199999998E-2</v>
      </c>
      <c r="D109" s="11" t="str">
        <f t="shared" si="40"/>
        <v>N/A</v>
      </c>
      <c r="E109" s="13">
        <v>0.1290194522</v>
      </c>
      <c r="F109" s="11" t="str">
        <f t="shared" si="41"/>
        <v>N/A</v>
      </c>
      <c r="G109" s="13">
        <v>0.13197586729999999</v>
      </c>
      <c r="H109" s="11" t="str">
        <f t="shared" si="42"/>
        <v>N/A</v>
      </c>
      <c r="I109" s="12">
        <v>150</v>
      </c>
      <c r="J109" s="12">
        <v>2.2909999999999999</v>
      </c>
      <c r="K109" s="41" t="s">
        <v>734</v>
      </c>
      <c r="L109" s="9" t="str">
        <f t="shared" si="43"/>
        <v>Yes</v>
      </c>
    </row>
    <row r="110" spans="1:12" x14ac:dyDescent="0.25">
      <c r="A110" s="2" t="s">
        <v>686</v>
      </c>
      <c r="B110" s="41" t="s">
        <v>217</v>
      </c>
      <c r="C110" s="13">
        <v>99.143446851999997</v>
      </c>
      <c r="D110" s="11" t="str">
        <f t="shared" si="40"/>
        <v>N/A</v>
      </c>
      <c r="E110" s="13">
        <v>99.235807859999994</v>
      </c>
      <c r="F110" s="11" t="str">
        <f t="shared" si="41"/>
        <v>N/A</v>
      </c>
      <c r="G110" s="13">
        <v>99.358974359000001</v>
      </c>
      <c r="H110" s="11" t="str">
        <f t="shared" si="42"/>
        <v>N/A</v>
      </c>
      <c r="I110" s="12">
        <v>9.3200000000000005E-2</v>
      </c>
      <c r="J110" s="12">
        <v>0.1241</v>
      </c>
      <c r="K110" s="41" t="s">
        <v>734</v>
      </c>
      <c r="L110" s="9" t="str">
        <f t="shared" si="43"/>
        <v>Yes</v>
      </c>
    </row>
    <row r="111" spans="1:12" ht="25" x14ac:dyDescent="0.25">
      <c r="A111" s="4" t="s">
        <v>971</v>
      </c>
      <c r="B111" s="41" t="s">
        <v>217</v>
      </c>
      <c r="C111" s="13">
        <v>42.166796570999999</v>
      </c>
      <c r="D111" s="11" t="str">
        <f t="shared" si="40"/>
        <v>N/A</v>
      </c>
      <c r="E111" s="13">
        <v>41.300691460000003</v>
      </c>
      <c r="F111" s="11" t="str">
        <f t="shared" si="41"/>
        <v>N/A</v>
      </c>
      <c r="G111" s="13">
        <v>40.406100371999997</v>
      </c>
      <c r="H111" s="11" t="str">
        <f t="shared" si="42"/>
        <v>N/A</v>
      </c>
      <c r="I111" s="12">
        <v>-2.0499999999999998</v>
      </c>
      <c r="J111" s="12">
        <v>-2.17</v>
      </c>
      <c r="K111" s="41" t="s">
        <v>734</v>
      </c>
      <c r="L111" s="9" t="str">
        <f t="shared" si="43"/>
        <v>Yes</v>
      </c>
    </row>
    <row r="112" spans="1:12" ht="25" x14ac:dyDescent="0.25">
      <c r="A112" s="4" t="s">
        <v>972</v>
      </c>
      <c r="B112" s="41" t="s">
        <v>217</v>
      </c>
      <c r="C112" s="13">
        <v>57.014809040999999</v>
      </c>
      <c r="D112" s="11" t="str">
        <f t="shared" si="40"/>
        <v>N/A</v>
      </c>
      <c r="E112" s="13">
        <v>57.905064474</v>
      </c>
      <c r="F112" s="11" t="str">
        <f t="shared" si="41"/>
        <v>N/A</v>
      </c>
      <c r="G112" s="13">
        <v>58.716084412000001</v>
      </c>
      <c r="H112" s="11" t="str">
        <f t="shared" si="42"/>
        <v>N/A</v>
      </c>
      <c r="I112" s="12">
        <v>1.5609999999999999</v>
      </c>
      <c r="J112" s="12">
        <v>1.401</v>
      </c>
      <c r="K112" s="41" t="s">
        <v>734</v>
      </c>
      <c r="L112" s="9" t="str">
        <f t="shared" si="43"/>
        <v>Yes</v>
      </c>
    </row>
    <row r="113" spans="1:12" ht="25" x14ac:dyDescent="0.25">
      <c r="A113" s="4" t="s">
        <v>973</v>
      </c>
      <c r="B113" s="41" t="s">
        <v>217</v>
      </c>
      <c r="C113" s="13">
        <v>0.25331254869999997</v>
      </c>
      <c r="D113" s="11" t="str">
        <f t="shared" si="40"/>
        <v>N/A</v>
      </c>
      <c r="E113" s="13">
        <v>0.28032143520000002</v>
      </c>
      <c r="F113" s="11" t="str">
        <f t="shared" si="41"/>
        <v>N/A</v>
      </c>
      <c r="G113" s="13">
        <v>0.29260507180000001</v>
      </c>
      <c r="H113" s="11" t="str">
        <f t="shared" si="42"/>
        <v>N/A</v>
      </c>
      <c r="I113" s="12">
        <v>10.66</v>
      </c>
      <c r="J113" s="12">
        <v>4.3819999999999997</v>
      </c>
      <c r="K113" s="41" t="s">
        <v>734</v>
      </c>
      <c r="L113" s="9" t="str">
        <f t="shared" si="43"/>
        <v>Yes</v>
      </c>
    </row>
    <row r="114" spans="1:12" ht="25" x14ac:dyDescent="0.25">
      <c r="A114" s="4" t="s">
        <v>974</v>
      </c>
      <c r="B114" s="41" t="s">
        <v>217</v>
      </c>
      <c r="C114" s="13">
        <v>0.56508183940000001</v>
      </c>
      <c r="D114" s="11" t="str">
        <f t="shared" si="40"/>
        <v>N/A</v>
      </c>
      <c r="E114" s="13">
        <v>0.51392263130000004</v>
      </c>
      <c r="F114" s="11" t="str">
        <f t="shared" si="41"/>
        <v>N/A</v>
      </c>
      <c r="G114" s="13">
        <v>0.58521014360000001</v>
      </c>
      <c r="H114" s="11" t="str">
        <f t="shared" si="42"/>
        <v>N/A</v>
      </c>
      <c r="I114" s="12">
        <v>-9.0500000000000007</v>
      </c>
      <c r="J114" s="12">
        <v>13.87</v>
      </c>
      <c r="K114" s="41" t="s">
        <v>734</v>
      </c>
      <c r="L114" s="9" t="str">
        <f t="shared" si="43"/>
        <v>Yes</v>
      </c>
    </row>
    <row r="115" spans="1:12" x14ac:dyDescent="0.25">
      <c r="A115" s="2" t="s">
        <v>975</v>
      </c>
      <c r="B115" s="41" t="s">
        <v>290</v>
      </c>
      <c r="C115" s="13">
        <v>99.891205802000002</v>
      </c>
      <c r="D115" s="11" t="str">
        <f>IF($B115="N/A","N/A",IF(C115&gt;=99,"Yes","No"))</f>
        <v>Yes</v>
      </c>
      <c r="E115" s="13">
        <v>99.964701730000002</v>
      </c>
      <c r="F115" s="11" t="str">
        <f>IF($B115="N/A","N/A",IF(E115&gt;=99,"Yes","No"))</f>
        <v>Yes</v>
      </c>
      <c r="G115" s="13">
        <v>99.983019188</v>
      </c>
      <c r="H115" s="11" t="str">
        <f>IF($B115="N/A","N/A",IF(G115&gt;=99,"Yes","No"))</f>
        <v>Yes</v>
      </c>
      <c r="I115" s="12">
        <v>7.3599999999999999E-2</v>
      </c>
      <c r="J115" s="12">
        <v>1.83E-2</v>
      </c>
      <c r="K115" s="41" t="s">
        <v>733</v>
      </c>
      <c r="L115" s="9" t="str">
        <f t="shared" ref="L115:L149" si="44">IF(J115="Div by 0", "N/A", IF(K115="N/A","N/A", IF(J115&gt;VALUE(MID(K115,1,2)), "No", IF(J115&lt;-1*VALUE(MID(K115,1,2)), "No", "Yes"))))</f>
        <v>Yes</v>
      </c>
    </row>
    <row r="116" spans="1:12" x14ac:dyDescent="0.25">
      <c r="A116" s="2" t="s">
        <v>976</v>
      </c>
      <c r="B116" s="41" t="s">
        <v>217</v>
      </c>
      <c r="C116" s="13">
        <v>0.63492063489999995</v>
      </c>
      <c r="D116" s="11" t="str">
        <f>IF($B116="N/A","N/A",IF(C116&gt;10,"No",IF(C116&lt;-10,"No","Yes")))</f>
        <v>N/A</v>
      </c>
      <c r="E116" s="13">
        <v>0.52808886460000004</v>
      </c>
      <c r="F116" s="11" t="str">
        <f>IF($B116="N/A","N/A",IF(E116&gt;10,"No",IF(E116&lt;-10,"No","Yes")))</f>
        <v>N/A</v>
      </c>
      <c r="G116" s="13">
        <v>0.62801101169999995</v>
      </c>
      <c r="H116" s="11" t="str">
        <f>IF($B116="N/A","N/A",IF(G116&gt;10,"No",IF(G116&lt;-10,"No","Yes")))</f>
        <v>N/A</v>
      </c>
      <c r="I116" s="12">
        <v>-16.8</v>
      </c>
      <c r="J116" s="12">
        <v>18.920000000000002</v>
      </c>
      <c r="K116" s="41" t="s">
        <v>733</v>
      </c>
      <c r="L116" s="9" t="str">
        <f t="shared" si="44"/>
        <v>No</v>
      </c>
    </row>
    <row r="117" spans="1:12" x14ac:dyDescent="0.25">
      <c r="A117" s="3" t="s">
        <v>977</v>
      </c>
      <c r="B117" s="41" t="s">
        <v>284</v>
      </c>
      <c r="C117" s="8">
        <v>99.660990377999994</v>
      </c>
      <c r="D117" s="11" t="str">
        <f>IF($B117="N/A","N/A",IF(C117&gt;=98,"Yes","No"))</f>
        <v>Yes</v>
      </c>
      <c r="E117" s="8">
        <v>99.706547098000001</v>
      </c>
      <c r="F117" s="11" t="str">
        <f>IF($B117="N/A","N/A",IF(E117&gt;=98,"Yes","No"))</f>
        <v>Yes</v>
      </c>
      <c r="G117" s="8">
        <v>99.909418712000004</v>
      </c>
      <c r="H117" s="11" t="str">
        <f>IF($B117="N/A","N/A",IF(G117&gt;=98,"Yes","No"))</f>
        <v>Yes</v>
      </c>
      <c r="I117" s="12">
        <v>4.5699999999999998E-2</v>
      </c>
      <c r="J117" s="12">
        <v>0.20349999999999999</v>
      </c>
      <c r="K117" s="41" t="s">
        <v>733</v>
      </c>
      <c r="L117" s="9" t="str">
        <f t="shared" si="44"/>
        <v>Yes</v>
      </c>
    </row>
    <row r="118" spans="1:12" x14ac:dyDescent="0.25">
      <c r="A118" s="3" t="s">
        <v>978</v>
      </c>
      <c r="B118" s="41" t="s">
        <v>291</v>
      </c>
      <c r="C118" s="8">
        <v>99.419539202999999</v>
      </c>
      <c r="D118" s="11" t="str">
        <f>IF($B118="N/A","N/A",IF(C118&gt;=80,"Yes","No"))</f>
        <v>Yes</v>
      </c>
      <c r="E118" s="8">
        <v>99.068839374999996</v>
      </c>
      <c r="F118" s="11" t="str">
        <f>IF($B118="N/A","N/A",IF(E118&gt;=80,"Yes","No"))</f>
        <v>Yes</v>
      </c>
      <c r="G118" s="8">
        <v>96.072305288999999</v>
      </c>
      <c r="H118" s="11" t="str">
        <f>IF($B118="N/A","N/A",IF(G118&gt;=80,"Yes","No"))</f>
        <v>Yes</v>
      </c>
      <c r="I118" s="12">
        <v>-0.35299999999999998</v>
      </c>
      <c r="J118" s="12">
        <v>-3.02</v>
      </c>
      <c r="K118" s="41" t="s">
        <v>733</v>
      </c>
      <c r="L118" s="9" t="str">
        <f t="shared" si="44"/>
        <v>Yes</v>
      </c>
    </row>
    <row r="119" spans="1:12" ht="25" x14ac:dyDescent="0.25">
      <c r="A119" s="2" t="s">
        <v>979</v>
      </c>
      <c r="B119" s="41" t="s">
        <v>292</v>
      </c>
      <c r="C119" s="13" t="s">
        <v>1742</v>
      </c>
      <c r="D119" s="11" t="str">
        <f>IF($B119="N/A","N/A",IF(C119&gt;=100,"Yes","No"))</f>
        <v>Yes</v>
      </c>
      <c r="E119" s="13">
        <v>100</v>
      </c>
      <c r="F119" s="11" t="str">
        <f t="shared" ref="F119:F120" si="45">IF($B119="N/A","N/A",IF(E119&gt;=100,"Yes","No"))</f>
        <v>Yes</v>
      </c>
      <c r="G119" s="13">
        <v>100</v>
      </c>
      <c r="H119" s="11" t="str">
        <f t="shared" ref="H119:H120" si="46">IF($B119="N/A","N/A",IF(G119&gt;=100,"Yes","No"))</f>
        <v>Yes</v>
      </c>
      <c r="I119" s="12" t="s">
        <v>1742</v>
      </c>
      <c r="J119" s="12">
        <v>0</v>
      </c>
      <c r="K119" s="41" t="s">
        <v>732</v>
      </c>
      <c r="L119" s="9" t="str">
        <f t="shared" si="44"/>
        <v>Yes</v>
      </c>
    </row>
    <row r="120" spans="1:12" ht="25" x14ac:dyDescent="0.25">
      <c r="A120" s="3" t="s">
        <v>980</v>
      </c>
      <c r="B120" s="41" t="s">
        <v>292</v>
      </c>
      <c r="C120" s="13" t="s">
        <v>1742</v>
      </c>
      <c r="D120" s="11" t="str">
        <f>IF($B120="N/A","N/A",IF(C120&gt;=100,"Yes","No"))</f>
        <v>Yes</v>
      </c>
      <c r="E120" s="13">
        <v>100</v>
      </c>
      <c r="F120" s="11" t="str">
        <f t="shared" si="45"/>
        <v>Yes</v>
      </c>
      <c r="G120" s="13">
        <v>100</v>
      </c>
      <c r="H120" s="11" t="str">
        <f t="shared" si="46"/>
        <v>Yes</v>
      </c>
      <c r="I120" s="12" t="s">
        <v>1742</v>
      </c>
      <c r="J120" s="12">
        <v>0</v>
      </c>
      <c r="K120" s="41" t="s">
        <v>732</v>
      </c>
      <c r="L120" s="9" t="str">
        <f t="shared" si="44"/>
        <v>Yes</v>
      </c>
    </row>
    <row r="121" spans="1:12" ht="25" x14ac:dyDescent="0.25">
      <c r="A121" s="2" t="s">
        <v>981</v>
      </c>
      <c r="B121" s="41" t="s">
        <v>217</v>
      </c>
      <c r="C121" s="13" t="s">
        <v>1742</v>
      </c>
      <c r="D121" s="34" t="s">
        <v>735</v>
      </c>
      <c r="E121" s="13">
        <v>92.638036810000003</v>
      </c>
      <c r="F121" s="34" t="s">
        <v>735</v>
      </c>
      <c r="G121" s="13">
        <v>87.122736419000006</v>
      </c>
      <c r="H121" s="11" t="str">
        <f>IF($B121="N/A","N/A",IF(G121&lt;100,"No",IF(G121=100,"No","Yes")))</f>
        <v>N/A</v>
      </c>
      <c r="I121" s="12" t="s">
        <v>1742</v>
      </c>
      <c r="J121" s="12">
        <v>-5.95</v>
      </c>
      <c r="K121" s="41" t="s">
        <v>732</v>
      </c>
      <c r="L121" s="9" t="str">
        <f t="shared" si="44"/>
        <v>Yes</v>
      </c>
    </row>
    <row r="122" spans="1:12" ht="25" x14ac:dyDescent="0.25">
      <c r="A122" s="2" t="s">
        <v>982</v>
      </c>
      <c r="B122" s="33" t="s">
        <v>217</v>
      </c>
      <c r="C122" s="13" t="s">
        <v>1742</v>
      </c>
      <c r="D122" s="11" t="str">
        <f>IF($B122="N/A","N/A",IF(C122&gt;10,"No",IF(C122&lt;-10,"No","Yes")))</f>
        <v>N/A</v>
      </c>
      <c r="E122" s="13">
        <v>100</v>
      </c>
      <c r="F122" s="11" t="str">
        <f>IF($B122="N/A","N/A",IF(E122&gt;10,"No",IF(E122&lt;-10,"No","Yes")))</f>
        <v>N/A</v>
      </c>
      <c r="G122" s="13">
        <v>100</v>
      </c>
      <c r="H122" s="11" t="str">
        <f>IF($B122="N/A","N/A",IF(G122&gt;10,"No",IF(G122&lt;-10,"No","Yes")))</f>
        <v>N/A</v>
      </c>
      <c r="I122" s="12" t="s">
        <v>1742</v>
      </c>
      <c r="J122" s="12">
        <v>0</v>
      </c>
      <c r="K122" s="41" t="s">
        <v>732</v>
      </c>
      <c r="L122" s="9" t="str">
        <f>IF(J122="Div by 0", "N/A", IF(OR(J122="N/A",K122="N/A"),"N/A", IF(J122&gt;VALUE(MID(K122,1,2)), "No", IF(J122&lt;-1*VALUE(MID(K122,1,2)), "No", "Yes"))))</f>
        <v>Yes</v>
      </c>
    </row>
    <row r="123" spans="1:12" x14ac:dyDescent="0.25">
      <c r="A123" s="7" t="s">
        <v>100</v>
      </c>
      <c r="B123" s="33" t="s">
        <v>217</v>
      </c>
      <c r="C123" s="34">
        <v>5515</v>
      </c>
      <c r="D123" s="11" t="str">
        <f t="shared" ref="D123:D149" si="47">IF($B123="N/A","N/A",IF(C123&gt;10,"No",IF(C123&lt;-10,"No","Yes")))</f>
        <v>N/A</v>
      </c>
      <c r="E123" s="34">
        <v>5666</v>
      </c>
      <c r="F123" s="11" t="str">
        <f t="shared" ref="F123:F149" si="48">IF($B123="N/A","N/A",IF(E123&gt;10,"No",IF(E123&lt;-10,"No","Yes")))</f>
        <v>N/A</v>
      </c>
      <c r="G123" s="34">
        <v>5889</v>
      </c>
      <c r="H123" s="11" t="str">
        <f t="shared" ref="H123:H149" si="49">IF($B123="N/A","N/A",IF(G123&gt;10,"No",IF(G123&lt;-10,"No","Yes")))</f>
        <v>N/A</v>
      </c>
      <c r="I123" s="12">
        <v>2.738</v>
      </c>
      <c r="J123" s="12">
        <v>3.9359999999999999</v>
      </c>
      <c r="K123" s="41" t="s">
        <v>733</v>
      </c>
      <c r="L123" s="9" t="str">
        <f t="shared" si="44"/>
        <v>Yes</v>
      </c>
    </row>
    <row r="124" spans="1:12" x14ac:dyDescent="0.25">
      <c r="A124" s="2" t="s">
        <v>983</v>
      </c>
      <c r="B124" s="33" t="s">
        <v>217</v>
      </c>
      <c r="C124" s="34">
        <v>826</v>
      </c>
      <c r="D124" s="11" t="str">
        <f t="shared" si="47"/>
        <v>N/A</v>
      </c>
      <c r="E124" s="34">
        <v>806</v>
      </c>
      <c r="F124" s="11" t="str">
        <f t="shared" si="48"/>
        <v>N/A</v>
      </c>
      <c r="G124" s="34">
        <v>824</v>
      </c>
      <c r="H124" s="11" t="str">
        <f t="shared" si="49"/>
        <v>N/A</v>
      </c>
      <c r="I124" s="12">
        <v>-2.42</v>
      </c>
      <c r="J124" s="12">
        <v>2.2330000000000001</v>
      </c>
      <c r="K124" s="41" t="s">
        <v>733</v>
      </c>
      <c r="L124" s="9" t="str">
        <f t="shared" si="44"/>
        <v>Yes</v>
      </c>
    </row>
    <row r="125" spans="1:12" x14ac:dyDescent="0.25">
      <c r="A125" s="2" t="s">
        <v>984</v>
      </c>
      <c r="B125" s="33" t="s">
        <v>217</v>
      </c>
      <c r="C125" s="34">
        <v>0</v>
      </c>
      <c r="D125" s="11" t="str">
        <f t="shared" si="47"/>
        <v>N/A</v>
      </c>
      <c r="E125" s="34">
        <v>0</v>
      </c>
      <c r="F125" s="11" t="str">
        <f t="shared" si="48"/>
        <v>N/A</v>
      </c>
      <c r="G125" s="34">
        <v>0</v>
      </c>
      <c r="H125" s="11" t="str">
        <f t="shared" si="49"/>
        <v>N/A</v>
      </c>
      <c r="I125" s="12" t="s">
        <v>1742</v>
      </c>
      <c r="J125" s="12" t="s">
        <v>1742</v>
      </c>
      <c r="K125" s="41" t="s">
        <v>733</v>
      </c>
      <c r="L125" s="9" t="str">
        <f t="shared" si="44"/>
        <v>N/A</v>
      </c>
    </row>
    <row r="126" spans="1:12" x14ac:dyDescent="0.25">
      <c r="A126" s="2" t="s">
        <v>985</v>
      </c>
      <c r="B126" s="33" t="s">
        <v>217</v>
      </c>
      <c r="C126" s="34">
        <v>1844</v>
      </c>
      <c r="D126" s="11" t="str">
        <f t="shared" si="47"/>
        <v>N/A</v>
      </c>
      <c r="E126" s="34">
        <v>1897</v>
      </c>
      <c r="F126" s="11" t="str">
        <f t="shared" si="48"/>
        <v>N/A</v>
      </c>
      <c r="G126" s="34">
        <v>2079</v>
      </c>
      <c r="H126" s="11" t="str">
        <f t="shared" si="49"/>
        <v>N/A</v>
      </c>
      <c r="I126" s="12">
        <v>2.8740000000000001</v>
      </c>
      <c r="J126" s="12">
        <v>9.5939999999999994</v>
      </c>
      <c r="K126" s="41" t="s">
        <v>733</v>
      </c>
      <c r="L126" s="9" t="str">
        <f t="shared" si="44"/>
        <v>Yes</v>
      </c>
    </row>
    <row r="127" spans="1:12" x14ac:dyDescent="0.25">
      <c r="A127" s="2" t="s">
        <v>986</v>
      </c>
      <c r="B127" s="33" t="s">
        <v>217</v>
      </c>
      <c r="C127" s="34">
        <v>2845</v>
      </c>
      <c r="D127" s="11" t="str">
        <f t="shared" si="47"/>
        <v>N/A</v>
      </c>
      <c r="E127" s="34">
        <v>2963</v>
      </c>
      <c r="F127" s="11" t="str">
        <f t="shared" si="48"/>
        <v>N/A</v>
      </c>
      <c r="G127" s="34">
        <v>2986</v>
      </c>
      <c r="H127" s="11" t="str">
        <f t="shared" si="49"/>
        <v>N/A</v>
      </c>
      <c r="I127" s="12">
        <v>4.1479999999999997</v>
      </c>
      <c r="J127" s="12">
        <v>0.7762</v>
      </c>
      <c r="K127" s="41" t="s">
        <v>733</v>
      </c>
      <c r="L127" s="9" t="str">
        <f t="shared" si="44"/>
        <v>Yes</v>
      </c>
    </row>
    <row r="128" spans="1:12" x14ac:dyDescent="0.25">
      <c r="A128" s="2" t="s">
        <v>987</v>
      </c>
      <c r="B128" s="33" t="s">
        <v>217</v>
      </c>
      <c r="C128" s="34">
        <v>0</v>
      </c>
      <c r="D128" s="11" t="str">
        <f t="shared" si="47"/>
        <v>N/A</v>
      </c>
      <c r="E128" s="34">
        <v>0</v>
      </c>
      <c r="F128" s="11" t="str">
        <f t="shared" si="48"/>
        <v>N/A</v>
      </c>
      <c r="G128" s="34">
        <v>0</v>
      </c>
      <c r="H128" s="11" t="str">
        <f t="shared" si="49"/>
        <v>N/A</v>
      </c>
      <c r="I128" s="12" t="s">
        <v>1742</v>
      </c>
      <c r="J128" s="12" t="s">
        <v>1742</v>
      </c>
      <c r="K128" s="41" t="s">
        <v>733</v>
      </c>
      <c r="L128" s="9" t="str">
        <f t="shared" si="44"/>
        <v>N/A</v>
      </c>
    </row>
    <row r="129" spans="1:12" x14ac:dyDescent="0.25">
      <c r="A129" s="7" t="s">
        <v>101</v>
      </c>
      <c r="B129" s="33" t="s">
        <v>217</v>
      </c>
      <c r="C129" s="34">
        <v>10395</v>
      </c>
      <c r="D129" s="11" t="str">
        <f t="shared" si="47"/>
        <v>N/A</v>
      </c>
      <c r="E129" s="34">
        <v>10983</v>
      </c>
      <c r="F129" s="11" t="str">
        <f t="shared" si="48"/>
        <v>N/A</v>
      </c>
      <c r="G129" s="34">
        <v>11624</v>
      </c>
      <c r="H129" s="11" t="str">
        <f t="shared" si="49"/>
        <v>N/A</v>
      </c>
      <c r="I129" s="12">
        <v>5.657</v>
      </c>
      <c r="J129" s="12">
        <v>5.8360000000000003</v>
      </c>
      <c r="K129" s="41" t="s">
        <v>733</v>
      </c>
      <c r="L129" s="9" t="str">
        <f t="shared" si="44"/>
        <v>Yes</v>
      </c>
    </row>
    <row r="130" spans="1:12" x14ac:dyDescent="0.25">
      <c r="A130" s="2" t="s">
        <v>988</v>
      </c>
      <c r="B130" s="33" t="s">
        <v>217</v>
      </c>
      <c r="C130" s="34">
        <v>5726</v>
      </c>
      <c r="D130" s="11" t="str">
        <f t="shared" si="47"/>
        <v>N/A</v>
      </c>
      <c r="E130" s="34">
        <v>5911</v>
      </c>
      <c r="F130" s="11" t="str">
        <f t="shared" si="48"/>
        <v>N/A</v>
      </c>
      <c r="G130" s="34">
        <v>6185</v>
      </c>
      <c r="H130" s="11" t="str">
        <f t="shared" si="49"/>
        <v>N/A</v>
      </c>
      <c r="I130" s="12">
        <v>3.2309999999999999</v>
      </c>
      <c r="J130" s="12">
        <v>4.6349999999999998</v>
      </c>
      <c r="K130" s="41" t="s">
        <v>733</v>
      </c>
      <c r="L130" s="9" t="str">
        <f t="shared" si="44"/>
        <v>Yes</v>
      </c>
    </row>
    <row r="131" spans="1:12" x14ac:dyDescent="0.25">
      <c r="A131" s="2" t="s">
        <v>989</v>
      </c>
      <c r="B131" s="33" t="s">
        <v>217</v>
      </c>
      <c r="C131" s="34">
        <v>0</v>
      </c>
      <c r="D131" s="11" t="str">
        <f t="shared" si="47"/>
        <v>N/A</v>
      </c>
      <c r="E131" s="34">
        <v>0</v>
      </c>
      <c r="F131" s="11" t="str">
        <f t="shared" si="48"/>
        <v>N/A</v>
      </c>
      <c r="G131" s="34">
        <v>0</v>
      </c>
      <c r="H131" s="11" t="str">
        <f t="shared" si="49"/>
        <v>N/A</v>
      </c>
      <c r="I131" s="12" t="s">
        <v>1742</v>
      </c>
      <c r="J131" s="12" t="s">
        <v>1742</v>
      </c>
      <c r="K131" s="41" t="s">
        <v>733</v>
      </c>
      <c r="L131" s="9" t="str">
        <f t="shared" si="44"/>
        <v>N/A</v>
      </c>
    </row>
    <row r="132" spans="1:12" x14ac:dyDescent="0.25">
      <c r="A132" s="2" t="s">
        <v>990</v>
      </c>
      <c r="B132" s="33" t="s">
        <v>217</v>
      </c>
      <c r="C132" s="34">
        <v>1695</v>
      </c>
      <c r="D132" s="11" t="str">
        <f t="shared" si="47"/>
        <v>N/A</v>
      </c>
      <c r="E132" s="34">
        <v>1854</v>
      </c>
      <c r="F132" s="11" t="str">
        <f t="shared" si="48"/>
        <v>N/A</v>
      </c>
      <c r="G132" s="34">
        <v>2099</v>
      </c>
      <c r="H132" s="11" t="str">
        <f t="shared" si="49"/>
        <v>N/A</v>
      </c>
      <c r="I132" s="12">
        <v>9.3810000000000002</v>
      </c>
      <c r="J132" s="12">
        <v>13.21</v>
      </c>
      <c r="K132" s="41" t="s">
        <v>733</v>
      </c>
      <c r="L132" s="9" t="str">
        <f t="shared" si="44"/>
        <v>No</v>
      </c>
    </row>
    <row r="133" spans="1:12" x14ac:dyDescent="0.25">
      <c r="A133" s="2" t="s">
        <v>991</v>
      </c>
      <c r="B133" s="33" t="s">
        <v>217</v>
      </c>
      <c r="C133" s="34">
        <v>2974</v>
      </c>
      <c r="D133" s="11" t="str">
        <f t="shared" si="47"/>
        <v>N/A</v>
      </c>
      <c r="E133" s="34">
        <v>3218</v>
      </c>
      <c r="F133" s="11" t="str">
        <f t="shared" si="48"/>
        <v>N/A</v>
      </c>
      <c r="G133" s="34">
        <v>3340</v>
      </c>
      <c r="H133" s="11" t="str">
        <f t="shared" si="49"/>
        <v>N/A</v>
      </c>
      <c r="I133" s="12">
        <v>8.2040000000000006</v>
      </c>
      <c r="J133" s="12">
        <v>3.7909999999999999</v>
      </c>
      <c r="K133" s="41" t="s">
        <v>733</v>
      </c>
      <c r="L133" s="9" t="str">
        <f t="shared" si="44"/>
        <v>Yes</v>
      </c>
    </row>
    <row r="134" spans="1:12" x14ac:dyDescent="0.25">
      <c r="A134" s="2" t="s">
        <v>992</v>
      </c>
      <c r="B134" s="33" t="s">
        <v>217</v>
      </c>
      <c r="C134" s="34">
        <v>0</v>
      </c>
      <c r="D134" s="11" t="str">
        <f t="shared" si="47"/>
        <v>N/A</v>
      </c>
      <c r="E134" s="34">
        <v>0</v>
      </c>
      <c r="F134" s="11" t="str">
        <f t="shared" si="48"/>
        <v>N/A</v>
      </c>
      <c r="G134" s="34">
        <v>0</v>
      </c>
      <c r="H134" s="11" t="str">
        <f t="shared" si="49"/>
        <v>N/A</v>
      </c>
      <c r="I134" s="12" t="s">
        <v>1742</v>
      </c>
      <c r="J134" s="12" t="s">
        <v>1742</v>
      </c>
      <c r="K134" s="41" t="s">
        <v>733</v>
      </c>
      <c r="L134" s="9" t="str">
        <f t="shared" si="44"/>
        <v>N/A</v>
      </c>
    </row>
    <row r="135" spans="1:12" x14ac:dyDescent="0.25">
      <c r="A135" s="7" t="s">
        <v>104</v>
      </c>
      <c r="B135" s="33" t="s">
        <v>217</v>
      </c>
      <c r="C135" s="34">
        <v>51031</v>
      </c>
      <c r="D135" s="11" t="str">
        <f t="shared" si="47"/>
        <v>N/A</v>
      </c>
      <c r="E135" s="34">
        <v>54864</v>
      </c>
      <c r="F135" s="11" t="str">
        <f t="shared" si="48"/>
        <v>N/A</v>
      </c>
      <c r="G135" s="34">
        <v>57407</v>
      </c>
      <c r="H135" s="11" t="str">
        <f t="shared" si="49"/>
        <v>N/A</v>
      </c>
      <c r="I135" s="12">
        <v>7.5110000000000001</v>
      </c>
      <c r="J135" s="12">
        <v>4.6349999999999998</v>
      </c>
      <c r="K135" s="41" t="s">
        <v>733</v>
      </c>
      <c r="L135" s="9" t="str">
        <f t="shared" si="44"/>
        <v>Yes</v>
      </c>
    </row>
    <row r="136" spans="1:12" x14ac:dyDescent="0.25">
      <c r="A136" s="2" t="s">
        <v>993</v>
      </c>
      <c r="B136" s="33" t="s">
        <v>217</v>
      </c>
      <c r="C136" s="34">
        <v>5534</v>
      </c>
      <c r="D136" s="11" t="str">
        <f t="shared" si="47"/>
        <v>N/A</v>
      </c>
      <c r="E136" s="34">
        <v>6090</v>
      </c>
      <c r="F136" s="11" t="str">
        <f t="shared" si="48"/>
        <v>N/A</v>
      </c>
      <c r="G136" s="34">
        <v>6245</v>
      </c>
      <c r="H136" s="11" t="str">
        <f t="shared" si="49"/>
        <v>N/A</v>
      </c>
      <c r="I136" s="12">
        <v>10.050000000000001</v>
      </c>
      <c r="J136" s="12">
        <v>2.5449999999999999</v>
      </c>
      <c r="K136" s="41" t="s">
        <v>733</v>
      </c>
      <c r="L136" s="9" t="str">
        <f t="shared" si="44"/>
        <v>Yes</v>
      </c>
    </row>
    <row r="137" spans="1:12" x14ac:dyDescent="0.25">
      <c r="A137" s="2" t="s">
        <v>994</v>
      </c>
      <c r="B137" s="33" t="s">
        <v>217</v>
      </c>
      <c r="C137" s="34">
        <v>0</v>
      </c>
      <c r="D137" s="11" t="str">
        <f t="shared" si="47"/>
        <v>N/A</v>
      </c>
      <c r="E137" s="34">
        <v>0</v>
      </c>
      <c r="F137" s="11" t="str">
        <f t="shared" si="48"/>
        <v>N/A</v>
      </c>
      <c r="G137" s="34">
        <v>0</v>
      </c>
      <c r="H137" s="11" t="str">
        <f t="shared" si="49"/>
        <v>N/A</v>
      </c>
      <c r="I137" s="12" t="s">
        <v>1742</v>
      </c>
      <c r="J137" s="12" t="s">
        <v>1742</v>
      </c>
      <c r="K137" s="41" t="s">
        <v>733</v>
      </c>
      <c r="L137" s="9" t="str">
        <f t="shared" si="44"/>
        <v>N/A</v>
      </c>
    </row>
    <row r="138" spans="1:12" x14ac:dyDescent="0.25">
      <c r="A138" s="2" t="s">
        <v>995</v>
      </c>
      <c r="B138" s="33" t="s">
        <v>217</v>
      </c>
      <c r="C138" s="34">
        <v>0</v>
      </c>
      <c r="D138" s="11" t="str">
        <f t="shared" si="47"/>
        <v>N/A</v>
      </c>
      <c r="E138" s="34">
        <v>0</v>
      </c>
      <c r="F138" s="11" t="str">
        <f t="shared" si="48"/>
        <v>N/A</v>
      </c>
      <c r="G138" s="34">
        <v>0</v>
      </c>
      <c r="H138" s="11" t="str">
        <f t="shared" si="49"/>
        <v>N/A</v>
      </c>
      <c r="I138" s="12" t="s">
        <v>1742</v>
      </c>
      <c r="J138" s="12" t="s">
        <v>1742</v>
      </c>
      <c r="K138" s="41" t="s">
        <v>733</v>
      </c>
      <c r="L138" s="9" t="str">
        <f t="shared" si="44"/>
        <v>N/A</v>
      </c>
    </row>
    <row r="139" spans="1:12" x14ac:dyDescent="0.25">
      <c r="A139" s="2" t="s">
        <v>996</v>
      </c>
      <c r="B139" s="33" t="s">
        <v>217</v>
      </c>
      <c r="C139" s="34">
        <v>33950</v>
      </c>
      <c r="D139" s="11" t="str">
        <f t="shared" si="47"/>
        <v>N/A</v>
      </c>
      <c r="E139" s="34">
        <v>37677</v>
      </c>
      <c r="F139" s="11" t="str">
        <f t="shared" si="48"/>
        <v>N/A</v>
      </c>
      <c r="G139" s="34">
        <v>40024</v>
      </c>
      <c r="H139" s="11" t="str">
        <f t="shared" si="49"/>
        <v>N/A</v>
      </c>
      <c r="I139" s="12">
        <v>10.98</v>
      </c>
      <c r="J139" s="12">
        <v>6.2290000000000001</v>
      </c>
      <c r="K139" s="41" t="s">
        <v>733</v>
      </c>
      <c r="L139" s="9" t="str">
        <f t="shared" si="44"/>
        <v>Yes</v>
      </c>
    </row>
    <row r="140" spans="1:12" x14ac:dyDescent="0.25">
      <c r="A140" s="2" t="s">
        <v>997</v>
      </c>
      <c r="B140" s="33" t="s">
        <v>217</v>
      </c>
      <c r="C140" s="34">
        <v>8176</v>
      </c>
      <c r="D140" s="11" t="str">
        <f t="shared" si="47"/>
        <v>N/A</v>
      </c>
      <c r="E140" s="34">
        <v>7859</v>
      </c>
      <c r="F140" s="11" t="str">
        <f t="shared" si="48"/>
        <v>N/A</v>
      </c>
      <c r="G140" s="34">
        <v>7911</v>
      </c>
      <c r="H140" s="11" t="str">
        <f t="shared" si="49"/>
        <v>N/A</v>
      </c>
      <c r="I140" s="12">
        <v>-3.88</v>
      </c>
      <c r="J140" s="12">
        <v>0.66169999999999995</v>
      </c>
      <c r="K140" s="41" t="s">
        <v>733</v>
      </c>
      <c r="L140" s="9" t="str">
        <f t="shared" si="44"/>
        <v>Yes</v>
      </c>
    </row>
    <row r="141" spans="1:12" x14ac:dyDescent="0.25">
      <c r="A141" s="2" t="s">
        <v>998</v>
      </c>
      <c r="B141" s="33" t="s">
        <v>217</v>
      </c>
      <c r="C141" s="34">
        <v>3371</v>
      </c>
      <c r="D141" s="11" t="str">
        <f t="shared" si="47"/>
        <v>N/A</v>
      </c>
      <c r="E141" s="34">
        <v>3238</v>
      </c>
      <c r="F141" s="11" t="str">
        <f t="shared" si="48"/>
        <v>N/A</v>
      </c>
      <c r="G141" s="34">
        <v>3227</v>
      </c>
      <c r="H141" s="11" t="str">
        <f t="shared" si="49"/>
        <v>N/A</v>
      </c>
      <c r="I141" s="12">
        <v>-3.95</v>
      </c>
      <c r="J141" s="12">
        <v>-0.34</v>
      </c>
      <c r="K141" s="41" t="s">
        <v>733</v>
      </c>
      <c r="L141" s="9" t="str">
        <f t="shared" si="44"/>
        <v>Yes</v>
      </c>
    </row>
    <row r="142" spans="1:12" x14ac:dyDescent="0.25">
      <c r="A142" s="2" t="s">
        <v>999</v>
      </c>
      <c r="B142" s="33" t="s">
        <v>217</v>
      </c>
      <c r="C142" s="34">
        <v>0</v>
      </c>
      <c r="D142" s="11" t="str">
        <f t="shared" si="47"/>
        <v>N/A</v>
      </c>
      <c r="E142" s="34">
        <v>0</v>
      </c>
      <c r="F142" s="11" t="str">
        <f t="shared" si="48"/>
        <v>N/A</v>
      </c>
      <c r="G142" s="34">
        <v>0</v>
      </c>
      <c r="H142" s="11" t="str">
        <f t="shared" si="49"/>
        <v>N/A</v>
      </c>
      <c r="I142" s="12" t="s">
        <v>1742</v>
      </c>
      <c r="J142" s="12" t="s">
        <v>1742</v>
      </c>
      <c r="K142" s="41" t="s">
        <v>733</v>
      </c>
      <c r="L142" s="9" t="str">
        <f t="shared" si="44"/>
        <v>N/A</v>
      </c>
    </row>
    <row r="143" spans="1:12" x14ac:dyDescent="0.25">
      <c r="A143" s="7" t="s">
        <v>105</v>
      </c>
      <c r="B143" s="33" t="s">
        <v>217</v>
      </c>
      <c r="C143" s="34">
        <v>11198</v>
      </c>
      <c r="D143" s="11" t="str">
        <f t="shared" si="47"/>
        <v>N/A</v>
      </c>
      <c r="E143" s="34">
        <v>12028</v>
      </c>
      <c r="F143" s="11" t="str">
        <f t="shared" si="48"/>
        <v>N/A</v>
      </c>
      <c r="G143" s="34">
        <v>13443</v>
      </c>
      <c r="H143" s="11" t="str">
        <f t="shared" si="49"/>
        <v>N/A</v>
      </c>
      <c r="I143" s="12">
        <v>7.4119999999999999</v>
      </c>
      <c r="J143" s="12">
        <v>11.76</v>
      </c>
      <c r="K143" s="41" t="s">
        <v>733</v>
      </c>
      <c r="L143" s="9" t="str">
        <f t="shared" si="44"/>
        <v>No</v>
      </c>
    </row>
    <row r="144" spans="1:12" x14ac:dyDescent="0.25">
      <c r="A144" s="2" t="s">
        <v>1000</v>
      </c>
      <c r="B144" s="33" t="s">
        <v>217</v>
      </c>
      <c r="C144" s="34">
        <v>4586</v>
      </c>
      <c r="D144" s="11" t="str">
        <f t="shared" si="47"/>
        <v>N/A</v>
      </c>
      <c r="E144" s="34">
        <v>5315</v>
      </c>
      <c r="F144" s="11" t="str">
        <f t="shared" si="48"/>
        <v>N/A</v>
      </c>
      <c r="G144" s="34">
        <v>5741</v>
      </c>
      <c r="H144" s="11" t="str">
        <f t="shared" si="49"/>
        <v>N/A</v>
      </c>
      <c r="I144" s="12">
        <v>15.9</v>
      </c>
      <c r="J144" s="12">
        <v>8.0150000000000006</v>
      </c>
      <c r="K144" s="41" t="s">
        <v>733</v>
      </c>
      <c r="L144" s="9" t="str">
        <f t="shared" si="44"/>
        <v>Yes</v>
      </c>
    </row>
    <row r="145" spans="1:12" x14ac:dyDescent="0.25">
      <c r="A145" s="2" t="s">
        <v>1001</v>
      </c>
      <c r="B145" s="33" t="s">
        <v>217</v>
      </c>
      <c r="C145" s="34">
        <v>0</v>
      </c>
      <c r="D145" s="11" t="str">
        <f t="shared" si="47"/>
        <v>N/A</v>
      </c>
      <c r="E145" s="34">
        <v>0</v>
      </c>
      <c r="F145" s="11" t="str">
        <f t="shared" si="48"/>
        <v>N/A</v>
      </c>
      <c r="G145" s="34">
        <v>0</v>
      </c>
      <c r="H145" s="11" t="str">
        <f t="shared" si="49"/>
        <v>N/A</v>
      </c>
      <c r="I145" s="12" t="s">
        <v>1742</v>
      </c>
      <c r="J145" s="12" t="s">
        <v>1742</v>
      </c>
      <c r="K145" s="41" t="s">
        <v>733</v>
      </c>
      <c r="L145" s="9" t="str">
        <f t="shared" si="44"/>
        <v>N/A</v>
      </c>
    </row>
    <row r="146" spans="1:12" x14ac:dyDescent="0.25">
      <c r="A146" s="2" t="s">
        <v>1002</v>
      </c>
      <c r="B146" s="33" t="s">
        <v>217</v>
      </c>
      <c r="C146" s="34">
        <v>0</v>
      </c>
      <c r="D146" s="11" t="str">
        <f t="shared" si="47"/>
        <v>N/A</v>
      </c>
      <c r="E146" s="34">
        <v>0</v>
      </c>
      <c r="F146" s="11" t="str">
        <f t="shared" si="48"/>
        <v>N/A</v>
      </c>
      <c r="G146" s="34">
        <v>0</v>
      </c>
      <c r="H146" s="11" t="str">
        <f t="shared" si="49"/>
        <v>N/A</v>
      </c>
      <c r="I146" s="12" t="s">
        <v>1742</v>
      </c>
      <c r="J146" s="12" t="s">
        <v>1742</v>
      </c>
      <c r="K146" s="41" t="s">
        <v>733</v>
      </c>
      <c r="L146" s="9" t="str">
        <f t="shared" si="44"/>
        <v>N/A</v>
      </c>
    </row>
    <row r="147" spans="1:12" x14ac:dyDescent="0.25">
      <c r="A147" s="2" t="s">
        <v>1003</v>
      </c>
      <c r="B147" s="33" t="s">
        <v>217</v>
      </c>
      <c r="C147" s="34">
        <v>3016</v>
      </c>
      <c r="D147" s="11" t="str">
        <f t="shared" si="47"/>
        <v>N/A</v>
      </c>
      <c r="E147" s="34">
        <v>2839</v>
      </c>
      <c r="F147" s="11" t="str">
        <f t="shared" si="48"/>
        <v>N/A</v>
      </c>
      <c r="G147" s="34">
        <v>3077</v>
      </c>
      <c r="H147" s="11" t="str">
        <f t="shared" si="49"/>
        <v>N/A</v>
      </c>
      <c r="I147" s="12">
        <v>-5.87</v>
      </c>
      <c r="J147" s="12">
        <v>8.3829999999999991</v>
      </c>
      <c r="K147" s="41" t="s">
        <v>733</v>
      </c>
      <c r="L147" s="9" t="str">
        <f t="shared" si="44"/>
        <v>Yes</v>
      </c>
    </row>
    <row r="148" spans="1:12" x14ac:dyDescent="0.25">
      <c r="A148" s="2" t="s">
        <v>1004</v>
      </c>
      <c r="B148" s="33" t="s">
        <v>217</v>
      </c>
      <c r="C148" s="34">
        <v>3596</v>
      </c>
      <c r="D148" s="11" t="str">
        <f t="shared" si="47"/>
        <v>N/A</v>
      </c>
      <c r="E148" s="34">
        <v>3421</v>
      </c>
      <c r="F148" s="11" t="str">
        <f t="shared" si="48"/>
        <v>N/A</v>
      </c>
      <c r="G148" s="34">
        <v>3759</v>
      </c>
      <c r="H148" s="11" t="str">
        <f t="shared" si="49"/>
        <v>N/A</v>
      </c>
      <c r="I148" s="12">
        <v>-4.87</v>
      </c>
      <c r="J148" s="12">
        <v>9.8800000000000008</v>
      </c>
      <c r="K148" s="41" t="s">
        <v>733</v>
      </c>
      <c r="L148" s="9" t="str">
        <f t="shared" si="44"/>
        <v>Yes</v>
      </c>
    </row>
    <row r="149" spans="1:12" x14ac:dyDescent="0.25">
      <c r="A149" s="2" t="s">
        <v>1005</v>
      </c>
      <c r="B149" s="33" t="s">
        <v>217</v>
      </c>
      <c r="C149" s="34">
        <v>0</v>
      </c>
      <c r="D149" s="11" t="str">
        <f t="shared" si="47"/>
        <v>N/A</v>
      </c>
      <c r="E149" s="34">
        <v>453</v>
      </c>
      <c r="F149" s="11" t="str">
        <f t="shared" si="48"/>
        <v>N/A</v>
      </c>
      <c r="G149" s="34">
        <v>866</v>
      </c>
      <c r="H149" s="11" t="str">
        <f t="shared" si="49"/>
        <v>N/A</v>
      </c>
      <c r="I149" s="12" t="s">
        <v>1742</v>
      </c>
      <c r="J149" s="12">
        <v>91.17</v>
      </c>
      <c r="K149" s="41" t="s">
        <v>733</v>
      </c>
      <c r="L149" s="9" t="str">
        <f t="shared" si="44"/>
        <v>No</v>
      </c>
    </row>
    <row r="150" spans="1:12" ht="25" x14ac:dyDescent="0.25">
      <c r="A150" s="16" t="s">
        <v>1006</v>
      </c>
      <c r="B150" s="1" t="s">
        <v>217</v>
      </c>
      <c r="C150" s="1">
        <v>3022</v>
      </c>
      <c r="D150" s="11" t="str">
        <f t="shared" ref="D150:D155" si="50">IF($B150="N/A","N/A",IF(C150&gt;10,"No",IF(C150&lt;-10,"No","Yes")))</f>
        <v>N/A</v>
      </c>
      <c r="E150" s="1">
        <v>3095</v>
      </c>
      <c r="F150" s="11" t="str">
        <f t="shared" ref="F150:F155" si="51">IF($B150="N/A","N/A",IF(E150&gt;10,"No",IF(E150&lt;-10,"No","Yes")))</f>
        <v>N/A</v>
      </c>
      <c r="G150" s="1">
        <v>2828</v>
      </c>
      <c r="H150" s="11" t="str">
        <f t="shared" ref="H150:H155" si="52">IF($B150="N/A","N/A",IF(G150&gt;10,"No",IF(G150&lt;-10,"No","Yes")))</f>
        <v>N/A</v>
      </c>
      <c r="I150" s="12">
        <v>2.4159999999999999</v>
      </c>
      <c r="J150" s="12">
        <v>-8.6300000000000008</v>
      </c>
      <c r="K150" s="41" t="s">
        <v>732</v>
      </c>
      <c r="L150" s="9" t="str">
        <f t="shared" ref="L150:L155" si="53">IF(J150="Div by 0", "N/A", IF(K150="N/A","N/A", IF(J150&gt;VALUE(MID(K150,1,2)), "No", IF(J150&lt;-1*VALUE(MID(K150,1,2)), "No", "Yes"))))</f>
        <v>Yes</v>
      </c>
    </row>
    <row r="151" spans="1:12" x14ac:dyDescent="0.25">
      <c r="A151" s="6" t="s">
        <v>330</v>
      </c>
      <c r="B151" s="41" t="s">
        <v>217</v>
      </c>
      <c r="C151" s="13">
        <v>3.8674669498999998</v>
      </c>
      <c r="D151" s="11" t="str">
        <f t="shared" si="50"/>
        <v>N/A</v>
      </c>
      <c r="E151" s="13">
        <v>3.7047677187999999</v>
      </c>
      <c r="F151" s="11" t="str">
        <f t="shared" si="51"/>
        <v>N/A</v>
      </c>
      <c r="G151" s="13">
        <v>3.2004345710000002</v>
      </c>
      <c r="H151" s="11" t="str">
        <f t="shared" si="52"/>
        <v>N/A</v>
      </c>
      <c r="I151" s="12">
        <v>-4.21</v>
      </c>
      <c r="J151" s="12">
        <v>-13.6</v>
      </c>
      <c r="K151" s="41" t="s">
        <v>732</v>
      </c>
      <c r="L151" s="9" t="str">
        <f t="shared" si="53"/>
        <v>Yes</v>
      </c>
    </row>
    <row r="152" spans="1:12" x14ac:dyDescent="0.25">
      <c r="A152" s="2" t="s">
        <v>331</v>
      </c>
      <c r="B152" s="41" t="s">
        <v>217</v>
      </c>
      <c r="C152" s="13">
        <v>35.738893926000003</v>
      </c>
      <c r="D152" s="11" t="str">
        <f t="shared" si="50"/>
        <v>N/A</v>
      </c>
      <c r="E152" s="13">
        <v>36.021884927999999</v>
      </c>
      <c r="F152" s="11" t="str">
        <f t="shared" si="51"/>
        <v>N/A</v>
      </c>
      <c r="G152" s="13">
        <v>34.097469859</v>
      </c>
      <c r="H152" s="11" t="str">
        <f t="shared" si="52"/>
        <v>N/A</v>
      </c>
      <c r="I152" s="12">
        <v>0.79179999999999995</v>
      </c>
      <c r="J152" s="12">
        <v>-5.34</v>
      </c>
      <c r="K152" s="41" t="s">
        <v>732</v>
      </c>
      <c r="L152" s="9" t="str">
        <f t="shared" si="53"/>
        <v>Yes</v>
      </c>
    </row>
    <row r="153" spans="1:12" x14ac:dyDescent="0.25">
      <c r="A153" s="2" t="s">
        <v>332</v>
      </c>
      <c r="B153" s="41" t="s">
        <v>217</v>
      </c>
      <c r="C153" s="13">
        <v>4.4733044732999998</v>
      </c>
      <c r="D153" s="11" t="str">
        <f t="shared" si="50"/>
        <v>N/A</v>
      </c>
      <c r="E153" s="13">
        <v>4.2247109169000003</v>
      </c>
      <c r="F153" s="11" t="str">
        <f t="shared" si="51"/>
        <v>N/A</v>
      </c>
      <c r="G153" s="13">
        <v>3.6906400550999998</v>
      </c>
      <c r="H153" s="11" t="str">
        <f t="shared" si="52"/>
        <v>N/A</v>
      </c>
      <c r="I153" s="12">
        <v>-5.56</v>
      </c>
      <c r="J153" s="12">
        <v>-12.6</v>
      </c>
      <c r="K153" s="41" t="s">
        <v>732</v>
      </c>
      <c r="L153" s="9" t="str">
        <f t="shared" si="53"/>
        <v>Yes</v>
      </c>
    </row>
    <row r="154" spans="1:12" x14ac:dyDescent="0.25">
      <c r="A154" s="2" t="s">
        <v>333</v>
      </c>
      <c r="B154" s="41" t="s">
        <v>217</v>
      </c>
      <c r="C154" s="13">
        <v>1.1463620152</v>
      </c>
      <c r="D154" s="11" t="str">
        <f t="shared" si="50"/>
        <v>N/A</v>
      </c>
      <c r="E154" s="13">
        <v>1.0735637212</v>
      </c>
      <c r="F154" s="11" t="str">
        <f t="shared" si="51"/>
        <v>N/A</v>
      </c>
      <c r="G154" s="13">
        <v>0.68110160779999995</v>
      </c>
      <c r="H154" s="11" t="str">
        <f t="shared" si="52"/>
        <v>N/A</v>
      </c>
      <c r="I154" s="12">
        <v>-6.35</v>
      </c>
      <c r="J154" s="12">
        <v>-36.6</v>
      </c>
      <c r="K154" s="41" t="s">
        <v>732</v>
      </c>
      <c r="L154" s="9" t="str">
        <f t="shared" si="53"/>
        <v>No</v>
      </c>
    </row>
    <row r="155" spans="1:12" x14ac:dyDescent="0.25">
      <c r="A155" s="2" t="s">
        <v>334</v>
      </c>
      <c r="B155" s="41" t="s">
        <v>217</v>
      </c>
      <c r="C155" s="13">
        <v>8.9301660999999994E-3</v>
      </c>
      <c r="D155" s="11" t="str">
        <f t="shared" si="50"/>
        <v>N/A</v>
      </c>
      <c r="E155" s="13">
        <v>8.3139341999999995E-3</v>
      </c>
      <c r="F155" s="11" t="str">
        <f t="shared" si="51"/>
        <v>N/A</v>
      </c>
      <c r="G155" s="13">
        <v>0</v>
      </c>
      <c r="H155" s="11" t="str">
        <f t="shared" si="52"/>
        <v>N/A</v>
      </c>
      <c r="I155" s="12">
        <v>-6.9</v>
      </c>
      <c r="J155" s="12">
        <v>-100</v>
      </c>
      <c r="K155" s="41" t="s">
        <v>732</v>
      </c>
      <c r="L155" s="9" t="str">
        <f t="shared" si="53"/>
        <v>No</v>
      </c>
    </row>
    <row r="156" spans="1:12" x14ac:dyDescent="0.25">
      <c r="A156" s="16" t="s">
        <v>1007</v>
      </c>
      <c r="B156" s="33" t="s">
        <v>217</v>
      </c>
      <c r="C156" s="34">
        <v>4274</v>
      </c>
      <c r="D156" s="11" t="str">
        <f t="shared" ref="D156:D162" si="54">IF($B156="N/A","N/A",IF(C156&gt;10,"No",IF(C156&lt;-10,"No","Yes")))</f>
        <v>N/A</v>
      </c>
      <c r="E156" s="34">
        <v>4548</v>
      </c>
      <c r="F156" s="11" t="str">
        <f t="shared" ref="F156:F162" si="55">IF($B156="N/A","N/A",IF(E156&gt;10,"No",IF(E156&lt;-10,"No","Yes")))</f>
        <v>N/A</v>
      </c>
      <c r="G156" s="34">
        <v>4664</v>
      </c>
      <c r="H156" s="11" t="str">
        <f t="shared" ref="H156:H162" si="56">IF($B156="N/A","N/A",IF(G156&gt;10,"No",IF(G156&lt;-10,"No","Yes")))</f>
        <v>N/A</v>
      </c>
      <c r="I156" s="12">
        <v>6.4109999999999996</v>
      </c>
      <c r="J156" s="12">
        <v>2.5510000000000002</v>
      </c>
      <c r="K156" s="41" t="s">
        <v>732</v>
      </c>
      <c r="L156" s="9" t="str">
        <f t="shared" ref="L156:L163" si="57">IF(J156="Div by 0", "N/A", IF(K156="N/A","N/A", IF(J156&gt;VALUE(MID(K156,1,2)), "No", IF(J156&lt;-1*VALUE(MID(K156,1,2)), "No", "Yes"))))</f>
        <v>Yes</v>
      </c>
    </row>
    <row r="157" spans="1:12" x14ac:dyDescent="0.25">
      <c r="A157" s="6" t="s">
        <v>1008</v>
      </c>
      <c r="B157" s="33" t="s">
        <v>217</v>
      </c>
      <c r="C157" s="8">
        <v>5.4697398226000002</v>
      </c>
      <c r="D157" s="11" t="str">
        <f t="shared" si="54"/>
        <v>N/A</v>
      </c>
      <c r="E157" s="8">
        <v>5.4440334685999998</v>
      </c>
      <c r="F157" s="11" t="str">
        <f t="shared" si="55"/>
        <v>N/A</v>
      </c>
      <c r="G157" s="8">
        <v>5.2782273123000003</v>
      </c>
      <c r="H157" s="11" t="str">
        <f t="shared" si="56"/>
        <v>N/A</v>
      </c>
      <c r="I157" s="12">
        <v>-0.47</v>
      </c>
      <c r="J157" s="12">
        <v>-3.05</v>
      </c>
      <c r="K157" s="41" t="s">
        <v>732</v>
      </c>
      <c r="L157" s="9" t="str">
        <f t="shared" si="57"/>
        <v>Yes</v>
      </c>
    </row>
    <row r="158" spans="1:12" x14ac:dyDescent="0.25">
      <c r="A158" s="16" t="s">
        <v>1009</v>
      </c>
      <c r="B158" s="33" t="s">
        <v>217</v>
      </c>
      <c r="C158" s="8">
        <v>18.803263825999998</v>
      </c>
      <c r="D158" s="11" t="str">
        <f t="shared" si="54"/>
        <v>N/A</v>
      </c>
      <c r="E158" s="8">
        <v>19.625838334000001</v>
      </c>
      <c r="F158" s="11" t="str">
        <f t="shared" si="55"/>
        <v>N/A</v>
      </c>
      <c r="G158" s="8">
        <v>19.018509085000002</v>
      </c>
      <c r="H158" s="11" t="str">
        <f t="shared" si="56"/>
        <v>N/A</v>
      </c>
      <c r="I158" s="12">
        <v>4.375</v>
      </c>
      <c r="J158" s="12">
        <v>-3.09</v>
      </c>
      <c r="K158" s="41" t="s">
        <v>732</v>
      </c>
      <c r="L158" s="9" t="str">
        <f t="shared" si="57"/>
        <v>Yes</v>
      </c>
    </row>
    <row r="159" spans="1:12" x14ac:dyDescent="0.25">
      <c r="A159" s="16" t="s">
        <v>1010</v>
      </c>
      <c r="B159" s="33" t="s">
        <v>217</v>
      </c>
      <c r="C159" s="8">
        <v>29.167869167999999</v>
      </c>
      <c r="D159" s="11" t="str">
        <f t="shared" si="54"/>
        <v>N/A</v>
      </c>
      <c r="E159" s="8">
        <v>29.554766456999999</v>
      </c>
      <c r="F159" s="11" t="str">
        <f t="shared" si="55"/>
        <v>N/A</v>
      </c>
      <c r="G159" s="8">
        <v>28.957329662999999</v>
      </c>
      <c r="H159" s="11" t="str">
        <f t="shared" si="56"/>
        <v>N/A</v>
      </c>
      <c r="I159" s="12">
        <v>1.3260000000000001</v>
      </c>
      <c r="J159" s="12">
        <v>-2.02</v>
      </c>
      <c r="K159" s="41" t="s">
        <v>732</v>
      </c>
      <c r="L159" s="9" t="str">
        <f t="shared" si="57"/>
        <v>Yes</v>
      </c>
    </row>
    <row r="160" spans="1:12" x14ac:dyDescent="0.25">
      <c r="A160" s="16" t="s">
        <v>1011</v>
      </c>
      <c r="B160" s="33" t="s">
        <v>217</v>
      </c>
      <c r="C160" s="8">
        <v>0.31353491020000002</v>
      </c>
      <c r="D160" s="11" t="str">
        <f t="shared" si="54"/>
        <v>N/A</v>
      </c>
      <c r="E160" s="8">
        <v>0.2734033246</v>
      </c>
      <c r="F160" s="11" t="str">
        <f t="shared" si="55"/>
        <v>N/A</v>
      </c>
      <c r="G160" s="8">
        <v>0.2421307506</v>
      </c>
      <c r="H160" s="11" t="str">
        <f t="shared" si="56"/>
        <v>N/A</v>
      </c>
      <c r="I160" s="12">
        <v>-12.8</v>
      </c>
      <c r="J160" s="12">
        <v>-11.4</v>
      </c>
      <c r="K160" s="41" t="s">
        <v>732</v>
      </c>
      <c r="L160" s="9" t="str">
        <f t="shared" si="57"/>
        <v>Yes</v>
      </c>
    </row>
    <row r="161" spans="1:12" x14ac:dyDescent="0.25">
      <c r="A161" s="16" t="s">
        <v>1012</v>
      </c>
      <c r="B161" s="33" t="s">
        <v>217</v>
      </c>
      <c r="C161" s="8">
        <v>0.40185747449999998</v>
      </c>
      <c r="D161" s="11" t="str">
        <f t="shared" si="54"/>
        <v>N/A</v>
      </c>
      <c r="E161" s="8">
        <v>0.33255736609999997</v>
      </c>
      <c r="F161" s="11" t="str">
        <f t="shared" si="55"/>
        <v>N/A</v>
      </c>
      <c r="G161" s="8">
        <v>0.29011381390000002</v>
      </c>
      <c r="H161" s="11" t="str">
        <f t="shared" si="56"/>
        <v>N/A</v>
      </c>
      <c r="I161" s="12">
        <v>-17.2</v>
      </c>
      <c r="J161" s="12">
        <v>-12.8</v>
      </c>
      <c r="K161" s="41" t="s">
        <v>732</v>
      </c>
      <c r="L161" s="9" t="str">
        <f t="shared" si="57"/>
        <v>Yes</v>
      </c>
    </row>
    <row r="162" spans="1:12" x14ac:dyDescent="0.25">
      <c r="A162" s="2" t="s">
        <v>1013</v>
      </c>
      <c r="B162" s="33" t="s">
        <v>217</v>
      </c>
      <c r="C162" s="34">
        <v>270</v>
      </c>
      <c r="D162" s="11" t="str">
        <f t="shared" si="54"/>
        <v>N/A</v>
      </c>
      <c r="E162" s="34">
        <v>269</v>
      </c>
      <c r="F162" s="11" t="str">
        <f t="shared" si="55"/>
        <v>N/A</v>
      </c>
      <c r="G162" s="34">
        <v>228</v>
      </c>
      <c r="H162" s="11" t="str">
        <f t="shared" si="56"/>
        <v>N/A</v>
      </c>
      <c r="I162" s="12">
        <v>-0.37</v>
      </c>
      <c r="J162" s="12">
        <v>-15.2</v>
      </c>
      <c r="K162" s="41" t="s">
        <v>732</v>
      </c>
      <c r="L162" s="9" t="str">
        <f t="shared" si="57"/>
        <v>Yes</v>
      </c>
    </row>
    <row r="163" spans="1:12" ht="25" x14ac:dyDescent="0.25">
      <c r="A163" s="16" t="s">
        <v>1014</v>
      </c>
      <c r="B163" s="33" t="s">
        <v>217</v>
      </c>
      <c r="C163" s="34">
        <v>4404</v>
      </c>
      <c r="D163" s="11" t="str">
        <f>IF($B163="N/A","N/A",IF(C163&gt;10,"No",IF(C163&lt;-10,"No","Yes")))</f>
        <v>N/A</v>
      </c>
      <c r="E163" s="34">
        <v>4690</v>
      </c>
      <c r="F163" s="11" t="str">
        <f>IF($B163="N/A","N/A",IF(E163&gt;10,"No",IF(E163&lt;-10,"No","Yes")))</f>
        <v>N/A</v>
      </c>
      <c r="G163" s="34">
        <v>4809</v>
      </c>
      <c r="H163" s="11" t="str">
        <f>IF($B163="N/A","N/A",IF(G163&gt;10,"No",IF(G163&lt;-10,"No","Yes")))</f>
        <v>N/A</v>
      </c>
      <c r="I163" s="12">
        <v>6.4939999999999998</v>
      </c>
      <c r="J163" s="12">
        <v>2.5369999999999999</v>
      </c>
      <c r="K163" s="41" t="s">
        <v>732</v>
      </c>
      <c r="L163" s="9" t="str">
        <f t="shared" si="57"/>
        <v>Yes</v>
      </c>
    </row>
    <row r="164" spans="1:12" x14ac:dyDescent="0.25">
      <c r="A164" s="4" t="s">
        <v>1015</v>
      </c>
      <c r="B164" s="33" t="s">
        <v>217</v>
      </c>
      <c r="C164" s="34">
        <v>4103</v>
      </c>
      <c r="D164" s="11" t="str">
        <f t="shared" ref="D164:D238" si="58">IF($B164="N/A","N/A",IF(C164&gt;10,"No",IF(C164&lt;-10,"No","Yes")))</f>
        <v>N/A</v>
      </c>
      <c r="E164" s="34">
        <v>4371</v>
      </c>
      <c r="F164" s="11" t="str">
        <f t="shared" ref="F164:F238" si="59">IF($B164="N/A","N/A",IF(E164&gt;10,"No",IF(E164&lt;-10,"No","Yes")))</f>
        <v>N/A</v>
      </c>
      <c r="G164" s="34">
        <v>4503</v>
      </c>
      <c r="H164" s="11" t="str">
        <f t="shared" ref="H164:H227" si="60">IF($B164="N/A","N/A",IF(G164&gt;10,"No",IF(G164&lt;-10,"No","Yes")))</f>
        <v>N/A</v>
      </c>
      <c r="I164" s="12">
        <v>6.532</v>
      </c>
      <c r="J164" s="12">
        <v>3.02</v>
      </c>
      <c r="K164" s="41" t="s">
        <v>732</v>
      </c>
      <c r="L164" s="9" t="str">
        <f t="shared" ref="L164:L227" si="61">IF(J164="Div by 0", "N/A", IF(K164="N/A","N/A", IF(J164&gt;VALUE(MID(K164,1,2)), "No", IF(J164&lt;-1*VALUE(MID(K164,1,2)), "No", "Yes"))))</f>
        <v>Yes</v>
      </c>
    </row>
    <row r="165" spans="1:12" x14ac:dyDescent="0.25">
      <c r="A165" s="50" t="s">
        <v>71</v>
      </c>
      <c r="B165" s="33" t="s">
        <v>217</v>
      </c>
      <c r="C165" s="8">
        <v>5.2508990389000001</v>
      </c>
      <c r="D165" s="11" t="str">
        <f t="shared" si="58"/>
        <v>N/A</v>
      </c>
      <c r="E165" s="8">
        <v>5.2321614536999999</v>
      </c>
      <c r="F165" s="11" t="str">
        <f t="shared" si="59"/>
        <v>N/A</v>
      </c>
      <c r="G165" s="8">
        <v>5.0960243540999999</v>
      </c>
      <c r="H165" s="11" t="str">
        <f t="shared" si="60"/>
        <v>N/A</v>
      </c>
      <c r="I165" s="12">
        <v>-0.35699999999999998</v>
      </c>
      <c r="J165" s="12">
        <v>-2.6</v>
      </c>
      <c r="K165" s="41" t="s">
        <v>732</v>
      </c>
      <c r="L165" s="9" t="str">
        <f t="shared" si="61"/>
        <v>Yes</v>
      </c>
    </row>
    <row r="166" spans="1:12" x14ac:dyDescent="0.25">
      <c r="A166" s="4" t="s">
        <v>111</v>
      </c>
      <c r="B166" s="33" t="s">
        <v>217</v>
      </c>
      <c r="C166" s="8">
        <v>19.292837715000001</v>
      </c>
      <c r="D166" s="11" t="str">
        <f t="shared" si="58"/>
        <v>N/A</v>
      </c>
      <c r="E166" s="8">
        <v>19.996470172999999</v>
      </c>
      <c r="F166" s="11" t="str">
        <f t="shared" si="59"/>
        <v>N/A</v>
      </c>
      <c r="G166" s="8">
        <v>19.205298013</v>
      </c>
      <c r="H166" s="11" t="str">
        <f t="shared" si="60"/>
        <v>N/A</v>
      </c>
      <c r="I166" s="12">
        <v>3.6469999999999998</v>
      </c>
      <c r="J166" s="12">
        <v>-3.96</v>
      </c>
      <c r="K166" s="41" t="s">
        <v>732</v>
      </c>
      <c r="L166" s="9" t="str">
        <f t="shared" si="61"/>
        <v>Yes</v>
      </c>
    </row>
    <row r="167" spans="1:12" x14ac:dyDescent="0.25">
      <c r="A167" s="4" t="s">
        <v>112</v>
      </c>
      <c r="B167" s="33" t="s">
        <v>217</v>
      </c>
      <c r="C167" s="8">
        <v>29.187109187000001</v>
      </c>
      <c r="D167" s="11" t="str">
        <f t="shared" si="58"/>
        <v>N/A</v>
      </c>
      <c r="E167" s="8">
        <v>29.427296730999998</v>
      </c>
      <c r="F167" s="11" t="str">
        <f t="shared" si="59"/>
        <v>N/A</v>
      </c>
      <c r="G167" s="8">
        <v>28.931520990999999</v>
      </c>
      <c r="H167" s="11" t="str">
        <f t="shared" si="60"/>
        <v>N/A</v>
      </c>
      <c r="I167" s="12">
        <v>0.82289999999999996</v>
      </c>
      <c r="J167" s="12">
        <v>-1.68</v>
      </c>
      <c r="K167" s="41" t="s">
        <v>732</v>
      </c>
      <c r="L167" s="9" t="str">
        <f t="shared" si="61"/>
        <v>Yes</v>
      </c>
    </row>
    <row r="168" spans="1:12" x14ac:dyDescent="0.25">
      <c r="A168" s="4" t="s">
        <v>113</v>
      </c>
      <c r="B168" s="33" t="s">
        <v>217</v>
      </c>
      <c r="C168" s="8">
        <v>7.8383728E-3</v>
      </c>
      <c r="D168" s="11" t="str">
        <f t="shared" si="58"/>
        <v>N/A</v>
      </c>
      <c r="E168" s="8">
        <v>9.1134441999999993E-3</v>
      </c>
      <c r="F168" s="11" t="str">
        <f t="shared" si="59"/>
        <v>N/A</v>
      </c>
      <c r="G168" s="8">
        <v>1.39355828E-2</v>
      </c>
      <c r="H168" s="11" t="str">
        <f t="shared" si="60"/>
        <v>N/A</v>
      </c>
      <c r="I168" s="12">
        <v>16.27</v>
      </c>
      <c r="J168" s="12">
        <v>52.91</v>
      </c>
      <c r="K168" s="41" t="s">
        <v>732</v>
      </c>
      <c r="L168" s="9" t="str">
        <f t="shared" si="61"/>
        <v>No</v>
      </c>
    </row>
    <row r="169" spans="1:12" x14ac:dyDescent="0.25">
      <c r="A169" s="4" t="s">
        <v>114</v>
      </c>
      <c r="B169" s="33" t="s">
        <v>217</v>
      </c>
      <c r="C169" s="8">
        <v>8.9301660999999994E-3</v>
      </c>
      <c r="D169" s="11" t="str">
        <f t="shared" si="58"/>
        <v>N/A</v>
      </c>
      <c r="E169" s="8">
        <v>8.3139341999999995E-3</v>
      </c>
      <c r="F169" s="11" t="str">
        <f t="shared" si="59"/>
        <v>N/A</v>
      </c>
      <c r="G169" s="8">
        <v>7.4388157000000003E-3</v>
      </c>
      <c r="H169" s="11" t="str">
        <f t="shared" si="60"/>
        <v>N/A</v>
      </c>
      <c r="I169" s="12">
        <v>-6.9</v>
      </c>
      <c r="J169" s="12">
        <v>-10.5</v>
      </c>
      <c r="K169" s="41" t="s">
        <v>732</v>
      </c>
      <c r="L169" s="9" t="str">
        <f t="shared" si="61"/>
        <v>Yes</v>
      </c>
    </row>
    <row r="170" spans="1:12" x14ac:dyDescent="0.25">
      <c r="A170" s="4" t="s">
        <v>428</v>
      </c>
      <c r="B170" s="33" t="s">
        <v>217</v>
      </c>
      <c r="C170" s="34">
        <v>1057</v>
      </c>
      <c r="D170" s="11" t="str">
        <f>IF($B170="N/A","N/A",IF(C170&gt;10,"No",IF(C170&lt;-10,"No","Yes")))</f>
        <v>N/A</v>
      </c>
      <c r="E170" s="34">
        <v>1126</v>
      </c>
      <c r="F170" s="11" t="str">
        <f>IF($B170="N/A","N/A",IF(E170&gt;10,"No",IF(E170&lt;-10,"No","Yes")))</f>
        <v>N/A</v>
      </c>
      <c r="G170" s="34">
        <v>1121</v>
      </c>
      <c r="H170" s="11" t="str">
        <f>IF($B170="N/A","N/A",IF(G170&gt;10,"No",IF(G170&lt;-10,"No","Yes")))</f>
        <v>N/A</v>
      </c>
      <c r="I170" s="12">
        <v>6.5279999999999996</v>
      </c>
      <c r="J170" s="12">
        <v>-0.44400000000000001</v>
      </c>
      <c r="K170" s="41" t="s">
        <v>732</v>
      </c>
      <c r="L170" s="9" t="str">
        <f t="shared" si="61"/>
        <v>Yes</v>
      </c>
    </row>
    <row r="171" spans="1:12" x14ac:dyDescent="0.25">
      <c r="A171" s="4" t="s">
        <v>429</v>
      </c>
      <c r="B171" s="33" t="s">
        <v>217</v>
      </c>
      <c r="C171" s="34">
        <v>11</v>
      </c>
      <c r="D171" s="11" t="str">
        <f>IF($B171="N/A","N/A",IF(C171&gt;10,"No",IF(C171&lt;-10,"No","Yes")))</f>
        <v>N/A</v>
      </c>
      <c r="E171" s="34">
        <v>11</v>
      </c>
      <c r="F171" s="11" t="str">
        <f>IF($B171="N/A","N/A",IF(E171&gt;10,"No",IF(E171&lt;-10,"No","Yes")))</f>
        <v>N/A</v>
      </c>
      <c r="G171" s="34">
        <v>11</v>
      </c>
      <c r="H171" s="11" t="str">
        <f>IF($B171="N/A","N/A",IF(G171&gt;10,"No",IF(G171&lt;-10,"No","Yes")))</f>
        <v>N/A</v>
      </c>
      <c r="I171" s="12">
        <v>0</v>
      </c>
      <c r="J171" s="12">
        <v>42.86</v>
      </c>
      <c r="K171" s="41" t="s">
        <v>732</v>
      </c>
      <c r="L171" s="9" t="str">
        <f t="shared" si="61"/>
        <v>No</v>
      </c>
    </row>
    <row r="172" spans="1:12" x14ac:dyDescent="0.25">
      <c r="A172" s="4" t="s">
        <v>430</v>
      </c>
      <c r="B172" s="33" t="s">
        <v>217</v>
      </c>
      <c r="C172" s="34">
        <v>1489</v>
      </c>
      <c r="D172" s="11" t="str">
        <f>IF($B172="N/A","N/A",IF(C172&gt;10,"No",IF(C172&lt;-10,"No","Yes")))</f>
        <v>N/A</v>
      </c>
      <c r="E172" s="34">
        <v>1561</v>
      </c>
      <c r="F172" s="11" t="str">
        <f>IF($B172="N/A","N/A",IF(E172&gt;10,"No",IF(E172&lt;-10,"No","Yes")))</f>
        <v>N/A</v>
      </c>
      <c r="G172" s="34">
        <v>1617</v>
      </c>
      <c r="H172" s="11" t="str">
        <f>IF($B172="N/A","N/A",IF(G172&gt;10,"No",IF(G172&lt;-10,"No","Yes")))</f>
        <v>N/A</v>
      </c>
      <c r="I172" s="12">
        <v>4.835</v>
      </c>
      <c r="J172" s="12">
        <v>3.5870000000000002</v>
      </c>
      <c r="K172" s="41" t="s">
        <v>732</v>
      </c>
      <c r="L172" s="9" t="str">
        <f t="shared" si="61"/>
        <v>Yes</v>
      </c>
    </row>
    <row r="173" spans="1:12" x14ac:dyDescent="0.25">
      <c r="A173" s="4" t="s">
        <v>431</v>
      </c>
      <c r="B173" s="33" t="s">
        <v>217</v>
      </c>
      <c r="C173" s="34">
        <v>1545</v>
      </c>
      <c r="D173" s="11" t="str">
        <f>IF($B173="N/A","N/A",IF(C173&gt;10,"No",IF(C173&lt;-10,"No","Yes")))</f>
        <v>N/A</v>
      </c>
      <c r="E173" s="34">
        <v>1671</v>
      </c>
      <c r="F173" s="11" t="str">
        <f>IF($B173="N/A","N/A",IF(E173&gt;10,"No",IF(E173&lt;-10,"No","Yes")))</f>
        <v>N/A</v>
      </c>
      <c r="G173" s="34">
        <v>1746</v>
      </c>
      <c r="H173" s="11" t="str">
        <f>IF($B173="N/A","N/A",IF(G173&gt;10,"No",IF(G173&lt;-10,"No","Yes")))</f>
        <v>N/A</v>
      </c>
      <c r="I173" s="12">
        <v>8.1549999999999994</v>
      </c>
      <c r="J173" s="12">
        <v>4.4880000000000004</v>
      </c>
      <c r="K173" s="41" t="s">
        <v>732</v>
      </c>
      <c r="L173" s="9" t="str">
        <f t="shared" si="61"/>
        <v>Yes</v>
      </c>
    </row>
    <row r="174" spans="1:12" x14ac:dyDescent="0.25">
      <c r="A174" s="4" t="s">
        <v>432</v>
      </c>
      <c r="B174" s="33" t="s">
        <v>217</v>
      </c>
      <c r="C174" s="34">
        <v>11</v>
      </c>
      <c r="D174" s="11" t="str">
        <f>IF($B174="N/A","N/A",IF(C174&gt;10,"No",IF(C174&lt;-10,"No","Yes")))</f>
        <v>N/A</v>
      </c>
      <c r="E174" s="34">
        <v>11</v>
      </c>
      <c r="F174" s="11" t="str">
        <f>IF($B174="N/A","N/A",IF(E174&gt;10,"No",IF(E174&lt;-10,"No","Yes")))</f>
        <v>N/A</v>
      </c>
      <c r="G174" s="34">
        <v>11</v>
      </c>
      <c r="H174" s="11" t="str">
        <f>IF($B174="N/A","N/A",IF(G174&gt;10,"No",IF(G174&lt;-10,"No","Yes")))</f>
        <v>N/A</v>
      </c>
      <c r="I174" s="12">
        <v>20</v>
      </c>
      <c r="J174" s="12">
        <v>50</v>
      </c>
      <c r="K174" s="41" t="s">
        <v>732</v>
      </c>
      <c r="L174" s="9" t="str">
        <f t="shared" si="61"/>
        <v>No</v>
      </c>
    </row>
    <row r="175" spans="1:12" x14ac:dyDescent="0.25">
      <c r="A175" s="6" t="s">
        <v>1016</v>
      </c>
      <c r="B175" s="33" t="s">
        <v>217</v>
      </c>
      <c r="C175" s="34">
        <v>1832</v>
      </c>
      <c r="D175" s="11" t="str">
        <f t="shared" si="58"/>
        <v>N/A</v>
      </c>
      <c r="E175" s="34">
        <v>1974</v>
      </c>
      <c r="F175" s="11" t="str">
        <f t="shared" si="59"/>
        <v>N/A</v>
      </c>
      <c r="G175" s="34">
        <v>2021</v>
      </c>
      <c r="H175" s="11" t="str">
        <f t="shared" si="60"/>
        <v>N/A</v>
      </c>
      <c r="I175" s="12">
        <v>7.7510000000000003</v>
      </c>
      <c r="J175" s="12">
        <v>2.3809999999999998</v>
      </c>
      <c r="K175" s="41" t="s">
        <v>732</v>
      </c>
      <c r="L175" s="9" t="str">
        <f t="shared" si="61"/>
        <v>Yes</v>
      </c>
    </row>
    <row r="176" spans="1:12" x14ac:dyDescent="0.25">
      <c r="A176" s="4" t="s">
        <v>1017</v>
      </c>
      <c r="B176" s="33" t="s">
        <v>217</v>
      </c>
      <c r="C176" s="34">
        <v>983</v>
      </c>
      <c r="D176" s="11" t="str">
        <f>IF($B176="N/A","N/A",IF(C176&gt;10,"No",IF(C176&lt;-10,"No","Yes")))</f>
        <v>N/A</v>
      </c>
      <c r="E176" s="34">
        <v>1050</v>
      </c>
      <c r="F176" s="11" t="str">
        <f>IF($B176="N/A","N/A",IF(E176&gt;10,"No",IF(E176&lt;-10,"No","Yes")))</f>
        <v>N/A</v>
      </c>
      <c r="G176" s="34">
        <v>1042</v>
      </c>
      <c r="H176" s="11" t="str">
        <f>IF($B176="N/A","N/A",IF(G176&gt;10,"No",IF(G176&lt;-10,"No","Yes")))</f>
        <v>N/A</v>
      </c>
      <c r="I176" s="12">
        <v>6.8159999999999998</v>
      </c>
      <c r="J176" s="12">
        <v>-0.76200000000000001</v>
      </c>
      <c r="K176" s="41" t="s">
        <v>732</v>
      </c>
      <c r="L176" s="9" t="str">
        <f t="shared" si="61"/>
        <v>Yes</v>
      </c>
    </row>
    <row r="177" spans="1:12" x14ac:dyDescent="0.25">
      <c r="A177" s="4" t="s">
        <v>1018</v>
      </c>
      <c r="B177" s="33" t="s">
        <v>217</v>
      </c>
      <c r="C177" s="34">
        <v>11</v>
      </c>
      <c r="D177" s="11" t="str">
        <f>IF($B177="N/A","N/A",IF(C177&gt;10,"No",IF(C177&lt;-10,"No","Yes")))</f>
        <v>N/A</v>
      </c>
      <c r="E177" s="34">
        <v>11</v>
      </c>
      <c r="F177" s="11" t="str">
        <f>IF($B177="N/A","N/A",IF(E177&gt;10,"No",IF(E177&lt;-10,"No","Yes")))</f>
        <v>N/A</v>
      </c>
      <c r="G177" s="34">
        <v>11</v>
      </c>
      <c r="H177" s="11" t="str">
        <f>IF($B177="N/A","N/A",IF(G177&gt;10,"No",IF(G177&lt;-10,"No","Yes")))</f>
        <v>N/A</v>
      </c>
      <c r="I177" s="12">
        <v>16.670000000000002</v>
      </c>
      <c r="J177" s="12">
        <v>28.57</v>
      </c>
      <c r="K177" s="41" t="s">
        <v>732</v>
      </c>
      <c r="L177" s="9" t="str">
        <f t="shared" si="61"/>
        <v>Yes</v>
      </c>
    </row>
    <row r="178" spans="1:12" ht="25" x14ac:dyDescent="0.25">
      <c r="A178" s="4" t="s">
        <v>1019</v>
      </c>
      <c r="B178" s="33" t="s">
        <v>217</v>
      </c>
      <c r="C178" s="34">
        <v>533</v>
      </c>
      <c r="D178" s="11" t="str">
        <f>IF($B178="N/A","N/A",IF(C178&gt;10,"No",IF(C178&lt;-10,"No","Yes")))</f>
        <v>N/A</v>
      </c>
      <c r="E178" s="34">
        <v>573</v>
      </c>
      <c r="F178" s="11" t="str">
        <f>IF($B178="N/A","N/A",IF(E178&gt;10,"No",IF(E178&lt;-10,"No","Yes")))</f>
        <v>N/A</v>
      </c>
      <c r="G178" s="34">
        <v>616</v>
      </c>
      <c r="H178" s="11" t="str">
        <f>IF($B178="N/A","N/A",IF(G178&gt;10,"No",IF(G178&lt;-10,"No","Yes")))</f>
        <v>N/A</v>
      </c>
      <c r="I178" s="12">
        <v>7.5049999999999999</v>
      </c>
      <c r="J178" s="12">
        <v>7.5039999999999996</v>
      </c>
      <c r="K178" s="41" t="s">
        <v>732</v>
      </c>
      <c r="L178" s="9" t="str">
        <f t="shared" si="61"/>
        <v>Yes</v>
      </c>
    </row>
    <row r="179" spans="1:12" x14ac:dyDescent="0.25">
      <c r="A179" s="4" t="s">
        <v>1020</v>
      </c>
      <c r="B179" s="33" t="s">
        <v>217</v>
      </c>
      <c r="C179" s="34">
        <v>310</v>
      </c>
      <c r="D179" s="11" t="str">
        <f>IF($B179="N/A","N/A",IF(C179&gt;10,"No",IF(C179&lt;-10,"No","Yes")))</f>
        <v>N/A</v>
      </c>
      <c r="E179" s="34">
        <v>344</v>
      </c>
      <c r="F179" s="11" t="str">
        <f>IF($B179="N/A","N/A",IF(E179&gt;10,"No",IF(E179&lt;-10,"No","Yes")))</f>
        <v>N/A</v>
      </c>
      <c r="G179" s="34">
        <v>353</v>
      </c>
      <c r="H179" s="11" t="str">
        <f>IF($B179="N/A","N/A",IF(G179&gt;10,"No",IF(G179&lt;-10,"No","Yes")))</f>
        <v>N/A</v>
      </c>
      <c r="I179" s="12">
        <v>10.97</v>
      </c>
      <c r="J179" s="12">
        <v>2.6160000000000001</v>
      </c>
      <c r="K179" s="41" t="s">
        <v>732</v>
      </c>
      <c r="L179" s="9" t="str">
        <f t="shared" si="61"/>
        <v>Yes</v>
      </c>
    </row>
    <row r="180" spans="1:12" ht="25" x14ac:dyDescent="0.25">
      <c r="A180" s="4" t="s">
        <v>1021</v>
      </c>
      <c r="B180" s="33" t="s">
        <v>217</v>
      </c>
      <c r="C180" s="34">
        <v>0</v>
      </c>
      <c r="D180" s="11" t="str">
        <f>IF($B180="N/A","N/A",IF(C180&gt;10,"No",IF(C180&lt;-10,"No","Yes")))</f>
        <v>N/A</v>
      </c>
      <c r="E180" s="34">
        <v>0</v>
      </c>
      <c r="F180" s="11" t="str">
        <f>IF($B180="N/A","N/A",IF(E180&gt;10,"No",IF(E180&lt;-10,"No","Yes")))</f>
        <v>N/A</v>
      </c>
      <c r="G180" s="34">
        <v>11</v>
      </c>
      <c r="H180" s="11" t="str">
        <f>IF($B180="N/A","N/A",IF(G180&gt;10,"No",IF(G180&lt;-10,"No","Yes")))</f>
        <v>N/A</v>
      </c>
      <c r="I180" s="12" t="s">
        <v>1742</v>
      </c>
      <c r="J180" s="12" t="s">
        <v>1742</v>
      </c>
      <c r="K180" s="41" t="s">
        <v>732</v>
      </c>
      <c r="L180" s="9" t="str">
        <f t="shared" si="61"/>
        <v>N/A</v>
      </c>
    </row>
    <row r="181" spans="1:12" x14ac:dyDescent="0.25">
      <c r="A181" s="6" t="s">
        <v>1022</v>
      </c>
      <c r="B181" s="33" t="s">
        <v>217</v>
      </c>
      <c r="C181" s="34">
        <v>0</v>
      </c>
      <c r="D181" s="11" t="str">
        <f t="shared" si="58"/>
        <v>N/A</v>
      </c>
      <c r="E181" s="34">
        <v>0</v>
      </c>
      <c r="F181" s="11" t="str">
        <f t="shared" si="59"/>
        <v>N/A</v>
      </c>
      <c r="G181" s="34">
        <v>0</v>
      </c>
      <c r="H181" s="11" t="str">
        <f t="shared" si="60"/>
        <v>N/A</v>
      </c>
      <c r="I181" s="12" t="s">
        <v>1742</v>
      </c>
      <c r="J181" s="12" t="s">
        <v>1742</v>
      </c>
      <c r="K181" s="41" t="s">
        <v>732</v>
      </c>
      <c r="L181" s="9" t="str">
        <f t="shared" si="61"/>
        <v>N/A</v>
      </c>
    </row>
    <row r="182" spans="1:12" x14ac:dyDescent="0.25">
      <c r="A182" s="4" t="s">
        <v>1023</v>
      </c>
      <c r="B182" s="33" t="s">
        <v>217</v>
      </c>
      <c r="C182" s="34">
        <v>0</v>
      </c>
      <c r="D182" s="11" t="str">
        <f t="shared" si="58"/>
        <v>N/A</v>
      </c>
      <c r="E182" s="34">
        <v>0</v>
      </c>
      <c r="F182" s="11" t="str">
        <f t="shared" si="59"/>
        <v>N/A</v>
      </c>
      <c r="G182" s="34">
        <v>0</v>
      </c>
      <c r="H182" s="11" t="str">
        <f t="shared" si="60"/>
        <v>N/A</v>
      </c>
      <c r="I182" s="12" t="s">
        <v>1742</v>
      </c>
      <c r="J182" s="12" t="s">
        <v>1742</v>
      </c>
      <c r="K182" s="41" t="s">
        <v>732</v>
      </c>
      <c r="L182" s="9" t="str">
        <f t="shared" si="61"/>
        <v>N/A</v>
      </c>
    </row>
    <row r="183" spans="1:12" x14ac:dyDescent="0.25">
      <c r="A183" s="4" t="s">
        <v>1024</v>
      </c>
      <c r="B183" s="33" t="s">
        <v>217</v>
      </c>
      <c r="C183" s="34">
        <v>0</v>
      </c>
      <c r="D183" s="11" t="str">
        <f t="shared" si="58"/>
        <v>N/A</v>
      </c>
      <c r="E183" s="34">
        <v>0</v>
      </c>
      <c r="F183" s="11" t="str">
        <f t="shared" si="59"/>
        <v>N/A</v>
      </c>
      <c r="G183" s="34">
        <v>0</v>
      </c>
      <c r="H183" s="11" t="str">
        <f t="shared" si="60"/>
        <v>N/A</v>
      </c>
      <c r="I183" s="12" t="s">
        <v>1742</v>
      </c>
      <c r="J183" s="12" t="s">
        <v>1742</v>
      </c>
      <c r="K183" s="41" t="s">
        <v>732</v>
      </c>
      <c r="L183" s="9" t="str">
        <f t="shared" si="61"/>
        <v>N/A</v>
      </c>
    </row>
    <row r="184" spans="1:12" x14ac:dyDescent="0.25">
      <c r="A184" s="4" t="s">
        <v>1025</v>
      </c>
      <c r="B184" s="33" t="s">
        <v>217</v>
      </c>
      <c r="C184" s="34">
        <v>0</v>
      </c>
      <c r="D184" s="11" t="str">
        <f t="shared" si="58"/>
        <v>N/A</v>
      </c>
      <c r="E184" s="34">
        <v>0</v>
      </c>
      <c r="F184" s="11" t="str">
        <f t="shared" si="59"/>
        <v>N/A</v>
      </c>
      <c r="G184" s="34">
        <v>0</v>
      </c>
      <c r="H184" s="11" t="str">
        <f t="shared" si="60"/>
        <v>N/A</v>
      </c>
      <c r="I184" s="12" t="s">
        <v>1742</v>
      </c>
      <c r="J184" s="12" t="s">
        <v>1742</v>
      </c>
      <c r="K184" s="41" t="s">
        <v>732</v>
      </c>
      <c r="L184" s="9" t="str">
        <f t="shared" si="61"/>
        <v>N/A</v>
      </c>
    </row>
    <row r="185" spans="1:12" x14ac:dyDescent="0.25">
      <c r="A185" s="4" t="s">
        <v>1026</v>
      </c>
      <c r="B185" s="33" t="s">
        <v>217</v>
      </c>
      <c r="C185" s="34">
        <v>0</v>
      </c>
      <c r="D185" s="11" t="str">
        <f t="shared" si="58"/>
        <v>N/A</v>
      </c>
      <c r="E185" s="34">
        <v>0</v>
      </c>
      <c r="F185" s="11" t="str">
        <f t="shared" si="59"/>
        <v>N/A</v>
      </c>
      <c r="G185" s="34">
        <v>0</v>
      </c>
      <c r="H185" s="11" t="str">
        <f t="shared" si="60"/>
        <v>N/A</v>
      </c>
      <c r="I185" s="12" t="s">
        <v>1742</v>
      </c>
      <c r="J185" s="12" t="s">
        <v>1742</v>
      </c>
      <c r="K185" s="41" t="s">
        <v>732</v>
      </c>
      <c r="L185" s="9" t="str">
        <f t="shared" si="61"/>
        <v>N/A</v>
      </c>
    </row>
    <row r="186" spans="1:12" x14ac:dyDescent="0.25">
      <c r="A186" s="4" t="s">
        <v>1027</v>
      </c>
      <c r="B186" s="33" t="s">
        <v>217</v>
      </c>
      <c r="C186" s="34">
        <v>0</v>
      </c>
      <c r="D186" s="11" t="str">
        <f t="shared" si="58"/>
        <v>N/A</v>
      </c>
      <c r="E186" s="34">
        <v>0</v>
      </c>
      <c r="F186" s="11" t="str">
        <f t="shared" si="59"/>
        <v>N/A</v>
      </c>
      <c r="G186" s="34">
        <v>0</v>
      </c>
      <c r="H186" s="11" t="str">
        <f t="shared" si="60"/>
        <v>N/A</v>
      </c>
      <c r="I186" s="12" t="s">
        <v>1742</v>
      </c>
      <c r="J186" s="12" t="s">
        <v>1742</v>
      </c>
      <c r="K186" s="41" t="s">
        <v>732</v>
      </c>
      <c r="L186" s="9" t="str">
        <f t="shared" si="61"/>
        <v>N/A</v>
      </c>
    </row>
    <row r="187" spans="1:12" x14ac:dyDescent="0.25">
      <c r="A187" s="6" t="s">
        <v>1028</v>
      </c>
      <c r="B187" s="41" t="s">
        <v>217</v>
      </c>
      <c r="C187" s="1">
        <v>0</v>
      </c>
      <c r="D187" s="11" t="str">
        <f t="shared" si="58"/>
        <v>N/A</v>
      </c>
      <c r="E187" s="1">
        <v>0</v>
      </c>
      <c r="F187" s="11" t="str">
        <f t="shared" si="59"/>
        <v>N/A</v>
      </c>
      <c r="G187" s="1">
        <v>0</v>
      </c>
      <c r="H187" s="11" t="str">
        <f t="shared" si="60"/>
        <v>N/A</v>
      </c>
      <c r="I187" s="12" t="s">
        <v>1742</v>
      </c>
      <c r="J187" s="12" t="s">
        <v>1742</v>
      </c>
      <c r="K187" s="41" t="s">
        <v>732</v>
      </c>
      <c r="L187" s="11" t="str">
        <f t="shared" si="61"/>
        <v>N/A</v>
      </c>
    </row>
    <row r="188" spans="1:12" x14ac:dyDescent="0.25">
      <c r="A188" s="4" t="s">
        <v>1029</v>
      </c>
      <c r="B188" s="33" t="s">
        <v>217</v>
      </c>
      <c r="C188" s="34">
        <v>0</v>
      </c>
      <c r="D188" s="11" t="str">
        <f t="shared" si="58"/>
        <v>N/A</v>
      </c>
      <c r="E188" s="34">
        <v>0</v>
      </c>
      <c r="F188" s="11" t="str">
        <f t="shared" si="59"/>
        <v>N/A</v>
      </c>
      <c r="G188" s="34">
        <v>0</v>
      </c>
      <c r="H188" s="11" t="str">
        <f t="shared" si="60"/>
        <v>N/A</v>
      </c>
      <c r="I188" s="12" t="s">
        <v>1742</v>
      </c>
      <c r="J188" s="12" t="s">
        <v>1742</v>
      </c>
      <c r="K188" s="41" t="s">
        <v>732</v>
      </c>
      <c r="L188" s="9" t="str">
        <f t="shared" si="61"/>
        <v>N/A</v>
      </c>
    </row>
    <row r="189" spans="1:12" x14ac:dyDescent="0.25">
      <c r="A189" s="4" t="s">
        <v>1030</v>
      </c>
      <c r="B189" s="33" t="s">
        <v>217</v>
      </c>
      <c r="C189" s="34">
        <v>0</v>
      </c>
      <c r="D189" s="11" t="str">
        <f t="shared" si="58"/>
        <v>N/A</v>
      </c>
      <c r="E189" s="34">
        <v>0</v>
      </c>
      <c r="F189" s="11" t="str">
        <f t="shared" si="59"/>
        <v>N/A</v>
      </c>
      <c r="G189" s="34">
        <v>0</v>
      </c>
      <c r="H189" s="11" t="str">
        <f t="shared" si="60"/>
        <v>N/A</v>
      </c>
      <c r="I189" s="12" t="s">
        <v>1742</v>
      </c>
      <c r="J189" s="12" t="s">
        <v>1742</v>
      </c>
      <c r="K189" s="41" t="s">
        <v>732</v>
      </c>
      <c r="L189" s="9" t="str">
        <f t="shared" si="61"/>
        <v>N/A</v>
      </c>
    </row>
    <row r="190" spans="1:12" x14ac:dyDescent="0.25">
      <c r="A190" s="4" t="s">
        <v>1031</v>
      </c>
      <c r="B190" s="33" t="s">
        <v>217</v>
      </c>
      <c r="C190" s="34">
        <v>0</v>
      </c>
      <c r="D190" s="11" t="str">
        <f t="shared" si="58"/>
        <v>N/A</v>
      </c>
      <c r="E190" s="34">
        <v>0</v>
      </c>
      <c r="F190" s="11" t="str">
        <f t="shared" si="59"/>
        <v>N/A</v>
      </c>
      <c r="G190" s="34">
        <v>0</v>
      </c>
      <c r="H190" s="11" t="str">
        <f t="shared" si="60"/>
        <v>N/A</v>
      </c>
      <c r="I190" s="12" t="s">
        <v>1742</v>
      </c>
      <c r="J190" s="12" t="s">
        <v>1742</v>
      </c>
      <c r="K190" s="41" t="s">
        <v>732</v>
      </c>
      <c r="L190" s="9" t="str">
        <f t="shared" si="61"/>
        <v>N/A</v>
      </c>
    </row>
    <row r="191" spans="1:12" x14ac:dyDescent="0.25">
      <c r="A191" s="4" t="s">
        <v>1032</v>
      </c>
      <c r="B191" s="33" t="s">
        <v>217</v>
      </c>
      <c r="C191" s="34">
        <v>0</v>
      </c>
      <c r="D191" s="11" t="str">
        <f t="shared" si="58"/>
        <v>N/A</v>
      </c>
      <c r="E191" s="34">
        <v>0</v>
      </c>
      <c r="F191" s="11" t="str">
        <f t="shared" si="59"/>
        <v>N/A</v>
      </c>
      <c r="G191" s="34">
        <v>0</v>
      </c>
      <c r="H191" s="11" t="str">
        <f t="shared" si="60"/>
        <v>N/A</v>
      </c>
      <c r="I191" s="12" t="s">
        <v>1742</v>
      </c>
      <c r="J191" s="12" t="s">
        <v>1742</v>
      </c>
      <c r="K191" s="41" t="s">
        <v>732</v>
      </c>
      <c r="L191" s="9" t="str">
        <f t="shared" si="61"/>
        <v>N/A</v>
      </c>
    </row>
    <row r="192" spans="1:12" ht="25" x14ac:dyDescent="0.25">
      <c r="A192" s="4" t="s">
        <v>1033</v>
      </c>
      <c r="B192" s="33" t="s">
        <v>217</v>
      </c>
      <c r="C192" s="34">
        <v>0</v>
      </c>
      <c r="D192" s="11" t="str">
        <f t="shared" si="58"/>
        <v>N/A</v>
      </c>
      <c r="E192" s="34">
        <v>0</v>
      </c>
      <c r="F192" s="11" t="str">
        <f t="shared" si="59"/>
        <v>N/A</v>
      </c>
      <c r="G192" s="34">
        <v>0</v>
      </c>
      <c r="H192" s="11" t="str">
        <f t="shared" si="60"/>
        <v>N/A</v>
      </c>
      <c r="I192" s="12" t="s">
        <v>1742</v>
      </c>
      <c r="J192" s="12" t="s">
        <v>1742</v>
      </c>
      <c r="K192" s="41" t="s">
        <v>732</v>
      </c>
      <c r="L192" s="9" t="str">
        <f t="shared" si="61"/>
        <v>N/A</v>
      </c>
    </row>
    <row r="193" spans="1:12" x14ac:dyDescent="0.25">
      <c r="A193" s="6" t="s">
        <v>1034</v>
      </c>
      <c r="B193" s="41" t="s">
        <v>217</v>
      </c>
      <c r="C193" s="1">
        <v>172</v>
      </c>
      <c r="D193" s="11" t="str">
        <f t="shared" si="58"/>
        <v>N/A</v>
      </c>
      <c r="E193" s="1">
        <v>192</v>
      </c>
      <c r="F193" s="11" t="str">
        <f t="shared" si="59"/>
        <v>N/A</v>
      </c>
      <c r="G193" s="1">
        <v>182</v>
      </c>
      <c r="H193" s="11" t="str">
        <f t="shared" si="60"/>
        <v>N/A</v>
      </c>
      <c r="I193" s="12">
        <v>11.63</v>
      </c>
      <c r="J193" s="12">
        <v>-5.21</v>
      </c>
      <c r="K193" s="41" t="s">
        <v>732</v>
      </c>
      <c r="L193" s="11" t="str">
        <f t="shared" si="61"/>
        <v>Yes</v>
      </c>
    </row>
    <row r="194" spans="1:12" ht="25" x14ac:dyDescent="0.25">
      <c r="A194" s="4" t="s">
        <v>1035</v>
      </c>
      <c r="B194" s="33" t="s">
        <v>217</v>
      </c>
      <c r="C194" s="34">
        <v>0</v>
      </c>
      <c r="D194" s="11" t="str">
        <f t="shared" si="58"/>
        <v>N/A</v>
      </c>
      <c r="E194" s="34">
        <v>0</v>
      </c>
      <c r="F194" s="11" t="str">
        <f t="shared" si="59"/>
        <v>N/A</v>
      </c>
      <c r="G194" s="34">
        <v>0</v>
      </c>
      <c r="H194" s="11" t="str">
        <f t="shared" si="60"/>
        <v>N/A</v>
      </c>
      <c r="I194" s="12" t="s">
        <v>1742</v>
      </c>
      <c r="J194" s="12" t="s">
        <v>1742</v>
      </c>
      <c r="K194" s="41" t="s">
        <v>732</v>
      </c>
      <c r="L194" s="9" t="str">
        <f t="shared" si="61"/>
        <v>N/A</v>
      </c>
    </row>
    <row r="195" spans="1:12" ht="25" x14ac:dyDescent="0.25">
      <c r="A195" s="4" t="s">
        <v>1036</v>
      </c>
      <c r="B195" s="33" t="s">
        <v>217</v>
      </c>
      <c r="C195" s="34">
        <v>0</v>
      </c>
      <c r="D195" s="11" t="str">
        <f t="shared" si="58"/>
        <v>N/A</v>
      </c>
      <c r="E195" s="34">
        <v>0</v>
      </c>
      <c r="F195" s="11" t="str">
        <f t="shared" si="59"/>
        <v>N/A</v>
      </c>
      <c r="G195" s="34">
        <v>0</v>
      </c>
      <c r="H195" s="11" t="str">
        <f t="shared" si="60"/>
        <v>N/A</v>
      </c>
      <c r="I195" s="12" t="s">
        <v>1742</v>
      </c>
      <c r="J195" s="12" t="s">
        <v>1742</v>
      </c>
      <c r="K195" s="41" t="s">
        <v>732</v>
      </c>
      <c r="L195" s="9" t="str">
        <f t="shared" si="61"/>
        <v>N/A</v>
      </c>
    </row>
    <row r="196" spans="1:12" ht="25" x14ac:dyDescent="0.25">
      <c r="A196" s="4" t="s">
        <v>1037</v>
      </c>
      <c r="B196" s="33" t="s">
        <v>217</v>
      </c>
      <c r="C196" s="34">
        <v>124</v>
      </c>
      <c r="D196" s="11" t="str">
        <f t="shared" si="58"/>
        <v>N/A</v>
      </c>
      <c r="E196" s="34">
        <v>136</v>
      </c>
      <c r="F196" s="11" t="str">
        <f t="shared" si="59"/>
        <v>N/A</v>
      </c>
      <c r="G196" s="34">
        <v>139</v>
      </c>
      <c r="H196" s="11" t="str">
        <f t="shared" si="60"/>
        <v>N/A</v>
      </c>
      <c r="I196" s="12">
        <v>9.6769999999999996</v>
      </c>
      <c r="J196" s="12">
        <v>2.206</v>
      </c>
      <c r="K196" s="41" t="s">
        <v>732</v>
      </c>
      <c r="L196" s="9" t="str">
        <f t="shared" si="61"/>
        <v>Yes</v>
      </c>
    </row>
    <row r="197" spans="1:12" ht="25" x14ac:dyDescent="0.25">
      <c r="A197" s="4" t="s">
        <v>1038</v>
      </c>
      <c r="B197" s="33" t="s">
        <v>217</v>
      </c>
      <c r="C197" s="34">
        <v>48</v>
      </c>
      <c r="D197" s="11" t="str">
        <f t="shared" si="58"/>
        <v>N/A</v>
      </c>
      <c r="E197" s="34">
        <v>55</v>
      </c>
      <c r="F197" s="11" t="str">
        <f t="shared" si="59"/>
        <v>N/A</v>
      </c>
      <c r="G197" s="34">
        <v>43</v>
      </c>
      <c r="H197" s="11" t="str">
        <f t="shared" si="60"/>
        <v>N/A</v>
      </c>
      <c r="I197" s="12">
        <v>14.58</v>
      </c>
      <c r="J197" s="12">
        <v>-21.8</v>
      </c>
      <c r="K197" s="41" t="s">
        <v>732</v>
      </c>
      <c r="L197" s="9" t="str">
        <f t="shared" si="61"/>
        <v>Yes</v>
      </c>
    </row>
    <row r="198" spans="1:12" ht="25" x14ac:dyDescent="0.25">
      <c r="A198" s="4" t="s">
        <v>1039</v>
      </c>
      <c r="B198" s="33" t="s">
        <v>217</v>
      </c>
      <c r="C198" s="34">
        <v>0</v>
      </c>
      <c r="D198" s="11" t="str">
        <f t="shared" si="58"/>
        <v>N/A</v>
      </c>
      <c r="E198" s="34">
        <v>11</v>
      </c>
      <c r="F198" s="11" t="str">
        <f t="shared" si="59"/>
        <v>N/A</v>
      </c>
      <c r="G198" s="34">
        <v>0</v>
      </c>
      <c r="H198" s="11" t="str">
        <f t="shared" si="60"/>
        <v>N/A</v>
      </c>
      <c r="I198" s="12" t="s">
        <v>1742</v>
      </c>
      <c r="J198" s="12">
        <v>-100</v>
      </c>
      <c r="K198" s="41" t="s">
        <v>732</v>
      </c>
      <c r="L198" s="9" t="str">
        <f t="shared" si="61"/>
        <v>No</v>
      </c>
    </row>
    <row r="199" spans="1:12" x14ac:dyDescent="0.25">
      <c r="A199" s="6" t="s">
        <v>1040</v>
      </c>
      <c r="B199" s="41" t="s">
        <v>217</v>
      </c>
      <c r="C199" s="1">
        <v>0</v>
      </c>
      <c r="D199" s="11" t="str">
        <f t="shared" si="58"/>
        <v>N/A</v>
      </c>
      <c r="E199" s="1">
        <v>0</v>
      </c>
      <c r="F199" s="11" t="str">
        <f t="shared" si="59"/>
        <v>N/A</v>
      </c>
      <c r="G199" s="1">
        <v>0</v>
      </c>
      <c r="H199" s="11" t="str">
        <f t="shared" si="60"/>
        <v>N/A</v>
      </c>
      <c r="I199" s="12" t="s">
        <v>1742</v>
      </c>
      <c r="J199" s="12" t="s">
        <v>1742</v>
      </c>
      <c r="K199" s="41" t="s">
        <v>732</v>
      </c>
      <c r="L199" s="11" t="str">
        <f t="shared" si="61"/>
        <v>N/A</v>
      </c>
    </row>
    <row r="200" spans="1:12" x14ac:dyDescent="0.25">
      <c r="A200" s="4" t="s">
        <v>1041</v>
      </c>
      <c r="B200" s="33" t="s">
        <v>217</v>
      </c>
      <c r="C200" s="34">
        <v>0</v>
      </c>
      <c r="D200" s="11" t="str">
        <f t="shared" si="58"/>
        <v>N/A</v>
      </c>
      <c r="E200" s="34">
        <v>0</v>
      </c>
      <c r="F200" s="11" t="str">
        <f t="shared" si="59"/>
        <v>N/A</v>
      </c>
      <c r="G200" s="34">
        <v>0</v>
      </c>
      <c r="H200" s="11" t="str">
        <f t="shared" si="60"/>
        <v>N/A</v>
      </c>
      <c r="I200" s="12" t="s">
        <v>1742</v>
      </c>
      <c r="J200" s="12" t="s">
        <v>1742</v>
      </c>
      <c r="K200" s="41" t="s">
        <v>732</v>
      </c>
      <c r="L200" s="9" t="str">
        <f t="shared" si="61"/>
        <v>N/A</v>
      </c>
    </row>
    <row r="201" spans="1:12" x14ac:dyDescent="0.25">
      <c r="A201" s="4" t="s">
        <v>1042</v>
      </c>
      <c r="B201" s="33" t="s">
        <v>217</v>
      </c>
      <c r="C201" s="34">
        <v>0</v>
      </c>
      <c r="D201" s="11" t="str">
        <f t="shared" si="58"/>
        <v>N/A</v>
      </c>
      <c r="E201" s="34">
        <v>0</v>
      </c>
      <c r="F201" s="11" t="str">
        <f t="shared" si="59"/>
        <v>N/A</v>
      </c>
      <c r="G201" s="34">
        <v>0</v>
      </c>
      <c r="H201" s="11" t="str">
        <f t="shared" si="60"/>
        <v>N/A</v>
      </c>
      <c r="I201" s="12" t="s">
        <v>1742</v>
      </c>
      <c r="J201" s="12" t="s">
        <v>1742</v>
      </c>
      <c r="K201" s="41" t="s">
        <v>732</v>
      </c>
      <c r="L201" s="9" t="str">
        <f t="shared" si="61"/>
        <v>N/A</v>
      </c>
    </row>
    <row r="202" spans="1:12" ht="25" x14ac:dyDescent="0.25">
      <c r="A202" s="4" t="s">
        <v>1043</v>
      </c>
      <c r="B202" s="33" t="s">
        <v>217</v>
      </c>
      <c r="C202" s="34">
        <v>0</v>
      </c>
      <c r="D202" s="11" t="str">
        <f t="shared" si="58"/>
        <v>N/A</v>
      </c>
      <c r="E202" s="34">
        <v>0</v>
      </c>
      <c r="F202" s="11" t="str">
        <f t="shared" si="59"/>
        <v>N/A</v>
      </c>
      <c r="G202" s="34">
        <v>0</v>
      </c>
      <c r="H202" s="11" t="str">
        <f t="shared" si="60"/>
        <v>N/A</v>
      </c>
      <c r="I202" s="12" t="s">
        <v>1742</v>
      </c>
      <c r="J202" s="12" t="s">
        <v>1742</v>
      </c>
      <c r="K202" s="41" t="s">
        <v>732</v>
      </c>
      <c r="L202" s="9" t="str">
        <f t="shared" si="61"/>
        <v>N/A</v>
      </c>
    </row>
    <row r="203" spans="1:12" ht="25" x14ac:dyDescent="0.25">
      <c r="A203" s="4" t="s">
        <v>1044</v>
      </c>
      <c r="B203" s="33" t="s">
        <v>217</v>
      </c>
      <c r="C203" s="34">
        <v>0</v>
      </c>
      <c r="D203" s="11" t="str">
        <f t="shared" si="58"/>
        <v>N/A</v>
      </c>
      <c r="E203" s="34">
        <v>0</v>
      </c>
      <c r="F203" s="11" t="str">
        <f t="shared" si="59"/>
        <v>N/A</v>
      </c>
      <c r="G203" s="34">
        <v>0</v>
      </c>
      <c r="H203" s="11" t="str">
        <f t="shared" si="60"/>
        <v>N/A</v>
      </c>
      <c r="I203" s="12" t="s">
        <v>1742</v>
      </c>
      <c r="J203" s="12" t="s">
        <v>1742</v>
      </c>
      <c r="K203" s="41" t="s">
        <v>732</v>
      </c>
      <c r="L203" s="9" t="str">
        <f t="shared" si="61"/>
        <v>N/A</v>
      </c>
    </row>
    <row r="204" spans="1:12" ht="25" x14ac:dyDescent="0.25">
      <c r="A204" s="4" t="s">
        <v>1045</v>
      </c>
      <c r="B204" s="33" t="s">
        <v>217</v>
      </c>
      <c r="C204" s="34">
        <v>0</v>
      </c>
      <c r="D204" s="11" t="str">
        <f t="shared" si="58"/>
        <v>N/A</v>
      </c>
      <c r="E204" s="34">
        <v>0</v>
      </c>
      <c r="F204" s="11" t="str">
        <f t="shared" si="59"/>
        <v>N/A</v>
      </c>
      <c r="G204" s="34">
        <v>0</v>
      </c>
      <c r="H204" s="11" t="str">
        <f t="shared" si="60"/>
        <v>N/A</v>
      </c>
      <c r="I204" s="12" t="s">
        <v>1742</v>
      </c>
      <c r="J204" s="12" t="s">
        <v>1742</v>
      </c>
      <c r="K204" s="41" t="s">
        <v>732</v>
      </c>
      <c r="L204" s="9" t="str">
        <f t="shared" si="61"/>
        <v>N/A</v>
      </c>
    </row>
    <row r="205" spans="1:12" x14ac:dyDescent="0.25">
      <c r="A205" s="6" t="s">
        <v>1046</v>
      </c>
      <c r="B205" s="41" t="s">
        <v>217</v>
      </c>
      <c r="C205" s="1">
        <v>2072</v>
      </c>
      <c r="D205" s="11" t="str">
        <f t="shared" si="58"/>
        <v>N/A</v>
      </c>
      <c r="E205" s="1">
        <v>2129</v>
      </c>
      <c r="F205" s="11" t="str">
        <f t="shared" si="59"/>
        <v>N/A</v>
      </c>
      <c r="G205" s="1">
        <v>2145</v>
      </c>
      <c r="H205" s="11" t="str">
        <f t="shared" si="60"/>
        <v>N/A</v>
      </c>
      <c r="I205" s="12">
        <v>2.7509999999999999</v>
      </c>
      <c r="J205" s="12">
        <v>0.75149999999999995</v>
      </c>
      <c r="K205" s="41" t="s">
        <v>732</v>
      </c>
      <c r="L205" s="11" t="str">
        <f t="shared" si="61"/>
        <v>Yes</v>
      </c>
    </row>
    <row r="206" spans="1:12" x14ac:dyDescent="0.25">
      <c r="A206" s="4" t="s">
        <v>1047</v>
      </c>
      <c r="B206" s="33" t="s">
        <v>217</v>
      </c>
      <c r="C206" s="34">
        <v>74</v>
      </c>
      <c r="D206" s="11" t="str">
        <f t="shared" si="58"/>
        <v>N/A</v>
      </c>
      <c r="E206" s="34">
        <v>76</v>
      </c>
      <c r="F206" s="11" t="str">
        <f t="shared" si="59"/>
        <v>N/A</v>
      </c>
      <c r="G206" s="34">
        <v>79</v>
      </c>
      <c r="H206" s="11" t="str">
        <f t="shared" si="60"/>
        <v>N/A</v>
      </c>
      <c r="I206" s="12">
        <v>2.7029999999999998</v>
      </c>
      <c r="J206" s="12">
        <v>3.9470000000000001</v>
      </c>
      <c r="K206" s="41" t="s">
        <v>732</v>
      </c>
      <c r="L206" s="9" t="str">
        <f t="shared" si="61"/>
        <v>Yes</v>
      </c>
    </row>
    <row r="207" spans="1:12" x14ac:dyDescent="0.25">
      <c r="A207" s="4" t="s">
        <v>1048</v>
      </c>
      <c r="B207" s="33" t="s">
        <v>217</v>
      </c>
      <c r="C207" s="34">
        <v>11</v>
      </c>
      <c r="D207" s="11" t="str">
        <f t="shared" si="58"/>
        <v>N/A</v>
      </c>
      <c r="E207" s="34">
        <v>0</v>
      </c>
      <c r="F207" s="11" t="str">
        <f t="shared" si="59"/>
        <v>N/A</v>
      </c>
      <c r="G207" s="34">
        <v>11</v>
      </c>
      <c r="H207" s="11" t="str">
        <f t="shared" si="60"/>
        <v>N/A</v>
      </c>
      <c r="I207" s="12">
        <v>-100</v>
      </c>
      <c r="J207" s="12" t="s">
        <v>1742</v>
      </c>
      <c r="K207" s="41" t="s">
        <v>732</v>
      </c>
      <c r="L207" s="9" t="str">
        <f t="shared" si="61"/>
        <v>N/A</v>
      </c>
    </row>
    <row r="208" spans="1:12" x14ac:dyDescent="0.25">
      <c r="A208" s="4" t="s">
        <v>1049</v>
      </c>
      <c r="B208" s="33" t="s">
        <v>217</v>
      </c>
      <c r="C208" s="34">
        <v>832</v>
      </c>
      <c r="D208" s="11" t="str">
        <f t="shared" si="58"/>
        <v>N/A</v>
      </c>
      <c r="E208" s="34">
        <v>852</v>
      </c>
      <c r="F208" s="11" t="str">
        <f t="shared" si="59"/>
        <v>N/A</v>
      </c>
      <c r="G208" s="34">
        <v>862</v>
      </c>
      <c r="H208" s="11" t="str">
        <f t="shared" si="60"/>
        <v>N/A</v>
      </c>
      <c r="I208" s="12">
        <v>2.4039999999999999</v>
      </c>
      <c r="J208" s="12">
        <v>1.1739999999999999</v>
      </c>
      <c r="K208" s="41" t="s">
        <v>732</v>
      </c>
      <c r="L208" s="9" t="str">
        <f t="shared" si="61"/>
        <v>Yes</v>
      </c>
    </row>
    <row r="209" spans="1:12" x14ac:dyDescent="0.25">
      <c r="A209" s="4" t="s">
        <v>1050</v>
      </c>
      <c r="B209" s="33" t="s">
        <v>217</v>
      </c>
      <c r="C209" s="34">
        <v>1162</v>
      </c>
      <c r="D209" s="11" t="str">
        <f t="shared" si="58"/>
        <v>N/A</v>
      </c>
      <c r="E209" s="34">
        <v>1200</v>
      </c>
      <c r="F209" s="11" t="str">
        <f t="shared" si="59"/>
        <v>N/A</v>
      </c>
      <c r="G209" s="34">
        <v>1201</v>
      </c>
      <c r="H209" s="11" t="str">
        <f t="shared" si="60"/>
        <v>N/A</v>
      </c>
      <c r="I209" s="12">
        <v>3.27</v>
      </c>
      <c r="J209" s="12">
        <v>8.3299999999999999E-2</v>
      </c>
      <c r="K209" s="41" t="s">
        <v>732</v>
      </c>
      <c r="L209" s="9" t="str">
        <f t="shared" si="61"/>
        <v>Yes</v>
      </c>
    </row>
    <row r="210" spans="1:12" ht="25" x14ac:dyDescent="0.25">
      <c r="A210" s="4" t="s">
        <v>1051</v>
      </c>
      <c r="B210" s="33" t="s">
        <v>217</v>
      </c>
      <c r="C210" s="34">
        <v>11</v>
      </c>
      <c r="D210" s="11" t="str">
        <f t="shared" si="58"/>
        <v>N/A</v>
      </c>
      <c r="E210" s="34">
        <v>11</v>
      </c>
      <c r="F210" s="11" t="str">
        <f t="shared" si="59"/>
        <v>N/A</v>
      </c>
      <c r="G210" s="34">
        <v>11</v>
      </c>
      <c r="H210" s="11" t="str">
        <f t="shared" si="60"/>
        <v>N/A</v>
      </c>
      <c r="I210" s="12">
        <v>-66.7</v>
      </c>
      <c r="J210" s="12">
        <v>100</v>
      </c>
      <c r="K210" s="41" t="s">
        <v>732</v>
      </c>
      <c r="L210" s="9" t="str">
        <f t="shared" si="61"/>
        <v>No</v>
      </c>
    </row>
    <row r="211" spans="1:12" x14ac:dyDescent="0.25">
      <c r="A211" s="6" t="s">
        <v>1052</v>
      </c>
      <c r="B211" s="33" t="s">
        <v>217</v>
      </c>
      <c r="C211" s="34">
        <v>27</v>
      </c>
      <c r="D211" s="11" t="str">
        <f t="shared" si="58"/>
        <v>N/A</v>
      </c>
      <c r="E211" s="34">
        <v>76</v>
      </c>
      <c r="F211" s="11" t="str">
        <f t="shared" si="59"/>
        <v>N/A</v>
      </c>
      <c r="G211" s="34">
        <v>155</v>
      </c>
      <c r="H211" s="11" t="str">
        <f t="shared" si="60"/>
        <v>N/A</v>
      </c>
      <c r="I211" s="12">
        <v>181.5</v>
      </c>
      <c r="J211" s="12">
        <v>103.9</v>
      </c>
      <c r="K211" s="41" t="s">
        <v>732</v>
      </c>
      <c r="L211" s="9" t="str">
        <f t="shared" si="61"/>
        <v>No</v>
      </c>
    </row>
    <row r="212" spans="1:12" x14ac:dyDescent="0.25">
      <c r="A212" s="4" t="s">
        <v>1053</v>
      </c>
      <c r="B212" s="33" t="s">
        <v>217</v>
      </c>
      <c r="C212" s="34">
        <v>0</v>
      </c>
      <c r="D212" s="11" t="str">
        <f t="shared" si="58"/>
        <v>N/A</v>
      </c>
      <c r="E212" s="34">
        <v>0</v>
      </c>
      <c r="F212" s="11" t="str">
        <f t="shared" si="59"/>
        <v>N/A</v>
      </c>
      <c r="G212" s="34">
        <v>0</v>
      </c>
      <c r="H212" s="11" t="str">
        <f t="shared" si="60"/>
        <v>N/A</v>
      </c>
      <c r="I212" s="12" t="s">
        <v>1742</v>
      </c>
      <c r="J212" s="12" t="s">
        <v>1742</v>
      </c>
      <c r="K212" s="41" t="s">
        <v>732</v>
      </c>
      <c r="L212" s="9" t="str">
        <f t="shared" si="61"/>
        <v>N/A</v>
      </c>
    </row>
    <row r="213" spans="1:12" x14ac:dyDescent="0.25">
      <c r="A213" s="4" t="s">
        <v>1054</v>
      </c>
      <c r="B213" s="33" t="s">
        <v>217</v>
      </c>
      <c r="C213" s="34">
        <v>0</v>
      </c>
      <c r="D213" s="11" t="str">
        <f t="shared" si="58"/>
        <v>N/A</v>
      </c>
      <c r="E213" s="34">
        <v>0</v>
      </c>
      <c r="F213" s="11" t="str">
        <f t="shared" si="59"/>
        <v>N/A</v>
      </c>
      <c r="G213" s="34">
        <v>0</v>
      </c>
      <c r="H213" s="11" t="str">
        <f t="shared" si="60"/>
        <v>N/A</v>
      </c>
      <c r="I213" s="12" t="s">
        <v>1742</v>
      </c>
      <c r="J213" s="12" t="s">
        <v>1742</v>
      </c>
      <c r="K213" s="41" t="s">
        <v>732</v>
      </c>
      <c r="L213" s="9" t="str">
        <f t="shared" si="61"/>
        <v>N/A</v>
      </c>
    </row>
    <row r="214" spans="1:12" ht="25" x14ac:dyDescent="0.25">
      <c r="A214" s="4" t="s">
        <v>1055</v>
      </c>
      <c r="B214" s="33" t="s">
        <v>217</v>
      </c>
      <c r="C214" s="34">
        <v>0</v>
      </c>
      <c r="D214" s="11" t="str">
        <f t="shared" si="58"/>
        <v>N/A</v>
      </c>
      <c r="E214" s="34">
        <v>0</v>
      </c>
      <c r="F214" s="11" t="str">
        <f t="shared" si="59"/>
        <v>N/A</v>
      </c>
      <c r="G214" s="34">
        <v>0</v>
      </c>
      <c r="H214" s="11" t="str">
        <f t="shared" si="60"/>
        <v>N/A</v>
      </c>
      <c r="I214" s="12" t="s">
        <v>1742</v>
      </c>
      <c r="J214" s="12" t="s">
        <v>1742</v>
      </c>
      <c r="K214" s="41" t="s">
        <v>732</v>
      </c>
      <c r="L214" s="9" t="str">
        <f t="shared" si="61"/>
        <v>N/A</v>
      </c>
    </row>
    <row r="215" spans="1:12" ht="25" x14ac:dyDescent="0.25">
      <c r="A215" s="4" t="s">
        <v>1056</v>
      </c>
      <c r="B215" s="33" t="s">
        <v>217</v>
      </c>
      <c r="C215" s="34">
        <v>25</v>
      </c>
      <c r="D215" s="11" t="str">
        <f t="shared" si="58"/>
        <v>N/A</v>
      </c>
      <c r="E215" s="34">
        <v>72</v>
      </c>
      <c r="F215" s="11" t="str">
        <f t="shared" si="59"/>
        <v>N/A</v>
      </c>
      <c r="G215" s="34">
        <v>149</v>
      </c>
      <c r="H215" s="11" t="str">
        <f t="shared" si="60"/>
        <v>N/A</v>
      </c>
      <c r="I215" s="12">
        <v>188</v>
      </c>
      <c r="J215" s="12">
        <v>106.9</v>
      </c>
      <c r="K215" s="41" t="s">
        <v>732</v>
      </c>
      <c r="L215" s="9" t="str">
        <f t="shared" si="61"/>
        <v>No</v>
      </c>
    </row>
    <row r="216" spans="1:12" ht="25" x14ac:dyDescent="0.25">
      <c r="A216" s="4" t="s">
        <v>1057</v>
      </c>
      <c r="B216" s="33" t="s">
        <v>217</v>
      </c>
      <c r="C216" s="34">
        <v>11</v>
      </c>
      <c r="D216" s="11" t="str">
        <f t="shared" si="58"/>
        <v>N/A</v>
      </c>
      <c r="E216" s="34">
        <v>11</v>
      </c>
      <c r="F216" s="11" t="str">
        <f t="shared" si="59"/>
        <v>N/A</v>
      </c>
      <c r="G216" s="34">
        <v>11</v>
      </c>
      <c r="H216" s="11" t="str">
        <f t="shared" si="60"/>
        <v>N/A</v>
      </c>
      <c r="I216" s="12">
        <v>100</v>
      </c>
      <c r="J216" s="12">
        <v>50</v>
      </c>
      <c r="K216" s="41" t="s">
        <v>732</v>
      </c>
      <c r="L216" s="9" t="str">
        <f t="shared" si="61"/>
        <v>No</v>
      </c>
    </row>
    <row r="217" spans="1:12" x14ac:dyDescent="0.25">
      <c r="A217" s="6" t="s">
        <v>1058</v>
      </c>
      <c r="B217" s="33" t="s">
        <v>217</v>
      </c>
      <c r="C217" s="34">
        <v>0</v>
      </c>
      <c r="D217" s="11" t="str">
        <f t="shared" si="58"/>
        <v>N/A</v>
      </c>
      <c r="E217" s="34">
        <v>0</v>
      </c>
      <c r="F217" s="11" t="str">
        <f t="shared" si="59"/>
        <v>N/A</v>
      </c>
      <c r="G217" s="34">
        <v>0</v>
      </c>
      <c r="H217" s="11" t="str">
        <f t="shared" si="60"/>
        <v>N/A</v>
      </c>
      <c r="I217" s="12" t="s">
        <v>1742</v>
      </c>
      <c r="J217" s="12" t="s">
        <v>1742</v>
      </c>
      <c r="K217" s="41" t="s">
        <v>732</v>
      </c>
      <c r="L217" s="9" t="str">
        <f t="shared" si="61"/>
        <v>N/A</v>
      </c>
    </row>
    <row r="218" spans="1:12" ht="25" x14ac:dyDescent="0.25">
      <c r="A218" s="4" t="s">
        <v>1059</v>
      </c>
      <c r="B218" s="33" t="s">
        <v>217</v>
      </c>
      <c r="C218" s="34">
        <v>0</v>
      </c>
      <c r="D218" s="11" t="str">
        <f t="shared" si="58"/>
        <v>N/A</v>
      </c>
      <c r="E218" s="34">
        <v>0</v>
      </c>
      <c r="F218" s="11" t="str">
        <f t="shared" si="59"/>
        <v>N/A</v>
      </c>
      <c r="G218" s="34">
        <v>0</v>
      </c>
      <c r="H218" s="11" t="str">
        <f t="shared" si="60"/>
        <v>N/A</v>
      </c>
      <c r="I218" s="12" t="s">
        <v>1742</v>
      </c>
      <c r="J218" s="12" t="s">
        <v>1742</v>
      </c>
      <c r="K218" s="41" t="s">
        <v>732</v>
      </c>
      <c r="L218" s="9" t="str">
        <f t="shared" si="61"/>
        <v>N/A</v>
      </c>
    </row>
    <row r="219" spans="1:12" ht="25" x14ac:dyDescent="0.25">
      <c r="A219" s="4" t="s">
        <v>1060</v>
      </c>
      <c r="B219" s="33" t="s">
        <v>217</v>
      </c>
      <c r="C219" s="34">
        <v>0</v>
      </c>
      <c r="D219" s="11" t="str">
        <f t="shared" si="58"/>
        <v>N/A</v>
      </c>
      <c r="E219" s="34">
        <v>0</v>
      </c>
      <c r="F219" s="11" t="str">
        <f t="shared" si="59"/>
        <v>N/A</v>
      </c>
      <c r="G219" s="34">
        <v>0</v>
      </c>
      <c r="H219" s="11" t="str">
        <f t="shared" si="60"/>
        <v>N/A</v>
      </c>
      <c r="I219" s="12" t="s">
        <v>1742</v>
      </c>
      <c r="J219" s="12" t="s">
        <v>1742</v>
      </c>
      <c r="K219" s="41" t="s">
        <v>732</v>
      </c>
      <c r="L219" s="9" t="str">
        <f t="shared" si="61"/>
        <v>N/A</v>
      </c>
    </row>
    <row r="220" spans="1:12" ht="25" x14ac:dyDescent="0.25">
      <c r="A220" s="4" t="s">
        <v>1061</v>
      </c>
      <c r="B220" s="33" t="s">
        <v>217</v>
      </c>
      <c r="C220" s="34">
        <v>0</v>
      </c>
      <c r="D220" s="11" t="str">
        <f t="shared" si="58"/>
        <v>N/A</v>
      </c>
      <c r="E220" s="34">
        <v>0</v>
      </c>
      <c r="F220" s="11" t="str">
        <f t="shared" si="59"/>
        <v>N/A</v>
      </c>
      <c r="G220" s="34">
        <v>0</v>
      </c>
      <c r="H220" s="11" t="str">
        <f t="shared" si="60"/>
        <v>N/A</v>
      </c>
      <c r="I220" s="12" t="s">
        <v>1742</v>
      </c>
      <c r="J220" s="12" t="s">
        <v>1742</v>
      </c>
      <c r="K220" s="41" t="s">
        <v>732</v>
      </c>
      <c r="L220" s="9" t="str">
        <f t="shared" si="61"/>
        <v>N/A</v>
      </c>
    </row>
    <row r="221" spans="1:12" ht="25" x14ac:dyDescent="0.25">
      <c r="A221" s="4" t="s">
        <v>1062</v>
      </c>
      <c r="B221" s="33" t="s">
        <v>217</v>
      </c>
      <c r="C221" s="34">
        <v>0</v>
      </c>
      <c r="D221" s="11" t="str">
        <f t="shared" si="58"/>
        <v>N/A</v>
      </c>
      <c r="E221" s="34">
        <v>0</v>
      </c>
      <c r="F221" s="11" t="str">
        <f t="shared" si="59"/>
        <v>N/A</v>
      </c>
      <c r="G221" s="34">
        <v>0</v>
      </c>
      <c r="H221" s="11" t="str">
        <f t="shared" si="60"/>
        <v>N/A</v>
      </c>
      <c r="I221" s="12" t="s">
        <v>1742</v>
      </c>
      <c r="J221" s="12" t="s">
        <v>1742</v>
      </c>
      <c r="K221" s="41" t="s">
        <v>732</v>
      </c>
      <c r="L221" s="9" t="str">
        <f t="shared" si="61"/>
        <v>N/A</v>
      </c>
    </row>
    <row r="222" spans="1:12" ht="25" x14ac:dyDescent="0.25">
      <c r="A222" s="4" t="s">
        <v>1063</v>
      </c>
      <c r="B222" s="33" t="s">
        <v>217</v>
      </c>
      <c r="C222" s="34">
        <v>0</v>
      </c>
      <c r="D222" s="11" t="str">
        <f t="shared" si="58"/>
        <v>N/A</v>
      </c>
      <c r="E222" s="34">
        <v>0</v>
      </c>
      <c r="F222" s="11" t="str">
        <f t="shared" si="59"/>
        <v>N/A</v>
      </c>
      <c r="G222" s="34">
        <v>0</v>
      </c>
      <c r="H222" s="11" t="str">
        <f t="shared" si="60"/>
        <v>N/A</v>
      </c>
      <c r="I222" s="12" t="s">
        <v>1742</v>
      </c>
      <c r="J222" s="12" t="s">
        <v>1742</v>
      </c>
      <c r="K222" s="41" t="s">
        <v>732</v>
      </c>
      <c r="L222" s="9" t="str">
        <f t="shared" si="61"/>
        <v>N/A</v>
      </c>
    </row>
    <row r="223" spans="1:12" x14ac:dyDescent="0.25">
      <c r="A223" s="6" t="s">
        <v>1064</v>
      </c>
      <c r="B223" s="33" t="s">
        <v>217</v>
      </c>
      <c r="C223" s="34">
        <v>0</v>
      </c>
      <c r="D223" s="11" t="str">
        <f t="shared" si="58"/>
        <v>N/A</v>
      </c>
      <c r="E223" s="34">
        <v>0</v>
      </c>
      <c r="F223" s="11" t="str">
        <f t="shared" si="59"/>
        <v>N/A</v>
      </c>
      <c r="G223" s="34">
        <v>0</v>
      </c>
      <c r="H223" s="11" t="str">
        <f t="shared" si="60"/>
        <v>N/A</v>
      </c>
      <c r="I223" s="12" t="s">
        <v>1742</v>
      </c>
      <c r="J223" s="12" t="s">
        <v>1742</v>
      </c>
      <c r="K223" s="41" t="s">
        <v>732</v>
      </c>
      <c r="L223" s="9" t="str">
        <f t="shared" si="61"/>
        <v>N/A</v>
      </c>
    </row>
    <row r="224" spans="1:12" ht="25" x14ac:dyDescent="0.25">
      <c r="A224" s="16" t="s">
        <v>1065</v>
      </c>
      <c r="B224" s="33" t="s">
        <v>217</v>
      </c>
      <c r="C224" s="34">
        <v>0</v>
      </c>
      <c r="D224" s="11" t="str">
        <f t="shared" si="58"/>
        <v>N/A</v>
      </c>
      <c r="E224" s="34">
        <v>0</v>
      </c>
      <c r="F224" s="11" t="str">
        <f t="shared" si="59"/>
        <v>N/A</v>
      </c>
      <c r="G224" s="34">
        <v>0</v>
      </c>
      <c r="H224" s="11" t="str">
        <f t="shared" si="60"/>
        <v>N/A</v>
      </c>
      <c r="I224" s="12" t="s">
        <v>1742</v>
      </c>
      <c r="J224" s="12" t="s">
        <v>1742</v>
      </c>
      <c r="K224" s="41" t="s">
        <v>732</v>
      </c>
      <c r="L224" s="9" t="str">
        <f t="shared" si="61"/>
        <v>N/A</v>
      </c>
    </row>
    <row r="225" spans="1:12" ht="25" x14ac:dyDescent="0.25">
      <c r="A225" s="16" t="s">
        <v>1066</v>
      </c>
      <c r="B225" s="33" t="s">
        <v>217</v>
      </c>
      <c r="C225" s="34">
        <v>0</v>
      </c>
      <c r="D225" s="11" t="str">
        <f t="shared" si="58"/>
        <v>N/A</v>
      </c>
      <c r="E225" s="34">
        <v>0</v>
      </c>
      <c r="F225" s="11" t="str">
        <f t="shared" si="59"/>
        <v>N/A</v>
      </c>
      <c r="G225" s="34">
        <v>0</v>
      </c>
      <c r="H225" s="11" t="str">
        <f t="shared" si="60"/>
        <v>N/A</v>
      </c>
      <c r="I225" s="12" t="s">
        <v>1742</v>
      </c>
      <c r="J225" s="12" t="s">
        <v>1742</v>
      </c>
      <c r="K225" s="41" t="s">
        <v>732</v>
      </c>
      <c r="L225" s="9" t="str">
        <f t="shared" si="61"/>
        <v>N/A</v>
      </c>
    </row>
    <row r="226" spans="1:12" ht="25" x14ac:dyDescent="0.25">
      <c r="A226" s="16" t="s">
        <v>1067</v>
      </c>
      <c r="B226" s="33" t="s">
        <v>217</v>
      </c>
      <c r="C226" s="34">
        <v>0</v>
      </c>
      <c r="D226" s="11" t="str">
        <f t="shared" si="58"/>
        <v>N/A</v>
      </c>
      <c r="E226" s="34">
        <v>0</v>
      </c>
      <c r="F226" s="11" t="str">
        <f t="shared" si="59"/>
        <v>N/A</v>
      </c>
      <c r="G226" s="34">
        <v>0</v>
      </c>
      <c r="H226" s="11" t="str">
        <f t="shared" si="60"/>
        <v>N/A</v>
      </c>
      <c r="I226" s="12" t="s">
        <v>1742</v>
      </c>
      <c r="J226" s="12" t="s">
        <v>1742</v>
      </c>
      <c r="K226" s="41" t="s">
        <v>732</v>
      </c>
      <c r="L226" s="9" t="str">
        <f t="shared" si="61"/>
        <v>N/A</v>
      </c>
    </row>
    <row r="227" spans="1:12" ht="25" x14ac:dyDescent="0.25">
      <c r="A227" s="16" t="s">
        <v>1068</v>
      </c>
      <c r="B227" s="33" t="s">
        <v>217</v>
      </c>
      <c r="C227" s="34">
        <v>0</v>
      </c>
      <c r="D227" s="11" t="str">
        <f t="shared" si="58"/>
        <v>N/A</v>
      </c>
      <c r="E227" s="34">
        <v>0</v>
      </c>
      <c r="F227" s="11" t="str">
        <f t="shared" si="59"/>
        <v>N/A</v>
      </c>
      <c r="G227" s="34">
        <v>0</v>
      </c>
      <c r="H227" s="11" t="str">
        <f t="shared" si="60"/>
        <v>N/A</v>
      </c>
      <c r="I227" s="12" t="s">
        <v>1742</v>
      </c>
      <c r="J227" s="12" t="s">
        <v>1742</v>
      </c>
      <c r="K227" s="41" t="s">
        <v>732</v>
      </c>
      <c r="L227" s="9" t="str">
        <f t="shared" si="61"/>
        <v>N/A</v>
      </c>
    </row>
    <row r="228" spans="1:12" ht="25" x14ac:dyDescent="0.25">
      <c r="A228" s="16" t="s">
        <v>1069</v>
      </c>
      <c r="B228" s="33" t="s">
        <v>217</v>
      </c>
      <c r="C228" s="34">
        <v>0</v>
      </c>
      <c r="D228" s="11" t="str">
        <f t="shared" si="58"/>
        <v>N/A</v>
      </c>
      <c r="E228" s="34">
        <v>0</v>
      </c>
      <c r="F228" s="11" t="str">
        <f t="shared" si="59"/>
        <v>N/A</v>
      </c>
      <c r="G228" s="34">
        <v>0</v>
      </c>
      <c r="H228" s="11" t="str">
        <f t="shared" ref="H228:H234" si="62">IF($B228="N/A","N/A",IF(G228&gt;10,"No",IF(G228&lt;-10,"No","Yes")))</f>
        <v>N/A</v>
      </c>
      <c r="I228" s="12" t="s">
        <v>1742</v>
      </c>
      <c r="J228" s="12" t="s">
        <v>1742</v>
      </c>
      <c r="K228" s="41" t="s">
        <v>732</v>
      </c>
      <c r="L228" s="9" t="str">
        <f t="shared" ref="L228:L239" si="63">IF(J228="Div by 0", "N/A", IF(K228="N/A","N/A", IF(J228&gt;VALUE(MID(K228,1,2)), "No", IF(J228&lt;-1*VALUE(MID(K228,1,2)), "No", "Yes"))))</f>
        <v>N/A</v>
      </c>
    </row>
    <row r="229" spans="1:12" x14ac:dyDescent="0.25">
      <c r="A229" s="6" t="s">
        <v>1070</v>
      </c>
      <c r="B229" s="33" t="s">
        <v>217</v>
      </c>
      <c r="C229" s="34">
        <v>0</v>
      </c>
      <c r="D229" s="11" t="str">
        <f t="shared" si="58"/>
        <v>N/A</v>
      </c>
      <c r="E229" s="34">
        <v>0</v>
      </c>
      <c r="F229" s="11" t="str">
        <f t="shared" si="59"/>
        <v>N/A</v>
      </c>
      <c r="G229" s="34">
        <v>0</v>
      </c>
      <c r="H229" s="11" t="str">
        <f t="shared" si="62"/>
        <v>N/A</v>
      </c>
      <c r="I229" s="12" t="s">
        <v>1742</v>
      </c>
      <c r="J229" s="12" t="s">
        <v>1742</v>
      </c>
      <c r="K229" s="41" t="s">
        <v>732</v>
      </c>
      <c r="L229" s="9" t="str">
        <f t="shared" si="63"/>
        <v>N/A</v>
      </c>
    </row>
    <row r="230" spans="1:12" ht="25" x14ac:dyDescent="0.25">
      <c r="A230" s="16" t="s">
        <v>1071</v>
      </c>
      <c r="B230" s="33" t="s">
        <v>217</v>
      </c>
      <c r="C230" s="34">
        <v>0</v>
      </c>
      <c r="D230" s="11" t="str">
        <f t="shared" si="58"/>
        <v>N/A</v>
      </c>
      <c r="E230" s="34">
        <v>0</v>
      </c>
      <c r="F230" s="11" t="str">
        <f t="shared" si="59"/>
        <v>N/A</v>
      </c>
      <c r="G230" s="34">
        <v>0</v>
      </c>
      <c r="H230" s="11" t="str">
        <f t="shared" si="62"/>
        <v>N/A</v>
      </c>
      <c r="I230" s="12" t="s">
        <v>1742</v>
      </c>
      <c r="J230" s="12" t="s">
        <v>1742</v>
      </c>
      <c r="K230" s="41" t="s">
        <v>732</v>
      </c>
      <c r="L230" s="9" t="str">
        <f t="shared" si="63"/>
        <v>N/A</v>
      </c>
    </row>
    <row r="231" spans="1:12" ht="25" x14ac:dyDescent="0.25">
      <c r="A231" s="16" t="s">
        <v>1072</v>
      </c>
      <c r="B231" s="33" t="s">
        <v>217</v>
      </c>
      <c r="C231" s="34">
        <v>0</v>
      </c>
      <c r="D231" s="11" t="str">
        <f t="shared" si="58"/>
        <v>N/A</v>
      </c>
      <c r="E231" s="34">
        <v>0</v>
      </c>
      <c r="F231" s="11" t="str">
        <f t="shared" si="59"/>
        <v>N/A</v>
      </c>
      <c r="G231" s="34">
        <v>0</v>
      </c>
      <c r="H231" s="11" t="str">
        <f t="shared" si="62"/>
        <v>N/A</v>
      </c>
      <c r="I231" s="12" t="s">
        <v>1742</v>
      </c>
      <c r="J231" s="12" t="s">
        <v>1742</v>
      </c>
      <c r="K231" s="41" t="s">
        <v>732</v>
      </c>
      <c r="L231" s="9" t="str">
        <f t="shared" si="63"/>
        <v>N/A</v>
      </c>
    </row>
    <row r="232" spans="1:12" ht="25" x14ac:dyDescent="0.25">
      <c r="A232" s="16" t="s">
        <v>1073</v>
      </c>
      <c r="B232" s="33" t="s">
        <v>217</v>
      </c>
      <c r="C232" s="34">
        <v>0</v>
      </c>
      <c r="D232" s="11" t="str">
        <f t="shared" si="58"/>
        <v>N/A</v>
      </c>
      <c r="E232" s="34">
        <v>0</v>
      </c>
      <c r="F232" s="11" t="str">
        <f t="shared" si="59"/>
        <v>N/A</v>
      </c>
      <c r="G232" s="34">
        <v>0</v>
      </c>
      <c r="H232" s="11" t="str">
        <f t="shared" si="62"/>
        <v>N/A</v>
      </c>
      <c r="I232" s="12" t="s">
        <v>1742</v>
      </c>
      <c r="J232" s="12" t="s">
        <v>1742</v>
      </c>
      <c r="K232" s="41" t="s">
        <v>732</v>
      </c>
      <c r="L232" s="9" t="str">
        <f t="shared" si="63"/>
        <v>N/A</v>
      </c>
    </row>
    <row r="233" spans="1:12" ht="25" x14ac:dyDescent="0.25">
      <c r="A233" s="16" t="s">
        <v>1074</v>
      </c>
      <c r="B233" s="33" t="s">
        <v>217</v>
      </c>
      <c r="C233" s="34">
        <v>0</v>
      </c>
      <c r="D233" s="11" t="str">
        <f t="shared" si="58"/>
        <v>N/A</v>
      </c>
      <c r="E233" s="34">
        <v>0</v>
      </c>
      <c r="F233" s="11" t="str">
        <f t="shared" si="59"/>
        <v>N/A</v>
      </c>
      <c r="G233" s="34">
        <v>0</v>
      </c>
      <c r="H233" s="11" t="str">
        <f t="shared" si="62"/>
        <v>N/A</v>
      </c>
      <c r="I233" s="12" t="s">
        <v>1742</v>
      </c>
      <c r="J233" s="12" t="s">
        <v>1742</v>
      </c>
      <c r="K233" s="41" t="s">
        <v>732</v>
      </c>
      <c r="L233" s="9" t="str">
        <f t="shared" si="63"/>
        <v>N/A</v>
      </c>
    </row>
    <row r="234" spans="1:12" ht="25" x14ac:dyDescent="0.25">
      <c r="A234" s="16" t="s">
        <v>1075</v>
      </c>
      <c r="B234" s="33" t="s">
        <v>217</v>
      </c>
      <c r="C234" s="34">
        <v>0</v>
      </c>
      <c r="D234" s="11" t="str">
        <f t="shared" si="58"/>
        <v>N/A</v>
      </c>
      <c r="E234" s="34">
        <v>0</v>
      </c>
      <c r="F234" s="11" t="str">
        <f t="shared" si="59"/>
        <v>N/A</v>
      </c>
      <c r="G234" s="34">
        <v>0</v>
      </c>
      <c r="H234" s="11" t="str">
        <f t="shared" si="62"/>
        <v>N/A</v>
      </c>
      <c r="I234" s="12" t="s">
        <v>1742</v>
      </c>
      <c r="J234" s="12" t="s">
        <v>1742</v>
      </c>
      <c r="K234" s="41" t="s">
        <v>732</v>
      </c>
      <c r="L234" s="9" t="str">
        <f t="shared" si="63"/>
        <v>N/A</v>
      </c>
    </row>
    <row r="235" spans="1:12" x14ac:dyDescent="0.25">
      <c r="A235" s="16" t="s">
        <v>1076</v>
      </c>
      <c r="B235" s="33" t="s">
        <v>293</v>
      </c>
      <c r="C235" s="8">
        <v>3.2415305874000002</v>
      </c>
      <c r="D235" s="11" t="str">
        <f>IF($B235="N/A","N/A",IF(C235&lt;15,"Yes","No"))</f>
        <v>Yes</v>
      </c>
      <c r="E235" s="8">
        <v>3.3401967513000002</v>
      </c>
      <c r="F235" s="11" t="str">
        <f>IF($B235="N/A","N/A",IF(E235&lt;15,"Yes","No"))</f>
        <v>Yes</v>
      </c>
      <c r="G235" s="8">
        <v>3.2644903398</v>
      </c>
      <c r="H235" s="11" t="str">
        <f>IF($B235="N/A","N/A",IF(G235&lt;15,"Yes","No"))</f>
        <v>Yes</v>
      </c>
      <c r="I235" s="12">
        <v>3.044</v>
      </c>
      <c r="J235" s="12">
        <v>-2.27</v>
      </c>
      <c r="K235" s="41" t="s">
        <v>732</v>
      </c>
      <c r="L235" s="9" t="str">
        <f t="shared" si="63"/>
        <v>Yes</v>
      </c>
    </row>
    <row r="236" spans="1:12" x14ac:dyDescent="0.25">
      <c r="A236" s="16" t="s">
        <v>1077</v>
      </c>
      <c r="B236" s="33" t="s">
        <v>217</v>
      </c>
      <c r="C236" s="34" t="s">
        <v>217</v>
      </c>
      <c r="D236" s="11" t="str">
        <f t="shared" ref="D236" si="64">IF($B236="N/A","N/A",IF(C236&gt;10,"No",IF(C236&lt;-10,"No","Yes")))</f>
        <v>N/A</v>
      </c>
      <c r="E236" s="34" t="s">
        <v>217</v>
      </c>
      <c r="F236" s="11" t="str">
        <f t="shared" ref="F236" si="65">IF($B236="N/A","N/A",IF(E236&gt;10,"No",IF(E236&lt;-10,"No","Yes")))</f>
        <v>N/A</v>
      </c>
      <c r="G236" s="34">
        <v>18</v>
      </c>
      <c r="H236" s="11" t="str">
        <f t="shared" ref="H236" si="66">IF($B236="N/A","N/A",IF(G236&gt;10,"No",IF(G236&lt;-10,"No","Yes")))</f>
        <v>N/A</v>
      </c>
      <c r="I236" s="12" t="s">
        <v>217</v>
      </c>
      <c r="J236" s="12" t="s">
        <v>217</v>
      </c>
      <c r="K236" s="41" t="s">
        <v>732</v>
      </c>
      <c r="L236" s="9" t="str">
        <f t="shared" si="63"/>
        <v>No</v>
      </c>
    </row>
    <row r="237" spans="1:12" x14ac:dyDescent="0.25">
      <c r="A237" s="16" t="s">
        <v>1078</v>
      </c>
      <c r="B237" s="33" t="s">
        <v>283</v>
      </c>
      <c r="C237" s="8">
        <v>7.5509690399999996E-2</v>
      </c>
      <c r="D237" s="11" t="str">
        <f>IF($B237="N/A","N/A",IF(C237&lt;10,"Yes","No"))</f>
        <v>Yes</v>
      </c>
      <c r="E237" s="8">
        <v>0.2596789424</v>
      </c>
      <c r="F237" s="11" t="str">
        <f>IF($B237="N/A","N/A",IF(E237&lt;10,"Yes","No"))</f>
        <v>Yes</v>
      </c>
      <c r="G237" s="8">
        <v>0.41152263369999997</v>
      </c>
      <c r="H237" s="11" t="str">
        <f>IF($B237="N/A","N/A",IF(G237&lt;10,"Yes","No"))</f>
        <v>Yes</v>
      </c>
      <c r="I237" s="12">
        <v>243.9</v>
      </c>
      <c r="J237" s="12">
        <v>58.47</v>
      </c>
      <c r="K237" s="41" t="s">
        <v>732</v>
      </c>
      <c r="L237" s="9" t="str">
        <f t="shared" si="63"/>
        <v>No</v>
      </c>
    </row>
    <row r="238" spans="1:12" x14ac:dyDescent="0.25">
      <c r="A238" s="2" t="s">
        <v>72</v>
      </c>
      <c r="B238" s="33" t="s">
        <v>217</v>
      </c>
      <c r="C238" s="8">
        <v>0</v>
      </c>
      <c r="D238" s="11" t="str">
        <f t="shared" si="58"/>
        <v>N/A</v>
      </c>
      <c r="E238" s="8">
        <v>0</v>
      </c>
      <c r="F238" s="11" t="str">
        <f t="shared" si="59"/>
        <v>N/A</v>
      </c>
      <c r="G238" s="8">
        <v>0</v>
      </c>
      <c r="H238" s="11" t="str">
        <f>IF($B238="N/A","N/A",IF(G238&gt;10,"No",IF(G238&lt;-10,"No","Yes")))</f>
        <v>N/A</v>
      </c>
      <c r="I238" s="12" t="s">
        <v>1742</v>
      </c>
      <c r="J238" s="12" t="s">
        <v>1742</v>
      </c>
      <c r="K238" s="41" t="s">
        <v>732</v>
      </c>
      <c r="L238" s="9" t="str">
        <f t="shared" si="63"/>
        <v>N/A</v>
      </c>
    </row>
    <row r="239" spans="1:12" ht="25" x14ac:dyDescent="0.25">
      <c r="A239" s="16" t="s">
        <v>1079</v>
      </c>
      <c r="B239" s="33" t="s">
        <v>293</v>
      </c>
      <c r="C239" s="9">
        <v>3.2415305874000002</v>
      </c>
      <c r="D239" s="11" t="str">
        <f>IF($B239="N/A","N/A",IF(C239&lt;15,"Yes","No"))</f>
        <v>Yes</v>
      </c>
      <c r="E239" s="9">
        <v>3.3401967513000002</v>
      </c>
      <c r="F239" s="11" t="str">
        <f>IF($B239="N/A","N/A",IF(E239&lt;15,"Yes","No"))</f>
        <v>Yes</v>
      </c>
      <c r="G239" s="9">
        <v>3.2644903398</v>
      </c>
      <c r="H239" s="11" t="str">
        <f>IF($B239="N/A","N/A",IF(G239&lt;15,"Yes","No"))</f>
        <v>Yes</v>
      </c>
      <c r="I239" s="12">
        <v>3.044</v>
      </c>
      <c r="J239" s="12">
        <v>-2.27</v>
      </c>
      <c r="K239" s="41" t="s">
        <v>732</v>
      </c>
      <c r="L239" s="9" t="str">
        <f t="shared" si="63"/>
        <v>Yes</v>
      </c>
    </row>
    <row r="240" spans="1:12" ht="25" x14ac:dyDescent="0.25">
      <c r="A240" s="16" t="s">
        <v>156</v>
      </c>
      <c r="B240" s="33" t="s">
        <v>217</v>
      </c>
      <c r="C240" s="34">
        <v>68</v>
      </c>
      <c r="D240" s="11" t="str">
        <f>IF($B240="N/A","N/A",IF(C240&gt;10,"No",IF(C240&lt;-10,"No","Yes")))</f>
        <v>N/A</v>
      </c>
      <c r="E240" s="34">
        <v>78</v>
      </c>
      <c r="F240" s="11" t="str">
        <f>IF($B240="N/A","N/A",IF(E240&gt;10,"No",IF(E240&lt;-10,"No","Yes")))</f>
        <v>N/A</v>
      </c>
      <c r="G240" s="34">
        <v>87</v>
      </c>
      <c r="H240" s="11" t="str">
        <f>IF($B240="N/A","N/A",IF(G240&gt;10,"No",IF(G240&lt;-10,"No","Yes")))</f>
        <v>N/A</v>
      </c>
      <c r="I240" s="12">
        <v>14.71</v>
      </c>
      <c r="J240" s="12">
        <v>11.54</v>
      </c>
      <c r="K240" s="41" t="s">
        <v>732</v>
      </c>
      <c r="L240" s="9" t="str">
        <f>IF(J240="Div by 0", "N/A", IF(K240="N/A","N/A", IF(J240&gt;VALUE(MID(K240,1,2)), "No", IF(J240&lt;-1*VALUE(MID(K240,1,2)), "No", "Yes"))))</f>
        <v>Yes</v>
      </c>
    </row>
    <row r="241" spans="1:12" x14ac:dyDescent="0.25">
      <c r="A241" s="16" t="s">
        <v>1080</v>
      </c>
      <c r="B241" s="33" t="s">
        <v>217</v>
      </c>
      <c r="C241" s="34">
        <v>3973</v>
      </c>
      <c r="D241" s="11" t="str">
        <f t="shared" ref="D241" si="67">IF($B241="N/A","N/A",IF(C241&gt;10,"No",IF(C241&lt;-10,"No","Yes")))</f>
        <v>N/A</v>
      </c>
      <c r="E241" s="34">
        <v>4236</v>
      </c>
      <c r="F241" s="11" t="str">
        <f t="shared" ref="F241" si="68">IF($B241="N/A","N/A",IF(E241&gt;10,"No",IF(E241&lt;-10,"No","Yes")))</f>
        <v>N/A</v>
      </c>
      <c r="G241" s="34">
        <v>4374</v>
      </c>
      <c r="H241" s="11" t="str">
        <f>IF($B241="N/A","N/A",IF(G241&gt;10,"No",IF(G241&lt;-10,"No","Yes")))</f>
        <v>N/A</v>
      </c>
      <c r="I241" s="12">
        <v>6.62</v>
      </c>
      <c r="J241" s="12">
        <v>3.258</v>
      </c>
      <c r="K241" s="41" t="s">
        <v>732</v>
      </c>
      <c r="L241" s="9" t="str">
        <f>IF(J241="Div by 0", "N/A", IF(OR(J241="N/A",K241="N/A"),"N/A", IF(J241&gt;VALUE(MID(K241,1,2)), "No", IF(J241&lt;-1*VALUE(MID(K241,1,2)), "No", "Yes"))))</f>
        <v>Yes</v>
      </c>
    </row>
    <row r="242" spans="1:12" x14ac:dyDescent="0.25">
      <c r="A242" s="6" t="s">
        <v>1081</v>
      </c>
      <c r="B242" s="33" t="s">
        <v>217</v>
      </c>
      <c r="C242" s="34">
        <v>0</v>
      </c>
      <c r="D242" s="11" t="str">
        <f>IF($B242="N/A","N/A",IF(C242&gt;10,"No",IF(C242&lt;-10,"No","Yes")))</f>
        <v>N/A</v>
      </c>
      <c r="E242" s="34">
        <v>489</v>
      </c>
      <c r="F242" s="11" t="str">
        <f>IF($B242="N/A","N/A",IF(E242&gt;10,"No",IF(E242&lt;-10,"No","Yes")))</f>
        <v>N/A</v>
      </c>
      <c r="G242" s="34">
        <v>994</v>
      </c>
      <c r="H242" s="11" t="str">
        <f>IF($B242="N/A","N/A",IF(G242&gt;10,"No",IF(G242&lt;-10,"No","Yes")))</f>
        <v>N/A</v>
      </c>
      <c r="I242" s="12" t="s">
        <v>1742</v>
      </c>
      <c r="J242" s="12">
        <v>103.3</v>
      </c>
      <c r="K242" s="41" t="s">
        <v>732</v>
      </c>
      <c r="L242" s="9" t="str">
        <f t="shared" ref="L242:L275" si="69">IF(J242="Div by 0", "N/A", IF(K242="N/A","N/A", IF(J242&gt;VALUE(MID(K242,1,2)), "No", IF(J242&lt;-1*VALUE(MID(K242,1,2)), "No", "Yes"))))</f>
        <v>No</v>
      </c>
    </row>
    <row r="243" spans="1:12" x14ac:dyDescent="0.25">
      <c r="A243" s="2" t="s">
        <v>1082</v>
      </c>
      <c r="B243" s="33" t="s">
        <v>217</v>
      </c>
      <c r="C243" s="8">
        <v>0</v>
      </c>
      <c r="D243" s="11" t="str">
        <f>IF($B243="N/A","N/A",IF(C243&gt;10,"No",IF(C243&lt;-10,"No","Yes")))</f>
        <v>N/A</v>
      </c>
      <c r="E243" s="8">
        <v>0</v>
      </c>
      <c r="F243" s="11" t="str">
        <f>IF($B243="N/A","N/A",IF(E243&gt;10,"No",IF(E243&lt;-10,"No","Yes")))</f>
        <v>N/A</v>
      </c>
      <c r="G243" s="8">
        <v>0</v>
      </c>
      <c r="H243" s="11" t="str">
        <f>IF($B243="N/A","N/A",IF(G243&gt;10,"No",IF(G243&lt;-10,"No","Yes")))</f>
        <v>N/A</v>
      </c>
      <c r="I243" s="12" t="s">
        <v>1742</v>
      </c>
      <c r="J243" s="12" t="s">
        <v>1742</v>
      </c>
      <c r="K243" s="41" t="s">
        <v>732</v>
      </c>
      <c r="L243" s="9" t="str">
        <f t="shared" si="69"/>
        <v>N/A</v>
      </c>
    </row>
    <row r="244" spans="1:12" x14ac:dyDescent="0.25">
      <c r="A244" s="2" t="s">
        <v>1083</v>
      </c>
      <c r="B244" s="33" t="s">
        <v>217</v>
      </c>
      <c r="C244" s="8">
        <v>0</v>
      </c>
      <c r="D244" s="11" t="str">
        <f>IF($B244="N/A","N/A",IF(C244&gt;10,"No",IF(C244&lt;-10,"No","Yes")))</f>
        <v>N/A</v>
      </c>
      <c r="E244" s="8">
        <v>0</v>
      </c>
      <c r="F244" s="11" t="str">
        <f>IF($B244="N/A","N/A",IF(E244&gt;10,"No",IF(E244&lt;-10,"No","Yes")))</f>
        <v>N/A</v>
      </c>
      <c r="G244" s="8">
        <v>8.6028905999999995E-3</v>
      </c>
      <c r="H244" s="11" t="str">
        <f>IF($B244="N/A","N/A",IF(G244&gt;10,"No",IF(G244&lt;-10,"No","Yes")))</f>
        <v>N/A</v>
      </c>
      <c r="I244" s="12" t="s">
        <v>1742</v>
      </c>
      <c r="J244" s="12" t="s">
        <v>1742</v>
      </c>
      <c r="K244" s="41" t="s">
        <v>732</v>
      </c>
      <c r="L244" s="9" t="str">
        <f t="shared" si="69"/>
        <v>N/A</v>
      </c>
    </row>
    <row r="245" spans="1:12" x14ac:dyDescent="0.25">
      <c r="A245" s="2" t="s">
        <v>1084</v>
      </c>
      <c r="B245" s="33" t="s">
        <v>217</v>
      </c>
      <c r="C245" s="8">
        <v>0</v>
      </c>
      <c r="D245" s="11" t="str">
        <f t="shared" ref="D245:D273" si="70">IF($B245="N/A","N/A",IF(C245&gt;10,"No",IF(C245&lt;-10,"No","Yes")))</f>
        <v>N/A</v>
      </c>
      <c r="E245" s="8">
        <v>7.2907553E-3</v>
      </c>
      <c r="F245" s="11" t="str">
        <f t="shared" ref="F245:F273" si="71">IF($B245="N/A","N/A",IF(E245&gt;10,"No",IF(E245&lt;-10,"No","Yes")))</f>
        <v>N/A</v>
      </c>
      <c r="G245" s="8">
        <v>6.9677914000000002E-3</v>
      </c>
      <c r="H245" s="11" t="str">
        <f t="shared" ref="H245:H273" si="72">IF($B245="N/A","N/A",IF(G245&gt;10,"No",IF(G245&lt;-10,"No","Yes")))</f>
        <v>N/A</v>
      </c>
      <c r="I245" s="12" t="s">
        <v>1742</v>
      </c>
      <c r="J245" s="12">
        <v>-4.43</v>
      </c>
      <c r="K245" s="41" t="s">
        <v>732</v>
      </c>
      <c r="L245" s="9" t="str">
        <f t="shared" si="69"/>
        <v>Yes</v>
      </c>
    </row>
    <row r="246" spans="1:12" x14ac:dyDescent="0.25">
      <c r="A246" s="2" t="s">
        <v>1085</v>
      </c>
      <c r="B246" s="33" t="s">
        <v>217</v>
      </c>
      <c r="C246" s="8">
        <v>0</v>
      </c>
      <c r="D246" s="11" t="str">
        <f t="shared" si="70"/>
        <v>N/A</v>
      </c>
      <c r="E246" s="8">
        <v>4.0322580644999997</v>
      </c>
      <c r="F246" s="11" t="str">
        <f t="shared" si="71"/>
        <v>N/A</v>
      </c>
      <c r="G246" s="8">
        <v>7.3569887673999999</v>
      </c>
      <c r="H246" s="11" t="str">
        <f t="shared" si="72"/>
        <v>N/A</v>
      </c>
      <c r="I246" s="12" t="s">
        <v>1742</v>
      </c>
      <c r="J246" s="12">
        <v>82.45</v>
      </c>
      <c r="K246" s="41" t="s">
        <v>732</v>
      </c>
      <c r="L246" s="9" t="str">
        <f t="shared" si="69"/>
        <v>No</v>
      </c>
    </row>
    <row r="247" spans="1:12" x14ac:dyDescent="0.25">
      <c r="A247" s="2" t="s">
        <v>1086</v>
      </c>
      <c r="B247" s="33" t="s">
        <v>217</v>
      </c>
      <c r="C247" s="8" t="s">
        <v>1742</v>
      </c>
      <c r="D247" s="11" t="str">
        <f t="shared" si="70"/>
        <v>N/A</v>
      </c>
      <c r="E247" s="8">
        <v>0</v>
      </c>
      <c r="F247" s="11" t="str">
        <f t="shared" si="71"/>
        <v>N/A</v>
      </c>
      <c r="G247" s="8">
        <v>0</v>
      </c>
      <c r="H247" s="11" t="str">
        <f t="shared" si="72"/>
        <v>N/A</v>
      </c>
      <c r="I247" s="12" t="s">
        <v>1742</v>
      </c>
      <c r="J247" s="12" t="s">
        <v>1742</v>
      </c>
      <c r="K247" s="41" t="s">
        <v>732</v>
      </c>
      <c r="L247" s="9" t="str">
        <f t="shared" si="69"/>
        <v>N/A</v>
      </c>
    </row>
    <row r="248" spans="1:12" x14ac:dyDescent="0.25">
      <c r="A248" s="6" t="s">
        <v>1087</v>
      </c>
      <c r="B248" s="33" t="s">
        <v>217</v>
      </c>
      <c r="C248" s="34">
        <v>0</v>
      </c>
      <c r="D248" s="11" t="str">
        <f t="shared" si="70"/>
        <v>N/A</v>
      </c>
      <c r="E248" s="34">
        <v>0</v>
      </c>
      <c r="F248" s="11" t="str">
        <f t="shared" si="71"/>
        <v>N/A</v>
      </c>
      <c r="G248" s="34">
        <v>0</v>
      </c>
      <c r="H248" s="11" t="str">
        <f t="shared" si="72"/>
        <v>N/A</v>
      </c>
      <c r="I248" s="12" t="s">
        <v>1742</v>
      </c>
      <c r="J248" s="12" t="s">
        <v>1742</v>
      </c>
      <c r="K248" s="41" t="s">
        <v>732</v>
      </c>
      <c r="L248" s="9" t="str">
        <f t="shared" si="69"/>
        <v>N/A</v>
      </c>
    </row>
    <row r="249" spans="1:12" x14ac:dyDescent="0.25">
      <c r="A249" s="2" t="s">
        <v>1088</v>
      </c>
      <c r="B249" s="33" t="s">
        <v>217</v>
      </c>
      <c r="C249" s="8">
        <v>0</v>
      </c>
      <c r="D249" s="11" t="str">
        <f t="shared" si="70"/>
        <v>N/A</v>
      </c>
      <c r="E249" s="8">
        <v>0</v>
      </c>
      <c r="F249" s="11" t="str">
        <f t="shared" si="71"/>
        <v>N/A</v>
      </c>
      <c r="G249" s="8">
        <v>0</v>
      </c>
      <c r="H249" s="11" t="str">
        <f t="shared" si="72"/>
        <v>N/A</v>
      </c>
      <c r="I249" s="12" t="s">
        <v>1742</v>
      </c>
      <c r="J249" s="12" t="s">
        <v>1742</v>
      </c>
      <c r="K249" s="41" t="s">
        <v>732</v>
      </c>
      <c r="L249" s="9" t="str">
        <f t="shared" si="69"/>
        <v>N/A</v>
      </c>
    </row>
    <row r="250" spans="1:12" x14ac:dyDescent="0.25">
      <c r="A250" s="2" t="s">
        <v>1089</v>
      </c>
      <c r="B250" s="33" t="s">
        <v>217</v>
      </c>
      <c r="C250" s="8">
        <v>0</v>
      </c>
      <c r="D250" s="11" t="str">
        <f t="shared" si="70"/>
        <v>N/A</v>
      </c>
      <c r="E250" s="8">
        <v>0</v>
      </c>
      <c r="F250" s="11" t="str">
        <f t="shared" si="71"/>
        <v>N/A</v>
      </c>
      <c r="G250" s="8">
        <v>0</v>
      </c>
      <c r="H250" s="11" t="str">
        <f t="shared" si="72"/>
        <v>N/A</v>
      </c>
      <c r="I250" s="12" t="s">
        <v>1742</v>
      </c>
      <c r="J250" s="12" t="s">
        <v>1742</v>
      </c>
      <c r="K250" s="41" t="s">
        <v>732</v>
      </c>
      <c r="L250" s="9" t="str">
        <f t="shared" si="69"/>
        <v>N/A</v>
      </c>
    </row>
    <row r="251" spans="1:12" x14ac:dyDescent="0.25">
      <c r="A251" s="2" t="s">
        <v>1090</v>
      </c>
      <c r="B251" s="33" t="s">
        <v>217</v>
      </c>
      <c r="C251" s="8">
        <v>0</v>
      </c>
      <c r="D251" s="11" t="str">
        <f t="shared" si="70"/>
        <v>N/A</v>
      </c>
      <c r="E251" s="8">
        <v>0</v>
      </c>
      <c r="F251" s="11" t="str">
        <f t="shared" si="71"/>
        <v>N/A</v>
      </c>
      <c r="G251" s="8">
        <v>0</v>
      </c>
      <c r="H251" s="11" t="str">
        <f t="shared" si="72"/>
        <v>N/A</v>
      </c>
      <c r="I251" s="12" t="s">
        <v>1742</v>
      </c>
      <c r="J251" s="12" t="s">
        <v>1742</v>
      </c>
      <c r="K251" s="41" t="s">
        <v>732</v>
      </c>
      <c r="L251" s="9" t="str">
        <f t="shared" si="69"/>
        <v>N/A</v>
      </c>
    </row>
    <row r="252" spans="1:12" x14ac:dyDescent="0.25">
      <c r="A252" s="2" t="s">
        <v>1091</v>
      </c>
      <c r="B252" s="33" t="s">
        <v>217</v>
      </c>
      <c r="C252" s="8">
        <v>0</v>
      </c>
      <c r="D252" s="11" t="str">
        <f t="shared" si="70"/>
        <v>N/A</v>
      </c>
      <c r="E252" s="8">
        <v>0</v>
      </c>
      <c r="F252" s="11" t="str">
        <f t="shared" si="71"/>
        <v>N/A</v>
      </c>
      <c r="G252" s="8">
        <v>0</v>
      </c>
      <c r="H252" s="11" t="str">
        <f t="shared" si="72"/>
        <v>N/A</v>
      </c>
      <c r="I252" s="12" t="s">
        <v>1742</v>
      </c>
      <c r="J252" s="12" t="s">
        <v>1742</v>
      </c>
      <c r="K252" s="41" t="s">
        <v>732</v>
      </c>
      <c r="L252" s="9" t="str">
        <f t="shared" si="69"/>
        <v>N/A</v>
      </c>
    </row>
    <row r="253" spans="1:12" x14ac:dyDescent="0.25">
      <c r="A253" s="2" t="s">
        <v>1092</v>
      </c>
      <c r="B253" s="33" t="s">
        <v>217</v>
      </c>
      <c r="C253" s="8" t="s">
        <v>1742</v>
      </c>
      <c r="D253" s="11" t="str">
        <f t="shared" si="70"/>
        <v>N/A</v>
      </c>
      <c r="E253" s="8" t="s">
        <v>1742</v>
      </c>
      <c r="F253" s="11" t="str">
        <f t="shared" si="71"/>
        <v>N/A</v>
      </c>
      <c r="G253" s="8" t="s">
        <v>1742</v>
      </c>
      <c r="H253" s="11" t="str">
        <f t="shared" si="72"/>
        <v>N/A</v>
      </c>
      <c r="I253" s="12" t="s">
        <v>1742</v>
      </c>
      <c r="J253" s="12" t="s">
        <v>1742</v>
      </c>
      <c r="K253" s="41" t="s">
        <v>732</v>
      </c>
      <c r="L253" s="9" t="str">
        <f t="shared" si="69"/>
        <v>N/A</v>
      </c>
    </row>
    <row r="254" spans="1:12" x14ac:dyDescent="0.25">
      <c r="A254" s="2" t="s">
        <v>1093</v>
      </c>
      <c r="B254" s="33" t="s">
        <v>217</v>
      </c>
      <c r="C254" s="8" t="s">
        <v>1742</v>
      </c>
      <c r="D254" s="11" t="str">
        <f t="shared" si="70"/>
        <v>N/A</v>
      </c>
      <c r="E254" s="8" t="s">
        <v>1742</v>
      </c>
      <c r="F254" s="11" t="str">
        <f t="shared" si="71"/>
        <v>N/A</v>
      </c>
      <c r="G254" s="8" t="s">
        <v>1742</v>
      </c>
      <c r="H254" s="11" t="str">
        <f t="shared" si="72"/>
        <v>N/A</v>
      </c>
      <c r="I254" s="12" t="s">
        <v>1742</v>
      </c>
      <c r="J254" s="12" t="s">
        <v>1742</v>
      </c>
      <c r="K254" s="41" t="s">
        <v>732</v>
      </c>
      <c r="L254" s="9" t="str">
        <f>IF(J254="Div by 0", "N/A", IF(OR(J254="N/A",K254="N/A"),"N/A", IF(J254&gt;VALUE(MID(K254,1,2)), "No", IF(J254&lt;-1*VALUE(MID(K254,1,2)), "No", "Yes"))))</f>
        <v>N/A</v>
      </c>
    </row>
    <row r="255" spans="1:12" x14ac:dyDescent="0.25">
      <c r="A255" s="6" t="s">
        <v>1094</v>
      </c>
      <c r="B255" s="33" t="s">
        <v>217</v>
      </c>
      <c r="C255" s="34">
        <v>0</v>
      </c>
      <c r="D255" s="11" t="str">
        <f t="shared" si="70"/>
        <v>N/A</v>
      </c>
      <c r="E255" s="34">
        <v>0</v>
      </c>
      <c r="F255" s="11" t="str">
        <f t="shared" si="71"/>
        <v>N/A</v>
      </c>
      <c r="G255" s="34">
        <v>0</v>
      </c>
      <c r="H255" s="11" t="str">
        <f t="shared" si="72"/>
        <v>N/A</v>
      </c>
      <c r="I255" s="12" t="s">
        <v>1742</v>
      </c>
      <c r="J255" s="12" t="s">
        <v>1742</v>
      </c>
      <c r="K255" s="41" t="s">
        <v>732</v>
      </c>
      <c r="L255" s="9" t="str">
        <f t="shared" si="69"/>
        <v>N/A</v>
      </c>
    </row>
    <row r="256" spans="1:12" x14ac:dyDescent="0.25">
      <c r="A256" s="2" t="s">
        <v>1095</v>
      </c>
      <c r="B256" s="33" t="s">
        <v>217</v>
      </c>
      <c r="C256" s="8">
        <v>0</v>
      </c>
      <c r="D256" s="11" t="str">
        <f t="shared" si="70"/>
        <v>N/A</v>
      </c>
      <c r="E256" s="8">
        <v>0</v>
      </c>
      <c r="F256" s="11" t="str">
        <f t="shared" si="71"/>
        <v>N/A</v>
      </c>
      <c r="G256" s="8">
        <v>0</v>
      </c>
      <c r="H256" s="11" t="str">
        <f t="shared" si="72"/>
        <v>N/A</v>
      </c>
      <c r="I256" s="12" t="s">
        <v>1742</v>
      </c>
      <c r="J256" s="12" t="s">
        <v>1742</v>
      </c>
      <c r="K256" s="41" t="s">
        <v>732</v>
      </c>
      <c r="L256" s="9" t="str">
        <f t="shared" si="69"/>
        <v>N/A</v>
      </c>
    </row>
    <row r="257" spans="1:12" x14ac:dyDescent="0.25">
      <c r="A257" s="2" t="s">
        <v>1096</v>
      </c>
      <c r="B257" s="33" t="s">
        <v>217</v>
      </c>
      <c r="C257" s="8">
        <v>0</v>
      </c>
      <c r="D257" s="11" t="str">
        <f t="shared" si="70"/>
        <v>N/A</v>
      </c>
      <c r="E257" s="8">
        <v>0</v>
      </c>
      <c r="F257" s="11" t="str">
        <f t="shared" si="71"/>
        <v>N/A</v>
      </c>
      <c r="G257" s="8">
        <v>0</v>
      </c>
      <c r="H257" s="11" t="str">
        <f t="shared" si="72"/>
        <v>N/A</v>
      </c>
      <c r="I257" s="12" t="s">
        <v>1742</v>
      </c>
      <c r="J257" s="12" t="s">
        <v>1742</v>
      </c>
      <c r="K257" s="41" t="s">
        <v>732</v>
      </c>
      <c r="L257" s="9" t="str">
        <f t="shared" si="69"/>
        <v>N/A</v>
      </c>
    </row>
    <row r="258" spans="1:12" x14ac:dyDescent="0.25">
      <c r="A258" s="2" t="s">
        <v>1097</v>
      </c>
      <c r="B258" s="33" t="s">
        <v>217</v>
      </c>
      <c r="C258" s="8">
        <v>0</v>
      </c>
      <c r="D258" s="11" t="str">
        <f t="shared" si="70"/>
        <v>N/A</v>
      </c>
      <c r="E258" s="8">
        <v>0</v>
      </c>
      <c r="F258" s="11" t="str">
        <f t="shared" si="71"/>
        <v>N/A</v>
      </c>
      <c r="G258" s="8">
        <v>0</v>
      </c>
      <c r="H258" s="11" t="str">
        <f t="shared" si="72"/>
        <v>N/A</v>
      </c>
      <c r="I258" s="12" t="s">
        <v>1742</v>
      </c>
      <c r="J258" s="12" t="s">
        <v>1742</v>
      </c>
      <c r="K258" s="41" t="s">
        <v>732</v>
      </c>
      <c r="L258" s="9" t="str">
        <f t="shared" si="69"/>
        <v>N/A</v>
      </c>
    </row>
    <row r="259" spans="1:12" x14ac:dyDescent="0.25">
      <c r="A259" s="2" t="s">
        <v>1098</v>
      </c>
      <c r="B259" s="33" t="s">
        <v>217</v>
      </c>
      <c r="C259" s="8">
        <v>0</v>
      </c>
      <c r="D259" s="11" t="str">
        <f t="shared" si="70"/>
        <v>N/A</v>
      </c>
      <c r="E259" s="8">
        <v>0</v>
      </c>
      <c r="F259" s="11" t="str">
        <f t="shared" si="71"/>
        <v>N/A</v>
      </c>
      <c r="G259" s="8">
        <v>0</v>
      </c>
      <c r="H259" s="11" t="str">
        <f t="shared" si="72"/>
        <v>N/A</v>
      </c>
      <c r="I259" s="12" t="s">
        <v>1742</v>
      </c>
      <c r="J259" s="12" t="s">
        <v>1742</v>
      </c>
      <c r="K259" s="41" t="s">
        <v>732</v>
      </c>
      <c r="L259" s="9" t="str">
        <f t="shared" si="69"/>
        <v>N/A</v>
      </c>
    </row>
    <row r="260" spans="1:12" x14ac:dyDescent="0.25">
      <c r="A260" s="2" t="s">
        <v>1099</v>
      </c>
      <c r="B260" s="33" t="s">
        <v>217</v>
      </c>
      <c r="C260" s="8" t="s">
        <v>1742</v>
      </c>
      <c r="D260" s="11" t="str">
        <f t="shared" si="70"/>
        <v>N/A</v>
      </c>
      <c r="E260" s="8" t="s">
        <v>1742</v>
      </c>
      <c r="F260" s="11" t="str">
        <f t="shared" si="71"/>
        <v>N/A</v>
      </c>
      <c r="G260" s="8" t="s">
        <v>1742</v>
      </c>
      <c r="H260" s="11" t="str">
        <f t="shared" si="72"/>
        <v>N/A</v>
      </c>
      <c r="I260" s="12" t="s">
        <v>1742</v>
      </c>
      <c r="J260" s="12" t="s">
        <v>1742</v>
      </c>
      <c r="K260" s="41" t="s">
        <v>732</v>
      </c>
      <c r="L260" s="9" t="str">
        <f t="shared" si="69"/>
        <v>N/A</v>
      </c>
    </row>
    <row r="261" spans="1:12" x14ac:dyDescent="0.25">
      <c r="A261" s="2" t="s">
        <v>1100</v>
      </c>
      <c r="B261" s="33" t="s">
        <v>217</v>
      </c>
      <c r="C261" s="8" t="s">
        <v>1742</v>
      </c>
      <c r="D261" s="11" t="str">
        <f t="shared" si="70"/>
        <v>N/A</v>
      </c>
      <c r="E261" s="8" t="s">
        <v>1742</v>
      </c>
      <c r="F261" s="11" t="str">
        <f t="shared" si="71"/>
        <v>N/A</v>
      </c>
      <c r="G261" s="8" t="s">
        <v>1742</v>
      </c>
      <c r="H261" s="11" t="str">
        <f t="shared" si="72"/>
        <v>N/A</v>
      </c>
      <c r="I261" s="12" t="s">
        <v>1742</v>
      </c>
      <c r="J261" s="12" t="s">
        <v>1742</v>
      </c>
      <c r="K261" s="41" t="s">
        <v>732</v>
      </c>
      <c r="L261" s="9" t="str">
        <f>IF(J261="Div by 0", "N/A", IF(OR(J261="N/A",K261="N/A"),"N/A", IF(J261&gt;VALUE(MID(K261,1,2)), "No", IF(J261&lt;-1*VALUE(MID(K261,1,2)), "No", "Yes"))))</f>
        <v>N/A</v>
      </c>
    </row>
    <row r="262" spans="1:12" x14ac:dyDescent="0.25">
      <c r="A262" s="2" t="s">
        <v>1101</v>
      </c>
      <c r="B262" s="33" t="s">
        <v>217</v>
      </c>
      <c r="C262" s="34">
        <v>0</v>
      </c>
      <c r="D262" s="11" t="str">
        <f t="shared" si="70"/>
        <v>N/A</v>
      </c>
      <c r="E262" s="34">
        <v>0</v>
      </c>
      <c r="F262" s="11" t="str">
        <f t="shared" si="71"/>
        <v>N/A</v>
      </c>
      <c r="G262" s="34">
        <v>0</v>
      </c>
      <c r="H262" s="11" t="str">
        <f t="shared" si="72"/>
        <v>N/A</v>
      </c>
      <c r="I262" s="12" t="s">
        <v>1742</v>
      </c>
      <c r="J262" s="12" t="s">
        <v>1742</v>
      </c>
      <c r="K262" s="41" t="s">
        <v>732</v>
      </c>
      <c r="L262" s="9" t="str">
        <f t="shared" si="69"/>
        <v>N/A</v>
      </c>
    </row>
    <row r="263" spans="1:12" x14ac:dyDescent="0.25">
      <c r="A263" s="6" t="s">
        <v>1102</v>
      </c>
      <c r="B263" s="33" t="s">
        <v>217</v>
      </c>
      <c r="C263" s="34">
        <v>0</v>
      </c>
      <c r="D263" s="11" t="str">
        <f t="shared" si="70"/>
        <v>N/A</v>
      </c>
      <c r="E263" s="34">
        <v>0</v>
      </c>
      <c r="F263" s="11" t="str">
        <f t="shared" si="71"/>
        <v>N/A</v>
      </c>
      <c r="G263" s="34">
        <v>0</v>
      </c>
      <c r="H263" s="11" t="str">
        <f t="shared" si="72"/>
        <v>N/A</v>
      </c>
      <c r="I263" s="12" t="s">
        <v>1742</v>
      </c>
      <c r="J263" s="12" t="s">
        <v>1742</v>
      </c>
      <c r="K263" s="41" t="s">
        <v>732</v>
      </c>
      <c r="L263" s="9" t="str">
        <f t="shared" si="69"/>
        <v>N/A</v>
      </c>
    </row>
    <row r="264" spans="1:12" x14ac:dyDescent="0.25">
      <c r="A264" s="2" t="s">
        <v>1103</v>
      </c>
      <c r="B264" s="33" t="s">
        <v>217</v>
      </c>
      <c r="C264" s="8">
        <v>0</v>
      </c>
      <c r="D264" s="11" t="str">
        <f t="shared" si="70"/>
        <v>N/A</v>
      </c>
      <c r="E264" s="8">
        <v>0</v>
      </c>
      <c r="F264" s="11" t="str">
        <f t="shared" si="71"/>
        <v>N/A</v>
      </c>
      <c r="G264" s="8">
        <v>0</v>
      </c>
      <c r="H264" s="11" t="str">
        <f t="shared" si="72"/>
        <v>N/A</v>
      </c>
      <c r="I264" s="12" t="s">
        <v>1742</v>
      </c>
      <c r="J264" s="12" t="s">
        <v>1742</v>
      </c>
      <c r="K264" s="41" t="s">
        <v>732</v>
      </c>
      <c r="L264" s="9" t="str">
        <f t="shared" si="69"/>
        <v>N/A</v>
      </c>
    </row>
    <row r="265" spans="1:12" x14ac:dyDescent="0.25">
      <c r="A265" s="2" t="s">
        <v>1104</v>
      </c>
      <c r="B265" s="33" t="s">
        <v>217</v>
      </c>
      <c r="C265" s="8">
        <v>0</v>
      </c>
      <c r="D265" s="11" t="str">
        <f t="shared" si="70"/>
        <v>N/A</v>
      </c>
      <c r="E265" s="8">
        <v>0</v>
      </c>
      <c r="F265" s="11" t="str">
        <f t="shared" si="71"/>
        <v>N/A</v>
      </c>
      <c r="G265" s="8">
        <v>0</v>
      </c>
      <c r="H265" s="11" t="str">
        <f t="shared" si="72"/>
        <v>N/A</v>
      </c>
      <c r="I265" s="12" t="s">
        <v>1742</v>
      </c>
      <c r="J265" s="12" t="s">
        <v>1742</v>
      </c>
      <c r="K265" s="41" t="s">
        <v>732</v>
      </c>
      <c r="L265" s="9" t="str">
        <f t="shared" si="69"/>
        <v>N/A</v>
      </c>
    </row>
    <row r="266" spans="1:12" x14ac:dyDescent="0.25">
      <c r="A266" s="2" t="s">
        <v>1105</v>
      </c>
      <c r="B266" s="33" t="s">
        <v>217</v>
      </c>
      <c r="C266" s="8">
        <v>0</v>
      </c>
      <c r="D266" s="11" t="str">
        <f t="shared" si="70"/>
        <v>N/A</v>
      </c>
      <c r="E266" s="8">
        <v>0</v>
      </c>
      <c r="F266" s="11" t="str">
        <f t="shared" si="71"/>
        <v>N/A</v>
      </c>
      <c r="G266" s="8">
        <v>0</v>
      </c>
      <c r="H266" s="11" t="str">
        <f t="shared" si="72"/>
        <v>N/A</v>
      </c>
      <c r="I266" s="12" t="s">
        <v>1742</v>
      </c>
      <c r="J266" s="12" t="s">
        <v>1742</v>
      </c>
      <c r="K266" s="41" t="s">
        <v>732</v>
      </c>
      <c r="L266" s="9" t="str">
        <f t="shared" si="69"/>
        <v>N/A</v>
      </c>
    </row>
    <row r="267" spans="1:12" x14ac:dyDescent="0.25">
      <c r="A267" s="2" t="s">
        <v>1106</v>
      </c>
      <c r="B267" s="33" t="s">
        <v>217</v>
      </c>
      <c r="C267" s="8">
        <v>0</v>
      </c>
      <c r="D267" s="11" t="str">
        <f t="shared" si="70"/>
        <v>N/A</v>
      </c>
      <c r="E267" s="8">
        <v>0</v>
      </c>
      <c r="F267" s="11" t="str">
        <f t="shared" si="71"/>
        <v>N/A</v>
      </c>
      <c r="G267" s="8">
        <v>0</v>
      </c>
      <c r="H267" s="11" t="str">
        <f t="shared" si="72"/>
        <v>N/A</v>
      </c>
      <c r="I267" s="12" t="s">
        <v>1742</v>
      </c>
      <c r="J267" s="12" t="s">
        <v>1742</v>
      </c>
      <c r="K267" s="41" t="s">
        <v>732</v>
      </c>
      <c r="L267" s="9" t="str">
        <f t="shared" si="69"/>
        <v>N/A</v>
      </c>
    </row>
    <row r="268" spans="1:12" x14ac:dyDescent="0.25">
      <c r="A268" s="2" t="s">
        <v>1107</v>
      </c>
      <c r="B268" s="33" t="s">
        <v>217</v>
      </c>
      <c r="C268" s="8" t="s">
        <v>1742</v>
      </c>
      <c r="D268" s="11" t="str">
        <f t="shared" si="70"/>
        <v>N/A</v>
      </c>
      <c r="E268" s="8" t="s">
        <v>1742</v>
      </c>
      <c r="F268" s="11" t="str">
        <f t="shared" si="71"/>
        <v>N/A</v>
      </c>
      <c r="G268" s="8" t="s">
        <v>1742</v>
      </c>
      <c r="H268" s="11" t="str">
        <f t="shared" si="72"/>
        <v>N/A</v>
      </c>
      <c r="I268" s="12" t="s">
        <v>1742</v>
      </c>
      <c r="J268" s="12" t="s">
        <v>1742</v>
      </c>
      <c r="K268" s="41" t="s">
        <v>732</v>
      </c>
      <c r="L268" s="9" t="str">
        <f t="shared" si="69"/>
        <v>N/A</v>
      </c>
    </row>
    <row r="269" spans="1:12" x14ac:dyDescent="0.25">
      <c r="A269" s="2" t="s">
        <v>1108</v>
      </c>
      <c r="B269" s="33" t="s">
        <v>217</v>
      </c>
      <c r="C269" s="34">
        <v>0</v>
      </c>
      <c r="D269" s="11" t="str">
        <f t="shared" si="70"/>
        <v>N/A</v>
      </c>
      <c r="E269" s="34">
        <v>0</v>
      </c>
      <c r="F269" s="11" t="str">
        <f t="shared" si="71"/>
        <v>N/A</v>
      </c>
      <c r="G269" s="34">
        <v>0</v>
      </c>
      <c r="H269" s="11" t="str">
        <f t="shared" si="72"/>
        <v>N/A</v>
      </c>
      <c r="I269" s="12" t="s">
        <v>1742</v>
      </c>
      <c r="J269" s="12" t="s">
        <v>1742</v>
      </c>
      <c r="K269" s="41" t="s">
        <v>732</v>
      </c>
      <c r="L269" s="9" t="str">
        <f t="shared" si="69"/>
        <v>N/A</v>
      </c>
    </row>
    <row r="270" spans="1:12" x14ac:dyDescent="0.25">
      <c r="A270" s="2" t="s">
        <v>1109</v>
      </c>
      <c r="B270" s="33" t="s">
        <v>217</v>
      </c>
      <c r="C270" s="34">
        <v>0</v>
      </c>
      <c r="D270" s="11" t="str">
        <f t="shared" si="70"/>
        <v>N/A</v>
      </c>
      <c r="E270" s="34">
        <v>0</v>
      </c>
      <c r="F270" s="11" t="str">
        <f t="shared" si="71"/>
        <v>N/A</v>
      </c>
      <c r="G270" s="34">
        <v>0</v>
      </c>
      <c r="H270" s="11" t="str">
        <f t="shared" si="72"/>
        <v>N/A</v>
      </c>
      <c r="I270" s="12" t="s">
        <v>1742</v>
      </c>
      <c r="J270" s="12" t="s">
        <v>1742</v>
      </c>
      <c r="K270" s="41" t="s">
        <v>732</v>
      </c>
      <c r="L270" s="9" t="str">
        <f t="shared" si="69"/>
        <v>N/A</v>
      </c>
    </row>
    <row r="271" spans="1:12" x14ac:dyDescent="0.25">
      <c r="A271" s="2" t="s">
        <v>1110</v>
      </c>
      <c r="B271" s="33" t="s">
        <v>217</v>
      </c>
      <c r="C271" s="34">
        <v>0</v>
      </c>
      <c r="D271" s="11" t="str">
        <f t="shared" si="70"/>
        <v>N/A</v>
      </c>
      <c r="E271" s="34">
        <v>0</v>
      </c>
      <c r="F271" s="11" t="str">
        <f t="shared" si="71"/>
        <v>N/A</v>
      </c>
      <c r="G271" s="34">
        <v>0</v>
      </c>
      <c r="H271" s="11" t="str">
        <f t="shared" si="72"/>
        <v>N/A</v>
      </c>
      <c r="I271" s="12" t="s">
        <v>1742</v>
      </c>
      <c r="J271" s="12" t="s">
        <v>1742</v>
      </c>
      <c r="K271" s="41" t="s">
        <v>732</v>
      </c>
      <c r="L271" s="9" t="str">
        <f t="shared" si="69"/>
        <v>N/A</v>
      </c>
    </row>
    <row r="272" spans="1:12" x14ac:dyDescent="0.25">
      <c r="A272" s="2" t="s">
        <v>1111</v>
      </c>
      <c r="B272" s="33" t="s">
        <v>217</v>
      </c>
      <c r="C272" s="34">
        <v>0</v>
      </c>
      <c r="D272" s="11" t="str">
        <f t="shared" si="70"/>
        <v>N/A</v>
      </c>
      <c r="E272" s="34">
        <v>489</v>
      </c>
      <c r="F272" s="11" t="str">
        <f t="shared" si="71"/>
        <v>N/A</v>
      </c>
      <c r="G272" s="34">
        <v>994</v>
      </c>
      <c r="H272" s="11" t="str">
        <f t="shared" si="72"/>
        <v>N/A</v>
      </c>
      <c r="I272" s="12" t="s">
        <v>1742</v>
      </c>
      <c r="J272" s="12">
        <v>103.3</v>
      </c>
      <c r="K272" s="41" t="s">
        <v>732</v>
      </c>
      <c r="L272" s="9" t="str">
        <f t="shared" si="69"/>
        <v>No</v>
      </c>
    </row>
    <row r="273" spans="1:12" x14ac:dyDescent="0.25">
      <c r="A273" s="60" t="s">
        <v>157</v>
      </c>
      <c r="B273" s="33" t="s">
        <v>217</v>
      </c>
      <c r="C273" s="34">
        <v>0</v>
      </c>
      <c r="D273" s="11" t="str">
        <f t="shared" si="70"/>
        <v>N/A</v>
      </c>
      <c r="E273" s="34">
        <v>0</v>
      </c>
      <c r="F273" s="11" t="str">
        <f t="shared" si="71"/>
        <v>N/A</v>
      </c>
      <c r="G273" s="34">
        <v>0</v>
      </c>
      <c r="H273" s="11" t="str">
        <f t="shared" si="72"/>
        <v>N/A</v>
      </c>
      <c r="I273" s="12" t="s">
        <v>1742</v>
      </c>
      <c r="J273" s="12" t="s">
        <v>1742</v>
      </c>
      <c r="K273" s="41" t="s">
        <v>732</v>
      </c>
      <c r="L273" s="9" t="str">
        <f t="shared" si="69"/>
        <v>N/A</v>
      </c>
    </row>
    <row r="274" spans="1:12" x14ac:dyDescent="0.25">
      <c r="A274" s="2" t="s">
        <v>158</v>
      </c>
      <c r="B274" s="41" t="s">
        <v>221</v>
      </c>
      <c r="C274" s="1">
        <v>0</v>
      </c>
      <c r="D274" s="11" t="str">
        <f t="shared" ref="D274:D275" si="73">IF($B274="N/A","N/A",IF(C274&gt;0,"No",IF(C274&lt;0,"No","Yes")))</f>
        <v>Yes</v>
      </c>
      <c r="E274" s="1">
        <v>0</v>
      </c>
      <c r="F274" s="11" t="str">
        <f t="shared" ref="F274:F275" si="74">IF($B274="N/A","N/A",IF(E274&gt;0,"No",IF(E274&lt;0,"No","Yes")))</f>
        <v>Yes</v>
      </c>
      <c r="G274" s="1">
        <v>0</v>
      </c>
      <c r="H274" s="11" t="str">
        <f t="shared" ref="H274:H275" si="75">IF($B274="N/A","N/A",IF(G274&gt;0,"No",IF(G274&lt;0,"No","Yes")))</f>
        <v>Yes</v>
      </c>
      <c r="I274" s="12" t="s">
        <v>1742</v>
      </c>
      <c r="J274" s="12" t="s">
        <v>1742</v>
      </c>
      <c r="K274" s="41" t="s">
        <v>732</v>
      </c>
      <c r="L274" s="9" t="str">
        <f t="shared" si="69"/>
        <v>N/A</v>
      </c>
    </row>
    <row r="275" spans="1:12" x14ac:dyDescent="0.25">
      <c r="A275" s="2" t="s">
        <v>159</v>
      </c>
      <c r="B275" s="41" t="s">
        <v>221</v>
      </c>
      <c r="C275" s="1">
        <v>0</v>
      </c>
      <c r="D275" s="11" t="str">
        <f t="shared" si="73"/>
        <v>Yes</v>
      </c>
      <c r="E275" s="1">
        <v>0</v>
      </c>
      <c r="F275" s="11" t="str">
        <f t="shared" si="74"/>
        <v>Yes</v>
      </c>
      <c r="G275" s="1">
        <v>0</v>
      </c>
      <c r="H275" s="11" t="str">
        <f t="shared" si="75"/>
        <v>Yes</v>
      </c>
      <c r="I275" s="12" t="s">
        <v>1742</v>
      </c>
      <c r="J275" s="12" t="s">
        <v>1742</v>
      </c>
      <c r="K275" s="41" t="s">
        <v>732</v>
      </c>
      <c r="L275" s="9" t="str">
        <f t="shared" si="69"/>
        <v>N/A</v>
      </c>
    </row>
    <row r="276" spans="1:12" x14ac:dyDescent="0.25">
      <c r="A276" s="16" t="s">
        <v>689</v>
      </c>
      <c r="B276" s="1" t="s">
        <v>217</v>
      </c>
      <c r="C276" s="1" t="s">
        <v>217</v>
      </c>
      <c r="D276" s="11" t="str">
        <f t="shared" ref="D276:D283" si="76">IF($B276="N/A","N/A",IF(C276&gt;10,"No",IF(C276&lt;-10,"No","Yes")))</f>
        <v>N/A</v>
      </c>
      <c r="E276" s="1">
        <v>75501</v>
      </c>
      <c r="F276" s="11" t="str">
        <f t="shared" ref="F276:F277" si="77">IF($B276="N/A","N/A",IF(E276&gt;10,"No",IF(E276&lt;-10,"No","Yes")))</f>
        <v>N/A</v>
      </c>
      <c r="G276" s="1">
        <v>79504</v>
      </c>
      <c r="H276" s="11" t="str">
        <f t="shared" ref="H276:H277" si="78">IF($B276="N/A","N/A",IF(G276&gt;10,"No",IF(G276&lt;-10,"No","Yes")))</f>
        <v>N/A</v>
      </c>
      <c r="I276" s="12" t="s">
        <v>217</v>
      </c>
      <c r="J276" s="12">
        <v>5.3019999999999996</v>
      </c>
      <c r="K276" s="1" t="s">
        <v>217</v>
      </c>
      <c r="L276" s="9" t="str">
        <f t="shared" ref="L276:L277" si="79">IF(J276="Div by 0", "N/A", IF(K276="N/A","N/A", IF(J276&gt;VALUE(MID(K276,1,2)), "No", IF(J276&lt;-1*VALUE(MID(K276,1,2)), "No", "Yes"))))</f>
        <v>N/A</v>
      </c>
    </row>
    <row r="277" spans="1:12" x14ac:dyDescent="0.25">
      <c r="A277" s="16" t="s">
        <v>690</v>
      </c>
      <c r="B277" s="1" t="s">
        <v>217</v>
      </c>
      <c r="C277" s="1" t="s">
        <v>217</v>
      </c>
      <c r="D277" s="11" t="str">
        <f t="shared" si="76"/>
        <v>N/A</v>
      </c>
      <c r="E277" s="1">
        <v>57738.166666999998</v>
      </c>
      <c r="F277" s="11" t="str">
        <f t="shared" si="77"/>
        <v>N/A</v>
      </c>
      <c r="G277" s="1">
        <v>61573.75</v>
      </c>
      <c r="H277" s="11" t="str">
        <f t="shared" si="78"/>
        <v>N/A</v>
      </c>
      <c r="I277" s="12" t="s">
        <v>217</v>
      </c>
      <c r="J277" s="12">
        <v>6.6429999999999998</v>
      </c>
      <c r="K277" s="1" t="s">
        <v>217</v>
      </c>
      <c r="L277" s="9" t="str">
        <f t="shared" si="79"/>
        <v>N/A</v>
      </c>
    </row>
    <row r="278" spans="1:12" x14ac:dyDescent="0.25">
      <c r="A278" s="16" t="s">
        <v>691</v>
      </c>
      <c r="B278" s="1" t="s">
        <v>217</v>
      </c>
      <c r="C278" s="1">
        <v>998</v>
      </c>
      <c r="D278" s="11" t="str">
        <f t="shared" si="76"/>
        <v>N/A</v>
      </c>
      <c r="E278" s="1">
        <v>1094</v>
      </c>
      <c r="F278" s="11" t="str">
        <f t="shared" ref="F278:F283" si="80">IF($B278="N/A","N/A",IF(E278&gt;10,"No",IF(E278&lt;-10,"No","Yes")))</f>
        <v>N/A</v>
      </c>
      <c r="G278" s="1">
        <v>1070</v>
      </c>
      <c r="H278" s="11" t="str">
        <f t="shared" ref="H278:H283" si="81">IF($B278="N/A","N/A",IF(G278&gt;10,"No",IF(G278&lt;-10,"No","Yes")))</f>
        <v>N/A</v>
      </c>
      <c r="I278" s="12">
        <v>9.6189999999999998</v>
      </c>
      <c r="J278" s="12">
        <v>-2.19</v>
      </c>
      <c r="K278" s="1" t="s">
        <v>217</v>
      </c>
      <c r="L278" s="9" t="str">
        <f t="shared" ref="L278:L284" si="82">IF(J278="Div by 0", "N/A", IF(K278="N/A","N/A", IF(J278&gt;VALUE(MID(K278,1,2)), "No", IF(J278&lt;-1*VALUE(MID(K278,1,2)), "No", "Yes"))))</f>
        <v>N/A</v>
      </c>
    </row>
    <row r="279" spans="1:12" x14ac:dyDescent="0.25">
      <c r="A279" s="16" t="s">
        <v>692</v>
      </c>
      <c r="B279" s="1" t="s">
        <v>217</v>
      </c>
      <c r="C279" s="1">
        <v>1048</v>
      </c>
      <c r="D279" s="11" t="str">
        <f t="shared" si="76"/>
        <v>N/A</v>
      </c>
      <c r="E279" s="1">
        <v>1115</v>
      </c>
      <c r="F279" s="11" t="str">
        <f t="shared" si="80"/>
        <v>N/A</v>
      </c>
      <c r="G279" s="1">
        <v>1087</v>
      </c>
      <c r="H279" s="11" t="str">
        <f t="shared" si="81"/>
        <v>N/A</v>
      </c>
      <c r="I279" s="12">
        <v>6.3929999999999998</v>
      </c>
      <c r="J279" s="12">
        <v>-2.5099999999999998</v>
      </c>
      <c r="K279" s="1" t="s">
        <v>217</v>
      </c>
      <c r="L279" s="9" t="str">
        <f t="shared" si="82"/>
        <v>N/A</v>
      </c>
    </row>
    <row r="280" spans="1:12" x14ac:dyDescent="0.25">
      <c r="A280" s="16" t="s">
        <v>693</v>
      </c>
      <c r="B280" s="1" t="s">
        <v>217</v>
      </c>
      <c r="C280" s="1" t="s">
        <v>1742</v>
      </c>
      <c r="D280" s="11" t="str">
        <f t="shared" si="76"/>
        <v>N/A</v>
      </c>
      <c r="E280" s="1">
        <v>628.25</v>
      </c>
      <c r="F280" s="11" t="str">
        <f t="shared" si="80"/>
        <v>N/A</v>
      </c>
      <c r="G280" s="1">
        <v>627.33333332999996</v>
      </c>
      <c r="H280" s="11" t="str">
        <f t="shared" si="81"/>
        <v>N/A</v>
      </c>
      <c r="I280" s="12" t="s">
        <v>1742</v>
      </c>
      <c r="J280" s="12">
        <v>-0.14599999999999999</v>
      </c>
      <c r="K280" s="1" t="s">
        <v>217</v>
      </c>
      <c r="L280" s="9" t="str">
        <f t="shared" si="82"/>
        <v>N/A</v>
      </c>
    </row>
    <row r="281" spans="1:12" x14ac:dyDescent="0.25">
      <c r="A281" s="16" t="s">
        <v>694</v>
      </c>
      <c r="B281" s="1" t="s">
        <v>217</v>
      </c>
      <c r="C281" s="1">
        <v>3181</v>
      </c>
      <c r="D281" s="11" t="str">
        <f t="shared" si="76"/>
        <v>N/A</v>
      </c>
      <c r="E281" s="1">
        <v>3389</v>
      </c>
      <c r="F281" s="11" t="str">
        <f t="shared" si="80"/>
        <v>N/A</v>
      </c>
      <c r="G281" s="1">
        <v>3791</v>
      </c>
      <c r="H281" s="11" t="str">
        <f t="shared" si="81"/>
        <v>N/A</v>
      </c>
      <c r="I281" s="12">
        <v>6.5389999999999997</v>
      </c>
      <c r="J281" s="12">
        <v>11.86</v>
      </c>
      <c r="K281" s="1" t="s">
        <v>217</v>
      </c>
      <c r="L281" s="9" t="str">
        <f t="shared" si="82"/>
        <v>N/A</v>
      </c>
    </row>
    <row r="282" spans="1:12" x14ac:dyDescent="0.25">
      <c r="A282" s="16" t="s">
        <v>695</v>
      </c>
      <c r="B282" s="1" t="s">
        <v>217</v>
      </c>
      <c r="C282" s="1">
        <v>3419</v>
      </c>
      <c r="D282" s="11" t="str">
        <f t="shared" si="76"/>
        <v>N/A</v>
      </c>
      <c r="E282" s="1">
        <v>3693</v>
      </c>
      <c r="F282" s="11" t="str">
        <f t="shared" si="80"/>
        <v>N/A</v>
      </c>
      <c r="G282" s="1">
        <v>4049</v>
      </c>
      <c r="H282" s="11" t="str">
        <f t="shared" si="81"/>
        <v>N/A</v>
      </c>
      <c r="I282" s="12">
        <v>8.0139999999999993</v>
      </c>
      <c r="J282" s="12">
        <v>9.64</v>
      </c>
      <c r="K282" s="1" t="s">
        <v>217</v>
      </c>
      <c r="L282" s="9" t="str">
        <f t="shared" si="82"/>
        <v>N/A</v>
      </c>
    </row>
    <row r="283" spans="1:12" x14ac:dyDescent="0.25">
      <c r="A283" s="16" t="s">
        <v>696</v>
      </c>
      <c r="B283" s="1" t="s">
        <v>217</v>
      </c>
      <c r="C283" s="1">
        <v>2764</v>
      </c>
      <c r="D283" s="11" t="str">
        <f t="shared" si="76"/>
        <v>N/A</v>
      </c>
      <c r="E283" s="1">
        <v>2957.25</v>
      </c>
      <c r="F283" s="11" t="str">
        <f t="shared" si="80"/>
        <v>N/A</v>
      </c>
      <c r="G283" s="1">
        <v>3253.5</v>
      </c>
      <c r="H283" s="11" t="str">
        <f t="shared" si="81"/>
        <v>N/A</v>
      </c>
      <c r="I283" s="12">
        <v>6.992</v>
      </c>
      <c r="J283" s="12">
        <v>10.02</v>
      </c>
      <c r="K283" s="1" t="s">
        <v>217</v>
      </c>
      <c r="L283" s="9" t="str">
        <f t="shared" si="82"/>
        <v>N/A</v>
      </c>
    </row>
    <row r="284" spans="1:12" x14ac:dyDescent="0.25">
      <c r="A284" s="16" t="s">
        <v>403</v>
      </c>
      <c r="B284" s="33" t="s">
        <v>294</v>
      </c>
      <c r="C284" s="8">
        <v>30.991816056000001</v>
      </c>
      <c r="D284" s="11" t="str">
        <f>IF($B284="N/A","N/A",IF(C284&lt;=40,"Yes","No"))</f>
        <v>Yes</v>
      </c>
      <c r="E284" s="8">
        <v>31.666978135000001</v>
      </c>
      <c r="F284" s="11" t="str">
        <f>IF($B284="N/A","N/A",IF(E284&lt;=40,"Yes","No"))</f>
        <v>Yes</v>
      </c>
      <c r="G284" s="8">
        <v>33.614115978000001</v>
      </c>
      <c r="H284" s="11" t="str">
        <f>IF($B284="N/A","N/A",IF(G284&lt;=40,"Yes","No"))</f>
        <v>Yes</v>
      </c>
      <c r="I284" s="12">
        <v>2.1789999999999998</v>
      </c>
      <c r="J284" s="12">
        <v>6.149</v>
      </c>
      <c r="K284" s="41" t="s">
        <v>734</v>
      </c>
      <c r="L284" s="9" t="str">
        <f t="shared" si="82"/>
        <v>Yes</v>
      </c>
    </row>
    <row r="285" spans="1:12" x14ac:dyDescent="0.25">
      <c r="A285" s="16" t="s">
        <v>697</v>
      </c>
      <c r="B285" s="1" t="s">
        <v>217</v>
      </c>
      <c r="C285" s="1" t="s">
        <v>217</v>
      </c>
      <c r="D285" s="11" t="str">
        <f t="shared" ref="D285:D303" si="83">IF($B285="N/A","N/A",IF(C285&gt;10,"No",IF(C285&lt;-10,"No","Yes")))</f>
        <v>N/A</v>
      </c>
      <c r="E285" s="1">
        <v>4506</v>
      </c>
      <c r="F285" s="11" t="str">
        <f t="shared" ref="F285:F286" si="84">IF($B285="N/A","N/A",IF(E285&gt;10,"No",IF(E285&lt;-10,"No","Yes")))</f>
        <v>N/A</v>
      </c>
      <c r="G285" s="1">
        <v>4594</v>
      </c>
      <c r="H285" s="11" t="str">
        <f t="shared" ref="H285:H286" si="85">IF($B285="N/A","N/A",IF(G285&gt;10,"No",IF(G285&lt;-10,"No","Yes")))</f>
        <v>N/A</v>
      </c>
      <c r="I285" s="12" t="s">
        <v>217</v>
      </c>
      <c r="J285" s="12">
        <v>1.9530000000000001</v>
      </c>
      <c r="K285" s="1" t="s">
        <v>217</v>
      </c>
      <c r="L285" s="9" t="str">
        <f t="shared" ref="L285:L286" si="86">IF(J285="Div by 0", "N/A", IF(K285="N/A","N/A", IF(J285&gt;VALUE(MID(K285,1,2)), "No", IF(J285&lt;-1*VALUE(MID(K285,1,2)), "No", "Yes"))))</f>
        <v>N/A</v>
      </c>
    </row>
    <row r="286" spans="1:12" x14ac:dyDescent="0.25">
      <c r="A286" s="16" t="s">
        <v>698</v>
      </c>
      <c r="B286" s="1" t="s">
        <v>217</v>
      </c>
      <c r="C286" s="1" t="s">
        <v>217</v>
      </c>
      <c r="D286" s="11" t="str">
        <f t="shared" si="83"/>
        <v>N/A</v>
      </c>
      <c r="E286" s="1">
        <v>1985.4166667</v>
      </c>
      <c r="F286" s="11" t="str">
        <f t="shared" si="84"/>
        <v>N/A</v>
      </c>
      <c r="G286" s="1">
        <v>2043.3333333</v>
      </c>
      <c r="H286" s="11" t="str">
        <f t="shared" si="85"/>
        <v>N/A</v>
      </c>
      <c r="I286" s="12" t="s">
        <v>217</v>
      </c>
      <c r="J286" s="12">
        <v>2.9169999999999998</v>
      </c>
      <c r="K286" s="1" t="s">
        <v>217</v>
      </c>
      <c r="L286" s="9" t="str">
        <f t="shared" si="86"/>
        <v>N/A</v>
      </c>
    </row>
    <row r="287" spans="1:12" x14ac:dyDescent="0.25">
      <c r="A287" s="16" t="s">
        <v>699</v>
      </c>
      <c r="B287" s="1" t="s">
        <v>217</v>
      </c>
      <c r="C287" s="1" t="s">
        <v>217</v>
      </c>
      <c r="D287" s="11" t="str">
        <f t="shared" si="83"/>
        <v>N/A</v>
      </c>
      <c r="E287" s="1">
        <v>60</v>
      </c>
      <c r="F287" s="11" t="str">
        <f t="shared" ref="F287:F288" si="87">IF($B287="N/A","N/A",IF(E287&gt;10,"No",IF(E287&lt;-10,"No","Yes")))</f>
        <v>N/A</v>
      </c>
      <c r="G287" s="1">
        <v>77</v>
      </c>
      <c r="H287" s="11" t="str">
        <f t="shared" ref="H287:H288" si="88">IF($B287="N/A","N/A",IF(G287&gt;10,"No",IF(G287&lt;-10,"No","Yes")))</f>
        <v>N/A</v>
      </c>
      <c r="I287" s="12" t="s">
        <v>217</v>
      </c>
      <c r="J287" s="12">
        <v>28.33</v>
      </c>
      <c r="K287" s="1" t="s">
        <v>217</v>
      </c>
      <c r="L287" s="9" t="str">
        <f t="shared" ref="L287:L288" si="89">IF(J287="Div by 0", "N/A", IF(K287="N/A","N/A", IF(J287&gt;VALUE(MID(K287,1,2)), "No", IF(J287&lt;-1*VALUE(MID(K287,1,2)), "No", "Yes"))))</f>
        <v>N/A</v>
      </c>
    </row>
    <row r="288" spans="1:12" x14ac:dyDescent="0.25">
      <c r="A288" s="16" t="s">
        <v>711</v>
      </c>
      <c r="B288" s="1" t="s">
        <v>217</v>
      </c>
      <c r="C288" s="1" t="s">
        <v>217</v>
      </c>
      <c r="D288" s="11" t="str">
        <f t="shared" si="83"/>
        <v>N/A</v>
      </c>
      <c r="E288" s="1">
        <v>16.75</v>
      </c>
      <c r="F288" s="11" t="str">
        <f t="shared" si="87"/>
        <v>N/A</v>
      </c>
      <c r="G288" s="1">
        <v>20.166666667000001</v>
      </c>
      <c r="H288" s="11" t="str">
        <f t="shared" si="88"/>
        <v>N/A</v>
      </c>
      <c r="I288" s="12" t="s">
        <v>217</v>
      </c>
      <c r="J288" s="12">
        <v>20.399999999999999</v>
      </c>
      <c r="K288" s="1" t="s">
        <v>217</v>
      </c>
      <c r="L288" s="9" t="str">
        <f t="shared" si="89"/>
        <v>N/A</v>
      </c>
    </row>
    <row r="289" spans="1:12" x14ac:dyDescent="0.25">
      <c r="A289" s="16" t="s">
        <v>700</v>
      </c>
      <c r="B289" s="1" t="s">
        <v>217</v>
      </c>
      <c r="C289" s="1">
        <v>0</v>
      </c>
      <c r="D289" s="11" t="str">
        <f t="shared" si="83"/>
        <v>N/A</v>
      </c>
      <c r="E289" s="1">
        <v>14</v>
      </c>
      <c r="F289" s="11" t="str">
        <f t="shared" ref="F289:F303" si="90">IF($B289="N/A","N/A",IF(E289&gt;10,"No",IF(E289&lt;-10,"No","Yes")))</f>
        <v>N/A</v>
      </c>
      <c r="G289" s="1">
        <v>352</v>
      </c>
      <c r="H289" s="11" t="str">
        <f t="shared" ref="H289:H303" si="91">IF($B289="N/A","N/A",IF(G289&gt;10,"No",IF(G289&lt;-10,"No","Yes")))</f>
        <v>N/A</v>
      </c>
      <c r="I289" s="12" t="s">
        <v>1742</v>
      </c>
      <c r="J289" s="12">
        <v>2414</v>
      </c>
      <c r="K289" s="1" t="s">
        <v>217</v>
      </c>
      <c r="L289" s="9" t="str">
        <f t="shared" ref="L289:L300" si="92">IF(J289="Div by 0", "N/A", IF(K289="N/A","N/A", IF(J289&gt;VALUE(MID(K289,1,2)), "No", IF(J289&lt;-1*VALUE(MID(K289,1,2)), "No", "Yes"))))</f>
        <v>N/A</v>
      </c>
    </row>
    <row r="290" spans="1:12" x14ac:dyDescent="0.25">
      <c r="A290" s="16" t="s">
        <v>701</v>
      </c>
      <c r="B290" s="1" t="s">
        <v>217</v>
      </c>
      <c r="C290" s="1">
        <v>0</v>
      </c>
      <c r="D290" s="11" t="str">
        <f t="shared" si="83"/>
        <v>N/A</v>
      </c>
      <c r="E290" s="1">
        <v>489</v>
      </c>
      <c r="F290" s="11" t="str">
        <f t="shared" si="90"/>
        <v>N/A</v>
      </c>
      <c r="G290" s="1">
        <v>994</v>
      </c>
      <c r="H290" s="11" t="str">
        <f t="shared" si="91"/>
        <v>N/A</v>
      </c>
      <c r="I290" s="12" t="s">
        <v>1742</v>
      </c>
      <c r="J290" s="12">
        <v>103.3</v>
      </c>
      <c r="K290" s="1" t="s">
        <v>217</v>
      </c>
      <c r="L290" s="9" t="str">
        <f t="shared" si="92"/>
        <v>N/A</v>
      </c>
    </row>
    <row r="291" spans="1:12" x14ac:dyDescent="0.25">
      <c r="A291" s="16" t="s">
        <v>719</v>
      </c>
      <c r="B291" s="33" t="s">
        <v>217</v>
      </c>
      <c r="C291" s="13" t="s">
        <v>1742</v>
      </c>
      <c r="D291" s="11" t="str">
        <f t="shared" si="83"/>
        <v>N/A</v>
      </c>
      <c r="E291" s="13">
        <v>0</v>
      </c>
      <c r="F291" s="11" t="str">
        <f t="shared" si="90"/>
        <v>N/A</v>
      </c>
      <c r="G291" s="13">
        <v>0</v>
      </c>
      <c r="H291" s="11" t="str">
        <f t="shared" si="91"/>
        <v>N/A</v>
      </c>
      <c r="I291" s="12" t="s">
        <v>1742</v>
      </c>
      <c r="J291" s="12" t="s">
        <v>1742</v>
      </c>
      <c r="K291" s="33" t="s">
        <v>217</v>
      </c>
      <c r="L291" s="9" t="str">
        <f t="shared" si="92"/>
        <v>N/A</v>
      </c>
    </row>
    <row r="292" spans="1:12" x14ac:dyDescent="0.25">
      <c r="A292" s="16" t="s">
        <v>712</v>
      </c>
      <c r="B292" s="1" t="s">
        <v>217</v>
      </c>
      <c r="C292" s="1">
        <v>0</v>
      </c>
      <c r="D292" s="11" t="str">
        <f t="shared" si="83"/>
        <v>N/A</v>
      </c>
      <c r="E292" s="1">
        <v>202.75</v>
      </c>
      <c r="F292" s="11" t="str">
        <f t="shared" si="90"/>
        <v>N/A</v>
      </c>
      <c r="G292" s="1">
        <v>564.75</v>
      </c>
      <c r="H292" s="11" t="str">
        <f t="shared" si="91"/>
        <v>N/A</v>
      </c>
      <c r="I292" s="12" t="s">
        <v>1742</v>
      </c>
      <c r="J292" s="12">
        <v>178.5</v>
      </c>
      <c r="K292" s="1" t="s">
        <v>217</v>
      </c>
      <c r="L292" s="9" t="str">
        <f t="shared" si="92"/>
        <v>N/A</v>
      </c>
    </row>
    <row r="293" spans="1:12" x14ac:dyDescent="0.25">
      <c r="A293" s="16" t="s">
        <v>702</v>
      </c>
      <c r="B293" s="1" t="s">
        <v>217</v>
      </c>
      <c r="C293" s="1">
        <v>0</v>
      </c>
      <c r="D293" s="11" t="str">
        <f t="shared" si="83"/>
        <v>N/A</v>
      </c>
      <c r="E293" s="1">
        <v>0</v>
      </c>
      <c r="F293" s="11" t="str">
        <f t="shared" si="90"/>
        <v>N/A</v>
      </c>
      <c r="G293" s="1">
        <v>0</v>
      </c>
      <c r="H293" s="11" t="str">
        <f t="shared" si="91"/>
        <v>N/A</v>
      </c>
      <c r="I293" s="12" t="s">
        <v>1742</v>
      </c>
      <c r="J293" s="12" t="s">
        <v>1742</v>
      </c>
      <c r="K293" s="1" t="s">
        <v>217</v>
      </c>
      <c r="L293" s="9" t="str">
        <f t="shared" si="92"/>
        <v>N/A</v>
      </c>
    </row>
    <row r="294" spans="1:12" x14ac:dyDescent="0.25">
      <c r="A294" s="16" t="s">
        <v>713</v>
      </c>
      <c r="B294" s="1" t="s">
        <v>217</v>
      </c>
      <c r="C294" s="1">
        <v>0</v>
      </c>
      <c r="D294" s="11" t="str">
        <f t="shared" si="83"/>
        <v>N/A</v>
      </c>
      <c r="E294" s="1">
        <v>0</v>
      </c>
      <c r="F294" s="11" t="str">
        <f t="shared" si="90"/>
        <v>N/A</v>
      </c>
      <c r="G294" s="1">
        <v>0</v>
      </c>
      <c r="H294" s="11" t="str">
        <f t="shared" si="91"/>
        <v>N/A</v>
      </c>
      <c r="I294" s="12" t="s">
        <v>1742</v>
      </c>
      <c r="J294" s="12" t="s">
        <v>1742</v>
      </c>
      <c r="K294" s="1" t="s">
        <v>217</v>
      </c>
      <c r="L294" s="9" t="str">
        <f t="shared" si="92"/>
        <v>N/A</v>
      </c>
    </row>
    <row r="295" spans="1:12" x14ac:dyDescent="0.25">
      <c r="A295" s="16" t="s">
        <v>703</v>
      </c>
      <c r="B295" s="1" t="s">
        <v>217</v>
      </c>
      <c r="C295" s="1">
        <v>0</v>
      </c>
      <c r="D295" s="11" t="str">
        <f t="shared" si="83"/>
        <v>N/A</v>
      </c>
      <c r="E295" s="1">
        <v>0</v>
      </c>
      <c r="F295" s="11" t="str">
        <f t="shared" si="90"/>
        <v>N/A</v>
      </c>
      <c r="G295" s="1">
        <v>0</v>
      </c>
      <c r="H295" s="11" t="str">
        <f t="shared" si="91"/>
        <v>N/A</v>
      </c>
      <c r="I295" s="12" t="s">
        <v>1742</v>
      </c>
      <c r="J295" s="12" t="s">
        <v>1742</v>
      </c>
      <c r="K295" s="1" t="s">
        <v>217</v>
      </c>
      <c r="L295" s="9" t="str">
        <f t="shared" si="92"/>
        <v>N/A</v>
      </c>
    </row>
    <row r="296" spans="1:12" x14ac:dyDescent="0.25">
      <c r="A296" s="16" t="s">
        <v>714</v>
      </c>
      <c r="B296" s="1" t="s">
        <v>217</v>
      </c>
      <c r="C296" s="1">
        <v>0</v>
      </c>
      <c r="D296" s="11" t="str">
        <f t="shared" si="83"/>
        <v>N/A</v>
      </c>
      <c r="E296" s="1">
        <v>0</v>
      </c>
      <c r="F296" s="11" t="str">
        <f t="shared" si="90"/>
        <v>N/A</v>
      </c>
      <c r="G296" s="1">
        <v>0</v>
      </c>
      <c r="H296" s="11" t="str">
        <f t="shared" si="91"/>
        <v>N/A</v>
      </c>
      <c r="I296" s="12" t="s">
        <v>1742</v>
      </c>
      <c r="J296" s="12" t="s">
        <v>1742</v>
      </c>
      <c r="K296" s="1" t="s">
        <v>217</v>
      </c>
      <c r="L296" s="9" t="str">
        <f t="shared" si="92"/>
        <v>N/A</v>
      </c>
    </row>
    <row r="297" spans="1:12" x14ac:dyDescent="0.25">
      <c r="A297" s="16" t="s">
        <v>704</v>
      </c>
      <c r="B297" s="1" t="s">
        <v>217</v>
      </c>
      <c r="C297" s="1">
        <v>0</v>
      </c>
      <c r="D297" s="11" t="str">
        <f t="shared" si="83"/>
        <v>N/A</v>
      </c>
      <c r="E297" s="1">
        <v>0</v>
      </c>
      <c r="F297" s="11" t="str">
        <f t="shared" si="90"/>
        <v>N/A</v>
      </c>
      <c r="G297" s="1">
        <v>0</v>
      </c>
      <c r="H297" s="11" t="str">
        <f t="shared" si="91"/>
        <v>N/A</v>
      </c>
      <c r="I297" s="12" t="s">
        <v>1742</v>
      </c>
      <c r="J297" s="12" t="s">
        <v>1742</v>
      </c>
      <c r="K297" s="1" t="s">
        <v>217</v>
      </c>
      <c r="L297" s="9" t="str">
        <f t="shared" si="92"/>
        <v>N/A</v>
      </c>
    </row>
    <row r="298" spans="1:12" x14ac:dyDescent="0.25">
      <c r="A298" s="16" t="s">
        <v>715</v>
      </c>
      <c r="B298" s="1" t="s">
        <v>217</v>
      </c>
      <c r="C298" s="1">
        <v>0</v>
      </c>
      <c r="D298" s="11" t="str">
        <f t="shared" si="83"/>
        <v>N/A</v>
      </c>
      <c r="E298" s="1">
        <v>0</v>
      </c>
      <c r="F298" s="11" t="str">
        <f t="shared" si="90"/>
        <v>N/A</v>
      </c>
      <c r="G298" s="1">
        <v>0</v>
      </c>
      <c r="H298" s="11" t="str">
        <f t="shared" si="91"/>
        <v>N/A</v>
      </c>
      <c r="I298" s="12" t="s">
        <v>1742</v>
      </c>
      <c r="J298" s="12" t="s">
        <v>1742</v>
      </c>
      <c r="K298" s="1" t="s">
        <v>217</v>
      </c>
      <c r="L298" s="9" t="str">
        <f t="shared" si="92"/>
        <v>N/A</v>
      </c>
    </row>
    <row r="299" spans="1:12" x14ac:dyDescent="0.25">
      <c r="A299" s="16" t="s">
        <v>404</v>
      </c>
      <c r="B299" s="1" t="s">
        <v>217</v>
      </c>
      <c r="C299" s="1">
        <v>0</v>
      </c>
      <c r="D299" s="11" t="str">
        <f t="shared" si="83"/>
        <v>N/A</v>
      </c>
      <c r="E299" s="1">
        <v>0</v>
      </c>
      <c r="F299" s="11" t="str">
        <f t="shared" si="90"/>
        <v>N/A</v>
      </c>
      <c r="G299" s="1">
        <v>0</v>
      </c>
      <c r="H299" s="11" t="str">
        <f t="shared" si="91"/>
        <v>N/A</v>
      </c>
      <c r="I299" s="12" t="s">
        <v>1742</v>
      </c>
      <c r="J299" s="12" t="s">
        <v>1742</v>
      </c>
      <c r="K299" s="1" t="s">
        <v>217</v>
      </c>
      <c r="L299" s="9" t="str">
        <f t="shared" si="92"/>
        <v>N/A</v>
      </c>
    </row>
    <row r="300" spans="1:12" x14ac:dyDescent="0.25">
      <c r="A300" s="16" t="s">
        <v>716</v>
      </c>
      <c r="B300" s="1" t="s">
        <v>217</v>
      </c>
      <c r="C300" s="1">
        <v>0</v>
      </c>
      <c r="D300" s="11" t="str">
        <f t="shared" si="83"/>
        <v>N/A</v>
      </c>
      <c r="E300" s="1">
        <v>0</v>
      </c>
      <c r="F300" s="11" t="str">
        <f t="shared" si="90"/>
        <v>N/A</v>
      </c>
      <c r="G300" s="1">
        <v>0</v>
      </c>
      <c r="H300" s="11" t="str">
        <f t="shared" si="91"/>
        <v>N/A</v>
      </c>
      <c r="I300" s="12" t="s">
        <v>1742</v>
      </c>
      <c r="J300" s="12" t="s">
        <v>1742</v>
      </c>
      <c r="K300" s="1" t="s">
        <v>217</v>
      </c>
      <c r="L300" s="9" t="str">
        <f t="shared" si="92"/>
        <v>N/A</v>
      </c>
    </row>
    <row r="301" spans="1:12" x14ac:dyDescent="0.25">
      <c r="A301" s="16" t="s">
        <v>705</v>
      </c>
      <c r="B301" s="1" t="s">
        <v>217</v>
      </c>
      <c r="C301" s="1" t="s">
        <v>217</v>
      </c>
      <c r="D301" s="11" t="str">
        <f t="shared" si="83"/>
        <v>N/A</v>
      </c>
      <c r="E301" s="1">
        <v>0</v>
      </c>
      <c r="F301" s="11" t="str">
        <f t="shared" si="90"/>
        <v>N/A</v>
      </c>
      <c r="G301" s="1">
        <v>0</v>
      </c>
      <c r="H301" s="11" t="str">
        <f t="shared" si="91"/>
        <v>N/A</v>
      </c>
      <c r="I301" s="12" t="s">
        <v>217</v>
      </c>
      <c r="J301" s="12" t="s">
        <v>1742</v>
      </c>
      <c r="K301" s="1" t="s">
        <v>217</v>
      </c>
      <c r="L301" s="9" t="str">
        <f t="shared" ref="L301:L303" si="93">IF(J301="Div by 0", "N/A", IF(K301="N/A","N/A", IF(J301&gt;VALUE(MID(K301,1,2)), "No", IF(J301&lt;-1*VALUE(MID(K301,1,2)), "No", "Yes"))))</f>
        <v>N/A</v>
      </c>
    </row>
    <row r="302" spans="1:12" x14ac:dyDescent="0.25">
      <c r="A302" s="16" t="s">
        <v>706</v>
      </c>
      <c r="B302" s="1" t="s">
        <v>217</v>
      </c>
      <c r="C302" s="1" t="s">
        <v>217</v>
      </c>
      <c r="D302" s="11" t="str">
        <f t="shared" si="83"/>
        <v>N/A</v>
      </c>
      <c r="E302" s="1">
        <v>0</v>
      </c>
      <c r="F302" s="11" t="str">
        <f t="shared" si="90"/>
        <v>N/A</v>
      </c>
      <c r="G302" s="1">
        <v>0</v>
      </c>
      <c r="H302" s="11" t="str">
        <f t="shared" si="91"/>
        <v>N/A</v>
      </c>
      <c r="I302" s="12" t="s">
        <v>217</v>
      </c>
      <c r="J302" s="12" t="s">
        <v>1742</v>
      </c>
      <c r="K302" s="1" t="s">
        <v>217</v>
      </c>
      <c r="L302" s="9" t="str">
        <f t="shared" si="93"/>
        <v>N/A</v>
      </c>
    </row>
    <row r="303" spans="1:12" x14ac:dyDescent="0.25">
      <c r="A303" s="16" t="s">
        <v>717</v>
      </c>
      <c r="B303" s="1" t="s">
        <v>217</v>
      </c>
      <c r="C303" s="1" t="s">
        <v>217</v>
      </c>
      <c r="D303" s="11" t="str">
        <f t="shared" si="83"/>
        <v>N/A</v>
      </c>
      <c r="E303" s="1">
        <v>0</v>
      </c>
      <c r="F303" s="11" t="str">
        <f t="shared" si="90"/>
        <v>N/A</v>
      </c>
      <c r="G303" s="1">
        <v>0</v>
      </c>
      <c r="H303" s="11" t="str">
        <f t="shared" si="91"/>
        <v>N/A</v>
      </c>
      <c r="I303" s="12" t="s">
        <v>217</v>
      </c>
      <c r="J303" s="12" t="s">
        <v>1742</v>
      </c>
      <c r="K303" s="1" t="s">
        <v>217</v>
      </c>
      <c r="L303" s="9" t="str">
        <f t="shared" si="93"/>
        <v>N/A</v>
      </c>
    </row>
    <row r="304" spans="1:12" ht="25" x14ac:dyDescent="0.25">
      <c r="A304" s="48" t="s">
        <v>707</v>
      </c>
      <c r="B304" s="1" t="s">
        <v>217</v>
      </c>
      <c r="C304" s="1">
        <v>0</v>
      </c>
      <c r="D304" s="1" t="s">
        <v>217</v>
      </c>
      <c r="E304" s="1">
        <v>0</v>
      </c>
      <c r="F304" s="1" t="s">
        <v>217</v>
      </c>
      <c r="G304" s="1">
        <v>0</v>
      </c>
      <c r="H304" s="1" t="s">
        <v>217</v>
      </c>
      <c r="I304" s="12" t="s">
        <v>1742</v>
      </c>
      <c r="J304" s="12" t="s">
        <v>1742</v>
      </c>
      <c r="K304" s="1" t="s">
        <v>217</v>
      </c>
      <c r="L304" s="9" t="str">
        <f>IF(J304="Div by 0", "N/A", IF(K304="N/A","N/A", IF(J304&gt;VALUE(MID(K304,1,2)), "No", IF(J304&lt;-1*VALUE(MID(K304,1,2)), "No", "Yes"))))</f>
        <v>N/A</v>
      </c>
    </row>
    <row r="305" spans="1:12" x14ac:dyDescent="0.25">
      <c r="A305" s="48" t="s">
        <v>708</v>
      </c>
      <c r="B305" s="1" t="s">
        <v>217</v>
      </c>
      <c r="C305" s="1">
        <v>0</v>
      </c>
      <c r="D305" s="1" t="s">
        <v>217</v>
      </c>
      <c r="E305" s="1">
        <v>0</v>
      </c>
      <c r="F305" s="1" t="s">
        <v>217</v>
      </c>
      <c r="G305" s="1">
        <v>0</v>
      </c>
      <c r="H305" s="1" t="s">
        <v>217</v>
      </c>
      <c r="I305" s="12" t="s">
        <v>1742</v>
      </c>
      <c r="J305" s="12" t="s">
        <v>1742</v>
      </c>
      <c r="K305" s="1" t="s">
        <v>217</v>
      </c>
      <c r="L305" s="9" t="str">
        <f>IF(J305="Div by 0", "N/A", IF(K305="N/A","N/A", IF(J305&gt;VALUE(MID(K305,1,2)), "No", IF(J305&lt;-1*VALUE(MID(K305,1,2)), "No", "Yes"))))</f>
        <v>N/A</v>
      </c>
    </row>
    <row r="306" spans="1:12" x14ac:dyDescent="0.25">
      <c r="A306" s="48" t="s">
        <v>718</v>
      </c>
      <c r="B306" s="1" t="s">
        <v>217</v>
      </c>
      <c r="C306" s="1">
        <v>0</v>
      </c>
      <c r="D306" s="1" t="s">
        <v>217</v>
      </c>
      <c r="E306" s="1">
        <v>0</v>
      </c>
      <c r="F306" s="1" t="s">
        <v>217</v>
      </c>
      <c r="G306" s="1">
        <v>0</v>
      </c>
      <c r="H306" s="1" t="s">
        <v>217</v>
      </c>
      <c r="I306" s="12" t="s">
        <v>1742</v>
      </c>
      <c r="J306" s="12" t="s">
        <v>1742</v>
      </c>
      <c r="K306" s="1" t="s">
        <v>217</v>
      </c>
      <c r="L306" s="9" t="str">
        <f>IF(J306="Div by 0", "N/A", IF(K306="N/A","N/A", IF(J306&gt;VALUE(MID(K306,1,2)), "No", IF(J306&lt;-1*VALUE(MID(K306,1,2)), "No", "Yes"))))</f>
        <v>N/A</v>
      </c>
    </row>
    <row r="307" spans="1:12" x14ac:dyDescent="0.25">
      <c r="A307" s="48" t="s">
        <v>709</v>
      </c>
      <c r="B307" s="1" t="s">
        <v>217</v>
      </c>
      <c r="C307" s="1">
        <v>0</v>
      </c>
      <c r="D307" s="1" t="s">
        <v>217</v>
      </c>
      <c r="E307" s="1">
        <v>0</v>
      </c>
      <c r="F307" s="1" t="s">
        <v>217</v>
      </c>
      <c r="G307" s="1">
        <v>0</v>
      </c>
      <c r="H307" s="1" t="s">
        <v>217</v>
      </c>
      <c r="I307" s="12" t="s">
        <v>1742</v>
      </c>
      <c r="J307" s="12" t="s">
        <v>1742</v>
      </c>
      <c r="K307" s="1" t="s">
        <v>217</v>
      </c>
      <c r="L307" s="9" t="str">
        <f>IF(J307="Div by 0", "N/A", IF(K307="N/A","N/A", IF(J307&gt;VALUE(MID(K307,1,2)), "No", IF(J307&lt;-1*VALUE(MID(K307,1,2)), "No", "Yes"))))</f>
        <v>N/A</v>
      </c>
    </row>
    <row r="308" spans="1:12" x14ac:dyDescent="0.25">
      <c r="A308" s="48" t="s">
        <v>710</v>
      </c>
      <c r="B308" s="1" t="s">
        <v>217</v>
      </c>
      <c r="C308" s="1" t="s">
        <v>217</v>
      </c>
      <c r="D308" s="1" t="s">
        <v>217</v>
      </c>
      <c r="E308" s="1">
        <v>4522</v>
      </c>
      <c r="F308" s="1" t="s">
        <v>217</v>
      </c>
      <c r="G308" s="1">
        <v>5237</v>
      </c>
      <c r="H308" s="1" t="s">
        <v>217</v>
      </c>
      <c r="I308" s="12" t="s">
        <v>217</v>
      </c>
      <c r="J308" s="12">
        <v>15.81</v>
      </c>
      <c r="K308" s="1" t="s">
        <v>217</v>
      </c>
      <c r="L308" s="9" t="str">
        <f>IF(J308="Div by 0", "N/A", IF(K308="N/A","N/A", IF(J308&gt;VALUE(MID(K308,1,2)), "No", IF(J308&lt;-1*VALUE(MID(K308,1,2)), "No", "Yes"))))</f>
        <v>N/A</v>
      </c>
    </row>
    <row r="309" spans="1:12" x14ac:dyDescent="0.25">
      <c r="A309" s="61" t="s">
        <v>73</v>
      </c>
      <c r="B309" s="33" t="s">
        <v>217</v>
      </c>
      <c r="C309" s="34">
        <v>57177</v>
      </c>
      <c r="D309" s="11" t="str">
        <f>IF($B309="N/A","N/A",IF(C309&gt;10,"No",IF(C309&lt;-10,"No","Yes")))</f>
        <v>N/A</v>
      </c>
      <c r="E309" s="34">
        <v>62721</v>
      </c>
      <c r="F309" s="11" t="str">
        <f>IF($B309="N/A","N/A",IF(E309&gt;10,"No",IF(E309&lt;-10,"No","Yes")))</f>
        <v>N/A</v>
      </c>
      <c r="G309" s="34">
        <v>67102</v>
      </c>
      <c r="H309" s="11" t="str">
        <f>IF($B309="N/A","N/A",IF(G309&gt;10,"No",IF(G309&lt;-10,"No","Yes")))</f>
        <v>N/A</v>
      </c>
      <c r="I309" s="12">
        <v>9.6959999999999997</v>
      </c>
      <c r="J309" s="12">
        <v>6.9850000000000003</v>
      </c>
      <c r="K309" s="41" t="s">
        <v>734</v>
      </c>
      <c r="L309" s="9" t="str">
        <f t="shared" ref="L309:L338" si="94">IF(J309="Div by 0", "N/A", IF(K309="N/A","N/A", IF(J309&gt;VALUE(MID(K309,1,2)), "No", IF(J309&lt;-1*VALUE(MID(K309,1,2)), "No", "Yes"))))</f>
        <v>Yes</v>
      </c>
    </row>
    <row r="310" spans="1:12" x14ac:dyDescent="0.25">
      <c r="A310" s="48" t="s">
        <v>186</v>
      </c>
      <c r="B310" s="33" t="s">
        <v>217</v>
      </c>
      <c r="C310" s="34">
        <v>4497</v>
      </c>
      <c r="D310" s="11" t="str">
        <f t="shared" ref="D310:D313" si="95">IF($B310="N/A","N/A",IF(C310&gt;10,"No",IF(C310&lt;-10,"No","Yes")))</f>
        <v>N/A</v>
      </c>
      <c r="E310" s="34">
        <v>4630</v>
      </c>
      <c r="F310" s="11" t="str">
        <f t="shared" ref="F310:F313" si="96">IF($B310="N/A","N/A",IF(E310&gt;10,"No",IF(E310&lt;-10,"No","Yes")))</f>
        <v>N/A</v>
      </c>
      <c r="G310" s="34">
        <v>4712</v>
      </c>
      <c r="H310" s="11" t="str">
        <f t="shared" ref="H310:H313" si="97">IF($B310="N/A","N/A",IF(G310&gt;10,"No",IF(G310&lt;-10,"No","Yes")))</f>
        <v>N/A</v>
      </c>
      <c r="I310" s="12">
        <v>2.9580000000000002</v>
      </c>
      <c r="J310" s="12">
        <v>1.7709999999999999</v>
      </c>
      <c r="K310" s="41" t="s">
        <v>734</v>
      </c>
      <c r="L310" s="9" t="str">
        <f>IF(J310="Div by 0", "N/A", IF(OR(J310="N/A",K310="N/A"),"N/A", IF(J310&gt;VALUE(MID(K310,1,2)), "No", IF(J310&lt;-1*VALUE(MID(K310,1,2)), "No", "Yes"))))</f>
        <v>Yes</v>
      </c>
    </row>
    <row r="311" spans="1:12" x14ac:dyDescent="0.25">
      <c r="A311" s="48" t="s">
        <v>187</v>
      </c>
      <c r="B311" s="33" t="s">
        <v>217</v>
      </c>
      <c r="C311" s="34">
        <v>8994</v>
      </c>
      <c r="D311" s="11" t="str">
        <f t="shared" si="95"/>
        <v>N/A</v>
      </c>
      <c r="E311" s="34">
        <v>9406</v>
      </c>
      <c r="F311" s="11" t="str">
        <f t="shared" si="96"/>
        <v>N/A</v>
      </c>
      <c r="G311" s="34">
        <v>9980</v>
      </c>
      <c r="H311" s="11" t="str">
        <f t="shared" si="97"/>
        <v>N/A</v>
      </c>
      <c r="I311" s="12">
        <v>4.5810000000000004</v>
      </c>
      <c r="J311" s="12">
        <v>6.1020000000000003</v>
      </c>
      <c r="K311" s="41" t="s">
        <v>734</v>
      </c>
      <c r="L311" s="9" t="str">
        <f t="shared" ref="L311:L313" si="98">IF(J311="Div by 0", "N/A", IF(OR(J311="N/A",K311="N/A"),"N/A", IF(J311&gt;VALUE(MID(K311,1,2)), "No", IF(J311&lt;-1*VALUE(MID(K311,1,2)), "No", "Yes"))))</f>
        <v>Yes</v>
      </c>
    </row>
    <row r="312" spans="1:12" x14ac:dyDescent="0.25">
      <c r="A312" s="48" t="s">
        <v>188</v>
      </c>
      <c r="B312" s="33" t="s">
        <v>217</v>
      </c>
      <c r="C312" s="34">
        <v>37306</v>
      </c>
      <c r="D312" s="11" t="str">
        <f t="shared" si="95"/>
        <v>N/A</v>
      </c>
      <c r="E312" s="34">
        <v>41583</v>
      </c>
      <c r="F312" s="11" t="str">
        <f t="shared" si="96"/>
        <v>N/A</v>
      </c>
      <c r="G312" s="34">
        <v>44099</v>
      </c>
      <c r="H312" s="11" t="str">
        <f t="shared" si="97"/>
        <v>N/A</v>
      </c>
      <c r="I312" s="12">
        <v>11.46</v>
      </c>
      <c r="J312" s="12">
        <v>6.0510000000000002</v>
      </c>
      <c r="K312" s="41" t="s">
        <v>734</v>
      </c>
      <c r="L312" s="9" t="str">
        <f t="shared" si="98"/>
        <v>Yes</v>
      </c>
    </row>
    <row r="313" spans="1:12" x14ac:dyDescent="0.25">
      <c r="A313" s="7" t="s">
        <v>189</v>
      </c>
      <c r="B313" s="33" t="s">
        <v>217</v>
      </c>
      <c r="C313" s="34">
        <v>6380</v>
      </c>
      <c r="D313" s="11" t="str">
        <f t="shared" si="95"/>
        <v>N/A</v>
      </c>
      <c r="E313" s="34">
        <v>7102</v>
      </c>
      <c r="F313" s="11" t="str">
        <f t="shared" si="96"/>
        <v>N/A</v>
      </c>
      <c r="G313" s="34">
        <v>8311</v>
      </c>
      <c r="H313" s="11" t="str">
        <f t="shared" si="97"/>
        <v>N/A</v>
      </c>
      <c r="I313" s="12">
        <v>11.32</v>
      </c>
      <c r="J313" s="12">
        <v>17.02</v>
      </c>
      <c r="K313" s="41" t="s">
        <v>734</v>
      </c>
      <c r="L313" s="9" t="str">
        <f t="shared" si="98"/>
        <v>No</v>
      </c>
    </row>
    <row r="314" spans="1:12" x14ac:dyDescent="0.25">
      <c r="A314" s="48" t="s">
        <v>1112</v>
      </c>
      <c r="B314" s="13" t="s">
        <v>217</v>
      </c>
      <c r="C314" s="34" t="s">
        <v>217</v>
      </c>
      <c r="D314" s="9" t="str">
        <f t="shared" ref="D314:F317" si="99">IF($B314="N/A","N/A",IF(C314&lt;0,"No","Yes"))</f>
        <v>N/A</v>
      </c>
      <c r="E314" s="34">
        <v>40594</v>
      </c>
      <c r="F314" s="9" t="str">
        <f t="shared" si="99"/>
        <v>N/A</v>
      </c>
      <c r="G314" s="34">
        <v>43621</v>
      </c>
      <c r="H314" s="9" t="str">
        <f t="shared" ref="H314:H317" si="100">IF($B314="N/A","N/A",IF(G314&lt;0,"No","Yes"))</f>
        <v>N/A</v>
      </c>
      <c r="I314" s="12" t="s">
        <v>217</v>
      </c>
      <c r="J314" s="12">
        <v>7.4569999999999999</v>
      </c>
      <c r="K314" s="1" t="s">
        <v>733</v>
      </c>
      <c r="L314" s="9" t="str">
        <f>IF(J314="Div by 0", "N/A", IF(OR(J314="N/A",K314="N/A"),"N/A", IF(J314&gt;VALUE(MID(K314,1,2)), "No", IF(J314&lt;-1*VALUE(MID(K314,1,2)), "No", "Yes"))))</f>
        <v>Yes</v>
      </c>
    </row>
    <row r="315" spans="1:12" x14ac:dyDescent="0.25">
      <c r="A315" s="48" t="s">
        <v>433</v>
      </c>
      <c r="B315" s="13" t="s">
        <v>217</v>
      </c>
      <c r="C315" s="34" t="s">
        <v>217</v>
      </c>
      <c r="D315" s="9" t="str">
        <f t="shared" si="99"/>
        <v>N/A</v>
      </c>
      <c r="E315" s="34">
        <v>1797</v>
      </c>
      <c r="F315" s="9" t="str">
        <f t="shared" si="99"/>
        <v>N/A</v>
      </c>
      <c r="G315" s="34">
        <v>2010</v>
      </c>
      <c r="H315" s="9" t="str">
        <f t="shared" si="100"/>
        <v>N/A</v>
      </c>
      <c r="I315" s="12" t="s">
        <v>217</v>
      </c>
      <c r="J315" s="12">
        <v>11.85</v>
      </c>
      <c r="K315" s="1" t="s">
        <v>733</v>
      </c>
      <c r="L315" s="9" t="str">
        <f t="shared" ref="L315:L317" si="101">IF(J315="Div by 0", "N/A", IF(OR(J315="N/A",K315="N/A"),"N/A", IF(J315&gt;VALUE(MID(K315,1,2)), "No", IF(J315&lt;-1*VALUE(MID(K315,1,2)), "No", "Yes"))))</f>
        <v>No</v>
      </c>
    </row>
    <row r="316" spans="1:12" x14ac:dyDescent="0.25">
      <c r="A316" s="48" t="s">
        <v>434</v>
      </c>
      <c r="B316" s="13" t="s">
        <v>217</v>
      </c>
      <c r="C316" s="34" t="s">
        <v>217</v>
      </c>
      <c r="D316" s="9" t="str">
        <f t="shared" si="99"/>
        <v>N/A</v>
      </c>
      <c r="E316" s="34">
        <v>14634</v>
      </c>
      <c r="F316" s="9" t="str">
        <f t="shared" si="99"/>
        <v>N/A</v>
      </c>
      <c r="G316" s="34">
        <v>15893</v>
      </c>
      <c r="H316" s="9" t="str">
        <f t="shared" si="100"/>
        <v>N/A</v>
      </c>
      <c r="I316" s="12" t="s">
        <v>217</v>
      </c>
      <c r="J316" s="12">
        <v>8.6029999999999998</v>
      </c>
      <c r="K316" s="1" t="s">
        <v>733</v>
      </c>
      <c r="L316" s="9" t="str">
        <f t="shared" si="101"/>
        <v>Yes</v>
      </c>
    </row>
    <row r="317" spans="1:12" x14ac:dyDescent="0.25">
      <c r="A317" s="48" t="s">
        <v>1113</v>
      </c>
      <c r="B317" s="13" t="s">
        <v>217</v>
      </c>
      <c r="C317" s="34" t="s">
        <v>217</v>
      </c>
      <c r="D317" s="9" t="str">
        <f t="shared" si="99"/>
        <v>N/A</v>
      </c>
      <c r="E317" s="34">
        <v>3124</v>
      </c>
      <c r="F317" s="9" t="str">
        <f t="shared" si="99"/>
        <v>N/A</v>
      </c>
      <c r="G317" s="34">
        <v>3276</v>
      </c>
      <c r="H317" s="9" t="str">
        <f t="shared" si="100"/>
        <v>N/A</v>
      </c>
      <c r="I317" s="12" t="s">
        <v>217</v>
      </c>
      <c r="J317" s="12">
        <v>4.8659999999999997</v>
      </c>
      <c r="K317" s="1" t="s">
        <v>733</v>
      </c>
      <c r="L317" s="9" t="str">
        <f t="shared" si="101"/>
        <v>Yes</v>
      </c>
    </row>
    <row r="318" spans="1:12" x14ac:dyDescent="0.25">
      <c r="A318" s="48" t="s">
        <v>98</v>
      </c>
      <c r="B318" s="33" t="s">
        <v>295</v>
      </c>
      <c r="C318" s="8">
        <v>91.024362943</v>
      </c>
      <c r="D318" s="11" t="str">
        <f>IF($B318="N/A","N/A",IF(C318&gt;80,"Yes","No"))</f>
        <v>Yes</v>
      </c>
      <c r="E318" s="8">
        <v>90.846765836000003</v>
      </c>
      <c r="F318" s="11" t="str">
        <f>IF($B318="N/A","N/A",IF(E318&gt;80,"Yes","No"))</f>
        <v>Yes</v>
      </c>
      <c r="G318" s="8">
        <v>90.466752108999998</v>
      </c>
      <c r="H318" s="11" t="str">
        <f>IF($B318="N/A","N/A",IF(G318&gt;80,"Yes","No"))</f>
        <v>Yes</v>
      </c>
      <c r="I318" s="12">
        <v>-0.19500000000000001</v>
      </c>
      <c r="J318" s="12">
        <v>-0.41799999999999998</v>
      </c>
      <c r="K318" s="41" t="s">
        <v>734</v>
      </c>
      <c r="L318" s="9" t="str">
        <f t="shared" si="94"/>
        <v>Yes</v>
      </c>
    </row>
    <row r="319" spans="1:12" x14ac:dyDescent="0.25">
      <c r="A319" s="48" t="s">
        <v>336</v>
      </c>
      <c r="B319" s="33" t="s">
        <v>282</v>
      </c>
      <c r="C319" s="8">
        <v>0.93394196969999999</v>
      </c>
      <c r="D319" s="11" t="str">
        <f>IF($B319="N/A","N/A",IF(C319&gt;=5,"No",IF(C319&lt;0,"No","Yes")))</f>
        <v>Yes</v>
      </c>
      <c r="E319" s="8">
        <v>1.047496054</v>
      </c>
      <c r="F319" s="11" t="str">
        <f>IF($B319="N/A","N/A",IF(E319&gt;=5,"No",IF(E319&lt;0,"No","Yes")))</f>
        <v>Yes</v>
      </c>
      <c r="G319" s="8">
        <v>0.91502488749999999</v>
      </c>
      <c r="H319" s="11" t="str">
        <f>IF($B319="N/A","N/A",IF(G319&gt;=5,"No",IF(G319&lt;0,"No","Yes")))</f>
        <v>Yes</v>
      </c>
      <c r="I319" s="12">
        <v>12.16</v>
      </c>
      <c r="J319" s="12">
        <v>-12.6</v>
      </c>
      <c r="K319" s="41" t="s">
        <v>734</v>
      </c>
      <c r="L319" s="9" t="str">
        <f t="shared" si="94"/>
        <v>Yes</v>
      </c>
    </row>
    <row r="320" spans="1:12" x14ac:dyDescent="0.25">
      <c r="A320" s="48" t="s">
        <v>344</v>
      </c>
      <c r="B320" s="41" t="s">
        <v>282</v>
      </c>
      <c r="C320" s="8">
        <v>4.7554086433</v>
      </c>
      <c r="D320" s="11" t="str">
        <f>IF($B320="N/A","N/A",IF(C320&gt;=5,"No",IF(C320&lt;0,"No","Yes")))</f>
        <v>Yes</v>
      </c>
      <c r="E320" s="8">
        <v>4.6746703655999999</v>
      </c>
      <c r="F320" s="11" t="str">
        <f>IF($B320="N/A","N/A",IF(E320&gt;=5,"No",IF(E320&lt;0,"No","Yes")))</f>
        <v>Yes</v>
      </c>
      <c r="G320" s="8">
        <v>4.7927036451999996</v>
      </c>
      <c r="H320" s="11" t="str">
        <f>IF($B320="N/A","N/A",IF(G320&gt;=5,"No",IF(G320&lt;0,"No","Yes")))</f>
        <v>Yes</v>
      </c>
      <c r="I320" s="12">
        <v>-1.7</v>
      </c>
      <c r="J320" s="12">
        <v>2.5249999999999999</v>
      </c>
      <c r="K320" s="41" t="s">
        <v>734</v>
      </c>
      <c r="L320" s="9" t="str">
        <f t="shared" si="94"/>
        <v>Yes</v>
      </c>
    </row>
    <row r="321" spans="1:12" x14ac:dyDescent="0.25">
      <c r="A321" s="48" t="s">
        <v>337</v>
      </c>
      <c r="B321" s="41" t="s">
        <v>282</v>
      </c>
      <c r="C321" s="8">
        <v>3.2705458488999999</v>
      </c>
      <c r="D321" s="11" t="str">
        <f>IF($B321="N/A","N/A",IF(C321&gt;=5,"No",IF(C321&lt;0,"No","Yes")))</f>
        <v>Yes</v>
      </c>
      <c r="E321" s="8">
        <v>3.1106009152</v>
      </c>
      <c r="F321" s="11" t="str">
        <f>IF($B321="N/A","N/A",IF(E321&gt;=5,"No",IF(E321&lt;0,"No","Yes")))</f>
        <v>Yes</v>
      </c>
      <c r="G321" s="8">
        <v>2.9537122589</v>
      </c>
      <c r="H321" s="11" t="str">
        <f>IF($B321="N/A","N/A",IF(G321&gt;=5,"No",IF(G321&lt;0,"No","Yes")))</f>
        <v>Yes</v>
      </c>
      <c r="I321" s="12">
        <v>-4.8899999999999997</v>
      </c>
      <c r="J321" s="12">
        <v>-5.04</v>
      </c>
      <c r="K321" s="41" t="s">
        <v>734</v>
      </c>
      <c r="L321" s="9" t="str">
        <f t="shared" si="94"/>
        <v>Yes</v>
      </c>
    </row>
    <row r="322" spans="1:12" x14ac:dyDescent="0.25">
      <c r="A322" s="48" t="s">
        <v>338</v>
      </c>
      <c r="B322" s="41" t="s">
        <v>296</v>
      </c>
      <c r="C322" s="8">
        <v>1.5740595E-2</v>
      </c>
      <c r="D322" s="11" t="str">
        <f>IF($B322="N/A","N/A",IF(C322&gt;0,"No",IF(C322&lt;0,"No","Yes")))</f>
        <v>No</v>
      </c>
      <c r="E322" s="8">
        <v>1.5943623300000001E-2</v>
      </c>
      <c r="F322" s="11" t="str">
        <f>IF($B322="N/A","N/A",IF(E322&gt;0,"No",IF(E322&lt;0,"No","Yes")))</f>
        <v>No</v>
      </c>
      <c r="G322" s="8">
        <v>2.53345653E-2</v>
      </c>
      <c r="H322" s="11" t="str">
        <f>IF($B322="N/A","N/A",IF(G322&gt;0,"No",IF(G322&lt;0,"No","Yes")))</f>
        <v>No</v>
      </c>
      <c r="I322" s="12">
        <v>1.29</v>
      </c>
      <c r="J322" s="12">
        <v>58.9</v>
      </c>
      <c r="K322" s="41" t="s">
        <v>734</v>
      </c>
      <c r="L322" s="9" t="str">
        <f t="shared" si="94"/>
        <v>No</v>
      </c>
    </row>
    <row r="323" spans="1:12" x14ac:dyDescent="0.25">
      <c r="A323" s="48" t="s">
        <v>339</v>
      </c>
      <c r="B323" s="41" t="s">
        <v>282</v>
      </c>
      <c r="C323" s="8">
        <v>0</v>
      </c>
      <c r="D323" s="11" t="str">
        <f>IF($B323="N/A","N/A",IF(C323&gt;=5,"No",IF(C323&lt;0,"No","Yes")))</f>
        <v>Yes</v>
      </c>
      <c r="E323" s="8">
        <v>0.30452320589999998</v>
      </c>
      <c r="F323" s="11" t="str">
        <f>IF($B323="N/A","N/A",IF(E323&gt;=5,"No",IF(E323&lt;0,"No","Yes")))</f>
        <v>Yes</v>
      </c>
      <c r="G323" s="8">
        <v>0.84647253440000003</v>
      </c>
      <c r="H323" s="11" t="str">
        <f>IF($B323="N/A","N/A",IF(G323&gt;=5,"No",IF(G323&lt;0,"No","Yes")))</f>
        <v>Yes</v>
      </c>
      <c r="I323" s="12" t="s">
        <v>1742</v>
      </c>
      <c r="J323" s="12">
        <v>178</v>
      </c>
      <c r="K323" s="41" t="s">
        <v>734</v>
      </c>
      <c r="L323" s="9" t="str">
        <f t="shared" si="94"/>
        <v>No</v>
      </c>
    </row>
    <row r="324" spans="1:12" x14ac:dyDescent="0.25">
      <c r="A324" s="48" t="s">
        <v>340</v>
      </c>
      <c r="B324" s="41" t="s">
        <v>296</v>
      </c>
      <c r="C324" s="8">
        <v>0</v>
      </c>
      <c r="D324" s="11" t="str">
        <f t="shared" ref="D324:D325" si="102">IF($B324="N/A","N/A",IF(C324&gt;0,"No",IF(C324&lt;0,"No","Yes")))</f>
        <v>Yes</v>
      </c>
      <c r="E324" s="8">
        <v>0</v>
      </c>
      <c r="F324" s="11" t="str">
        <f t="shared" ref="F324:F325" si="103">IF($B324="N/A","N/A",IF(E324&gt;0,"No",IF(E324&lt;0,"No","Yes")))</f>
        <v>Yes</v>
      </c>
      <c r="G324" s="8">
        <v>0</v>
      </c>
      <c r="H324" s="11" t="str">
        <f t="shared" ref="H324:H325" si="104">IF($B324="N/A","N/A",IF(G324&gt;0,"No",IF(G324&lt;0,"No","Yes")))</f>
        <v>Yes</v>
      </c>
      <c r="I324" s="12" t="s">
        <v>1742</v>
      </c>
      <c r="J324" s="12" t="s">
        <v>1742</v>
      </c>
      <c r="K324" s="41" t="s">
        <v>734</v>
      </c>
      <c r="L324" s="9" t="str">
        <f t="shared" si="94"/>
        <v>N/A</v>
      </c>
    </row>
    <row r="325" spans="1:12" x14ac:dyDescent="0.25">
      <c r="A325" s="48" t="s">
        <v>341</v>
      </c>
      <c r="B325" s="41" t="s">
        <v>296</v>
      </c>
      <c r="C325" s="8">
        <v>0</v>
      </c>
      <c r="D325" s="11" t="str">
        <f t="shared" si="102"/>
        <v>Yes</v>
      </c>
      <c r="E325" s="8">
        <v>0</v>
      </c>
      <c r="F325" s="11" t="str">
        <f t="shared" si="103"/>
        <v>Yes</v>
      </c>
      <c r="G325" s="8">
        <v>0</v>
      </c>
      <c r="H325" s="11" t="str">
        <f t="shared" si="104"/>
        <v>Yes</v>
      </c>
      <c r="I325" s="12" t="s">
        <v>1742</v>
      </c>
      <c r="J325" s="12" t="s">
        <v>1742</v>
      </c>
      <c r="K325" s="41" t="s">
        <v>734</v>
      </c>
      <c r="L325" s="9" t="str">
        <f t="shared" si="94"/>
        <v>N/A</v>
      </c>
    </row>
    <row r="326" spans="1:12" x14ac:dyDescent="0.25">
      <c r="A326" s="48" t="s">
        <v>99</v>
      </c>
      <c r="B326" s="41" t="s">
        <v>296</v>
      </c>
      <c r="C326" s="8">
        <v>0</v>
      </c>
      <c r="D326" s="11" t="str">
        <f>IF($B326="N/A","N/A",IF(C326&gt;0,"No",IF(C326&lt;0,"No","Yes")))</f>
        <v>Yes</v>
      </c>
      <c r="E326" s="8">
        <v>0</v>
      </c>
      <c r="F326" s="11" t="str">
        <f>IF($B326="N/A","N/A",IF(E326&gt;0,"No",IF(E326&lt;0,"No","Yes")))</f>
        <v>Yes</v>
      </c>
      <c r="G326" s="8">
        <v>0</v>
      </c>
      <c r="H326" s="11" t="str">
        <f>IF($B326="N/A","N/A",IF(G326&gt;0,"No",IF(G326&lt;0,"No","Yes")))</f>
        <v>Yes</v>
      </c>
      <c r="I326" s="12" t="s">
        <v>1742</v>
      </c>
      <c r="J326" s="12" t="s">
        <v>1742</v>
      </c>
      <c r="K326" s="41" t="s">
        <v>734</v>
      </c>
      <c r="L326" s="9" t="str">
        <f t="shared" si="94"/>
        <v>N/A</v>
      </c>
    </row>
    <row r="327" spans="1:12" x14ac:dyDescent="0.25">
      <c r="A327" s="48" t="s">
        <v>342</v>
      </c>
      <c r="B327" s="41" t="s">
        <v>296</v>
      </c>
      <c r="C327" s="8">
        <v>0</v>
      </c>
      <c r="D327" s="11" t="str">
        <f>IF($B327="N/A","N/A",IF(C327&gt;0,"No",IF(C327&lt;0,"No","Yes")))</f>
        <v>Yes</v>
      </c>
      <c r="E327" s="8">
        <v>0</v>
      </c>
      <c r="F327" s="11" t="str">
        <f>IF($B327="N/A","N/A",IF(E327&gt;0,"No",IF(E327&lt;0,"No","Yes")))</f>
        <v>Yes</v>
      </c>
      <c r="G327" s="8">
        <v>0</v>
      </c>
      <c r="H327" s="11" t="str">
        <f>IF($B327="N/A","N/A",IF(G327&gt;0,"No",IF(G327&lt;0,"No","Yes")))</f>
        <v>Yes</v>
      </c>
      <c r="I327" s="12" t="s">
        <v>1742</v>
      </c>
      <c r="J327" s="12" t="s">
        <v>1742</v>
      </c>
      <c r="K327" s="41" t="s">
        <v>734</v>
      </c>
      <c r="L327" s="9" t="str">
        <f t="shared" si="94"/>
        <v>N/A</v>
      </c>
    </row>
    <row r="328" spans="1:12" x14ac:dyDescent="0.25">
      <c r="A328" s="48" t="s">
        <v>343</v>
      </c>
      <c r="B328" s="41" t="s">
        <v>296</v>
      </c>
      <c r="C328" s="8">
        <v>0</v>
      </c>
      <c r="D328" s="11" t="str">
        <f>IF($B328="N/A","N/A",IF(C328&gt;0,"No",IF(C328&lt;0,"No","Yes")))</f>
        <v>Yes</v>
      </c>
      <c r="E328" s="8">
        <v>0</v>
      </c>
      <c r="F328" s="11" t="str">
        <f>IF($B328="N/A","N/A",IF(E328&gt;0,"No",IF(E328&lt;0,"No","Yes")))</f>
        <v>Yes</v>
      </c>
      <c r="G328" s="8">
        <v>0</v>
      </c>
      <c r="H328" s="11" t="str">
        <f>IF($B328="N/A","N/A",IF(G328&gt;0,"No",IF(G328&lt;0,"No","Yes")))</f>
        <v>Yes</v>
      </c>
      <c r="I328" s="12" t="s">
        <v>1742</v>
      </c>
      <c r="J328" s="12" t="s">
        <v>1742</v>
      </c>
      <c r="K328" s="41" t="s">
        <v>734</v>
      </c>
      <c r="L328" s="9" t="str">
        <f t="shared" si="94"/>
        <v>N/A</v>
      </c>
    </row>
    <row r="329" spans="1:12" x14ac:dyDescent="0.25">
      <c r="A329" s="48" t="s">
        <v>1114</v>
      </c>
      <c r="B329" s="33" t="s">
        <v>217</v>
      </c>
      <c r="C329" s="8" t="s">
        <v>217</v>
      </c>
      <c r="D329" s="11" t="str">
        <f>IF($B329="N/A","N/A",IF(C329&gt;10,"No",IF(C329&lt;-10,"No","Yes")))</f>
        <v>N/A</v>
      </c>
      <c r="E329" s="8">
        <v>0</v>
      </c>
      <c r="F329" s="11" t="str">
        <f>IF($B329="N/A","N/A",IF(E329&gt;10,"No",IF(E329&lt;-10,"No","Yes")))</f>
        <v>N/A</v>
      </c>
      <c r="G329" s="8">
        <v>0</v>
      </c>
      <c r="H329" s="11" t="str">
        <f>IF($B329="N/A","N/A",IF(G329&gt;10,"No",IF(G329&lt;-10,"No","Yes")))</f>
        <v>N/A</v>
      </c>
      <c r="I329" s="12" t="s">
        <v>217</v>
      </c>
      <c r="J329" s="12" t="s">
        <v>1742</v>
      </c>
      <c r="K329" s="41" t="s">
        <v>734</v>
      </c>
      <c r="L329" s="9" t="str">
        <f t="shared" si="94"/>
        <v>N/A</v>
      </c>
    </row>
    <row r="330" spans="1:12" x14ac:dyDescent="0.25">
      <c r="A330" s="48" t="s">
        <v>1115</v>
      </c>
      <c r="B330" s="33" t="s">
        <v>217</v>
      </c>
      <c r="C330" s="8">
        <v>0</v>
      </c>
      <c r="D330" s="11" t="str">
        <f>IF($B330="N/A","N/A",IF(C330&gt;10,"No",IF(C330&lt;-10,"No","Yes")))</f>
        <v>N/A</v>
      </c>
      <c r="E330" s="8">
        <v>0</v>
      </c>
      <c r="F330" s="11" t="str">
        <f>IF($B330="N/A","N/A",IF(E330&gt;10,"No",IF(E330&lt;-10,"No","Yes")))</f>
        <v>N/A</v>
      </c>
      <c r="G330" s="8">
        <v>0</v>
      </c>
      <c r="H330" s="11" t="str">
        <f>IF($B330="N/A","N/A",IF(G330&gt;10,"No",IF(G330&lt;-10,"No","Yes")))</f>
        <v>N/A</v>
      </c>
      <c r="I330" s="12" t="s">
        <v>1742</v>
      </c>
      <c r="J330" s="12" t="s">
        <v>1742</v>
      </c>
      <c r="K330" s="41" t="s">
        <v>734</v>
      </c>
      <c r="L330" s="9" t="str">
        <f t="shared" si="94"/>
        <v>N/A</v>
      </c>
    </row>
    <row r="331" spans="1:12" x14ac:dyDescent="0.25">
      <c r="A331" s="48" t="s">
        <v>1116</v>
      </c>
      <c r="B331" s="33" t="s">
        <v>217</v>
      </c>
      <c r="C331" s="8">
        <v>0</v>
      </c>
      <c r="D331" s="11" t="str">
        <f>IF($B331="N/A","N/A",IF(C331&gt;10,"No",IF(C331&lt;-10,"No","Yes")))</f>
        <v>N/A</v>
      </c>
      <c r="E331" s="8">
        <v>0</v>
      </c>
      <c r="F331" s="11" t="str">
        <f>IF($B331="N/A","N/A",IF(E331&gt;10,"No",IF(E331&lt;-10,"No","Yes")))</f>
        <v>N/A</v>
      </c>
      <c r="G331" s="8">
        <v>0</v>
      </c>
      <c r="H331" s="11" t="str">
        <f>IF($B331="N/A","N/A",IF(G331&gt;10,"No",IF(G331&lt;-10,"No","Yes")))</f>
        <v>N/A</v>
      </c>
      <c r="I331" s="12" t="s">
        <v>1742</v>
      </c>
      <c r="J331" s="12" t="s">
        <v>1742</v>
      </c>
      <c r="K331" s="41" t="s">
        <v>734</v>
      </c>
      <c r="L331" s="9" t="str">
        <f t="shared" si="94"/>
        <v>N/A</v>
      </c>
    </row>
    <row r="332" spans="1:12" x14ac:dyDescent="0.25">
      <c r="A332" s="48" t="s">
        <v>1117</v>
      </c>
      <c r="B332" s="33" t="s">
        <v>217</v>
      </c>
      <c r="C332" s="8">
        <v>0</v>
      </c>
      <c r="D332" s="11" t="str">
        <f>IF($B332="N/A","N/A",IF(C332&gt;10,"No",IF(C332&lt;-10,"No","Yes")))</f>
        <v>N/A</v>
      </c>
      <c r="E332" s="8">
        <v>0</v>
      </c>
      <c r="F332" s="11" t="str">
        <f>IF($B332="N/A","N/A",IF(E332&gt;10,"No",IF(E332&lt;-10,"No","Yes")))</f>
        <v>N/A</v>
      </c>
      <c r="G332" s="8">
        <v>0</v>
      </c>
      <c r="H332" s="11" t="str">
        <f>IF($B332="N/A","N/A",IF(G332&gt;10,"No",IF(G332&lt;-10,"No","Yes")))</f>
        <v>N/A</v>
      </c>
      <c r="I332" s="12" t="s">
        <v>1742</v>
      </c>
      <c r="J332" s="12" t="s">
        <v>1742</v>
      </c>
      <c r="K332" s="41" t="s">
        <v>734</v>
      </c>
      <c r="L332" s="9" t="str">
        <f t="shared" si="94"/>
        <v>N/A</v>
      </c>
    </row>
    <row r="333" spans="1:12" x14ac:dyDescent="0.25">
      <c r="A333" s="48" t="s">
        <v>1118</v>
      </c>
      <c r="B333" s="33" t="s">
        <v>297</v>
      </c>
      <c r="C333" s="8">
        <v>7.3228745823999999</v>
      </c>
      <c r="D333" s="11" t="str">
        <f>IF($B333="N/A","N/A",IF(C333&gt;15,"No",IF(C333&lt;2,"No","Yes")))</f>
        <v>Yes</v>
      </c>
      <c r="E333" s="8">
        <v>6.2674383379999998</v>
      </c>
      <c r="F333" s="11" t="str">
        <f>IF($B333="N/A","N/A",IF(E333&gt;15,"No",IF(E333&lt;2,"No","Yes")))</f>
        <v>Yes</v>
      </c>
      <c r="G333" s="8">
        <v>5.5721140949999999</v>
      </c>
      <c r="H333" s="11" t="str">
        <f>IF($B333="N/A","N/A",IF(G333&gt;15,"No",IF(G333&lt;2,"No","Yes")))</f>
        <v>Yes</v>
      </c>
      <c r="I333" s="12">
        <v>-14.4</v>
      </c>
      <c r="J333" s="12">
        <v>-11.1</v>
      </c>
      <c r="K333" s="41" t="s">
        <v>734</v>
      </c>
      <c r="L333" s="9" t="str">
        <f t="shared" si="94"/>
        <v>Yes</v>
      </c>
    </row>
    <row r="334" spans="1:12" x14ac:dyDescent="0.25">
      <c r="A334" s="48" t="s">
        <v>1119</v>
      </c>
      <c r="B334" s="33" t="s">
        <v>217</v>
      </c>
      <c r="C334" s="34">
        <v>0</v>
      </c>
      <c r="D334" s="11" t="str">
        <f>IF($B334="N/A","N/A",IF(C334&gt;10,"No",IF(C334&lt;-10,"No","Yes")))</f>
        <v>N/A</v>
      </c>
      <c r="E334" s="34">
        <v>0</v>
      </c>
      <c r="F334" s="11" t="str">
        <f>IF($B334="N/A","N/A",IF(E334&gt;10,"No",IF(E334&lt;-10,"No","Yes")))</f>
        <v>N/A</v>
      </c>
      <c r="G334" s="34">
        <v>0</v>
      </c>
      <c r="H334" s="11" t="str">
        <f>IF($B334="N/A","N/A",IF(G334&gt;10,"No",IF(G334&lt;-10,"No","Yes")))</f>
        <v>N/A</v>
      </c>
      <c r="I334" s="12" t="s">
        <v>1742</v>
      </c>
      <c r="J334" s="12" t="s">
        <v>1742</v>
      </c>
      <c r="K334" s="41" t="s">
        <v>734</v>
      </c>
      <c r="L334" s="9" t="str">
        <f t="shared" si="94"/>
        <v>N/A</v>
      </c>
    </row>
    <row r="335" spans="1:12" x14ac:dyDescent="0.25">
      <c r="A335" s="48" t="s">
        <v>145</v>
      </c>
      <c r="B335" s="33" t="s">
        <v>217</v>
      </c>
      <c r="C335" s="34">
        <v>0</v>
      </c>
      <c r="D335" s="11" t="str">
        <f>IF($B335="N/A","N/A",IF(C335&gt;10,"No",IF(C335&lt;-10,"No","Yes")))</f>
        <v>N/A</v>
      </c>
      <c r="E335" s="34">
        <v>0</v>
      </c>
      <c r="F335" s="11" t="str">
        <f>IF($B335="N/A","N/A",IF(E335&gt;10,"No",IF(E335&lt;-10,"No","Yes")))</f>
        <v>N/A</v>
      </c>
      <c r="G335" s="34">
        <v>0</v>
      </c>
      <c r="H335" s="11" t="str">
        <f>IF($B335="N/A","N/A",IF(G335&gt;10,"No",IF(G335&lt;-10,"No","Yes")))</f>
        <v>N/A</v>
      </c>
      <c r="I335" s="12" t="s">
        <v>1742</v>
      </c>
      <c r="J335" s="12" t="s">
        <v>1742</v>
      </c>
      <c r="K335" s="41" t="s">
        <v>734</v>
      </c>
      <c r="L335" s="9" t="str">
        <f t="shared" si="94"/>
        <v>N/A</v>
      </c>
    </row>
    <row r="336" spans="1:12" x14ac:dyDescent="0.25">
      <c r="A336" s="48" t="s">
        <v>146</v>
      </c>
      <c r="B336" s="33" t="s">
        <v>217</v>
      </c>
      <c r="C336" s="34">
        <v>0</v>
      </c>
      <c r="D336" s="11" t="str">
        <f>IF($B336="N/A","N/A",IF(C336&gt;10,"No",IF(C336&lt;-10,"No","Yes")))</f>
        <v>N/A</v>
      </c>
      <c r="E336" s="34">
        <v>0</v>
      </c>
      <c r="F336" s="11" t="str">
        <f>IF($B336="N/A","N/A",IF(E336&gt;10,"No",IF(E336&lt;-10,"No","Yes")))</f>
        <v>N/A</v>
      </c>
      <c r="G336" s="34">
        <v>0</v>
      </c>
      <c r="H336" s="11" t="str">
        <f>IF($B336="N/A","N/A",IF(G336&gt;10,"No",IF(G336&lt;-10,"No","Yes")))</f>
        <v>N/A</v>
      </c>
      <c r="I336" s="12" t="s">
        <v>1742</v>
      </c>
      <c r="J336" s="12" t="s">
        <v>1742</v>
      </c>
      <c r="K336" s="41" t="s">
        <v>734</v>
      </c>
      <c r="L336" s="9" t="str">
        <f t="shared" si="94"/>
        <v>N/A</v>
      </c>
    </row>
    <row r="337" spans="1:12" x14ac:dyDescent="0.25">
      <c r="A337" s="48" t="s">
        <v>147</v>
      </c>
      <c r="B337" s="33" t="s">
        <v>217</v>
      </c>
      <c r="C337" s="34">
        <v>0</v>
      </c>
      <c r="D337" s="11" t="str">
        <f>IF($B337="N/A","N/A",IF(C337&gt;10,"No",IF(C337&lt;-10,"No","Yes")))</f>
        <v>N/A</v>
      </c>
      <c r="E337" s="34">
        <v>0</v>
      </c>
      <c r="F337" s="11" t="str">
        <f>IF($B337="N/A","N/A",IF(E337&gt;10,"No",IF(E337&lt;-10,"No","Yes")))</f>
        <v>N/A</v>
      </c>
      <c r="G337" s="34">
        <v>0</v>
      </c>
      <c r="H337" s="11" t="str">
        <f>IF($B337="N/A","N/A",IF(G337&gt;10,"No",IF(G337&lt;-10,"No","Yes")))</f>
        <v>N/A</v>
      </c>
      <c r="I337" s="12" t="s">
        <v>1742</v>
      </c>
      <c r="J337" s="12" t="s">
        <v>1742</v>
      </c>
      <c r="K337" s="41" t="s">
        <v>734</v>
      </c>
      <c r="L337" s="9" t="str">
        <f t="shared" si="94"/>
        <v>N/A</v>
      </c>
    </row>
    <row r="338" spans="1:12" x14ac:dyDescent="0.25">
      <c r="A338" s="48" t="s">
        <v>148</v>
      </c>
      <c r="B338" s="33" t="s">
        <v>217</v>
      </c>
      <c r="C338" s="34">
        <v>0</v>
      </c>
      <c r="D338" s="11" t="str">
        <f>IF($B338="N/A","N/A",IF(C338&gt;10,"No",IF(C338&lt;-10,"No","Yes")))</f>
        <v>N/A</v>
      </c>
      <c r="E338" s="34">
        <v>0</v>
      </c>
      <c r="F338" s="11" t="str">
        <f>IF($B338="N/A","N/A",IF(E338&gt;10,"No",IF(E338&lt;-10,"No","Yes")))</f>
        <v>N/A</v>
      </c>
      <c r="G338" s="34">
        <v>0</v>
      </c>
      <c r="H338" s="11" t="str">
        <f>IF($B338="N/A","N/A",IF(G338&gt;10,"No",IF(G338&lt;-10,"No","Yes")))</f>
        <v>N/A</v>
      </c>
      <c r="I338" s="12" t="s">
        <v>1742</v>
      </c>
      <c r="J338" s="12" t="s">
        <v>1742</v>
      </c>
      <c r="K338" s="41" t="s">
        <v>734</v>
      </c>
      <c r="L338" s="9" t="str">
        <f t="shared" si="94"/>
        <v>N/A</v>
      </c>
    </row>
    <row r="339" spans="1:12" s="18" customFormat="1" ht="12" customHeight="1" x14ac:dyDescent="0.25">
      <c r="A339" s="151" t="s">
        <v>1648</v>
      </c>
      <c r="B339" s="152"/>
      <c r="C339" s="152"/>
      <c r="D339" s="152"/>
      <c r="E339" s="152"/>
      <c r="F339" s="152"/>
      <c r="G339" s="152"/>
      <c r="H339" s="152"/>
      <c r="I339" s="152"/>
      <c r="J339" s="152"/>
      <c r="K339" s="152"/>
      <c r="L339" s="153"/>
    </row>
    <row r="340" spans="1:12" s="18" customFormat="1" ht="12.75" customHeight="1" x14ac:dyDescent="0.25">
      <c r="A340" s="145" t="s">
        <v>1646</v>
      </c>
      <c r="B340" s="146"/>
      <c r="C340" s="146"/>
      <c r="D340" s="146"/>
      <c r="E340" s="146"/>
      <c r="F340" s="146"/>
      <c r="G340" s="146"/>
      <c r="H340" s="146"/>
      <c r="I340" s="146"/>
      <c r="J340" s="146"/>
      <c r="K340" s="146"/>
      <c r="L340" s="147"/>
    </row>
    <row r="341" spans="1:12" x14ac:dyDescent="0.25">
      <c r="A341" s="47"/>
    </row>
    <row r="343" spans="1:12" x14ac:dyDescent="0.25">
      <c r="A343" s="2"/>
    </row>
    <row r="344" spans="1:12" x14ac:dyDescent="0.25">
      <c r="A344" s="2"/>
    </row>
    <row r="346" spans="1:12" x14ac:dyDescent="0.25">
      <c r="A346" s="47"/>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9" sqref="A9"/>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3" customFormat="1" x14ac:dyDescent="0.25">
      <c r="A1" s="93" t="s">
        <v>738</v>
      </c>
    </row>
    <row r="2" spans="1:1" s="93" customFormat="1" x14ac:dyDescent="0.25">
      <c r="A2" s="110" t="s">
        <v>1647</v>
      </c>
    </row>
    <row r="3" spans="1:1" s="93" customFormat="1" x14ac:dyDescent="0.25">
      <c r="A3" s="94" t="s">
        <v>1644</v>
      </c>
    </row>
    <row r="4" spans="1:1" s="93" customFormat="1" x14ac:dyDescent="0.25">
      <c r="A4" s="93" t="s">
        <v>1717</v>
      </c>
    </row>
    <row r="5" spans="1:1" s="93" customFormat="1" x14ac:dyDescent="0.25">
      <c r="A5" s="93" t="s">
        <v>1645</v>
      </c>
    </row>
    <row r="6" spans="1:1" s="93" customFormat="1" x14ac:dyDescent="0.25">
      <c r="A6" s="93" t="s">
        <v>739</v>
      </c>
    </row>
    <row r="7" spans="1:1" x14ac:dyDescent="0.25">
      <c r="A7" s="93" t="s">
        <v>740</v>
      </c>
    </row>
    <row r="8" spans="1:1" x14ac:dyDescent="0.25">
      <c r="A8" s="110" t="s">
        <v>1647</v>
      </c>
    </row>
    <row r="9" spans="1:1" x14ac:dyDescent="0.25">
      <c r="A9" s="92" t="s">
        <v>741</v>
      </c>
    </row>
    <row r="10" spans="1:1" x14ac:dyDescent="0.25">
      <c r="A10" s="15" t="s">
        <v>742</v>
      </c>
    </row>
    <row r="11" spans="1:1" x14ac:dyDescent="0.25">
      <c r="A11" s="15" t="s">
        <v>743</v>
      </c>
    </row>
    <row r="12" spans="1:1" x14ac:dyDescent="0.25">
      <c r="A12" s="15" t="s">
        <v>744</v>
      </c>
    </row>
    <row r="13" spans="1:1" x14ac:dyDescent="0.25">
      <c r="A13" s="15" t="s">
        <v>745</v>
      </c>
    </row>
    <row r="14" spans="1:1" x14ac:dyDescent="0.25">
      <c r="A14" s="15" t="s">
        <v>746</v>
      </c>
    </row>
    <row r="15" spans="1:1" x14ac:dyDescent="0.25">
      <c r="A15" s="15" t="s">
        <v>747</v>
      </c>
    </row>
    <row r="16" spans="1:1" x14ac:dyDescent="0.25">
      <c r="A16" s="15" t="s">
        <v>748</v>
      </c>
    </row>
    <row r="17" spans="1:1" x14ac:dyDescent="0.25">
      <c r="A17" s="15" t="s">
        <v>749</v>
      </c>
    </row>
    <row r="18" spans="1:1" x14ac:dyDescent="0.25">
      <c r="A18" s="15" t="s">
        <v>750</v>
      </c>
    </row>
    <row r="19" spans="1:1" x14ac:dyDescent="0.25">
      <c r="A19" s="15" t="s">
        <v>751</v>
      </c>
    </row>
    <row r="20" spans="1:1" x14ac:dyDescent="0.25">
      <c r="A20" s="15" t="s">
        <v>752</v>
      </c>
    </row>
    <row r="21" spans="1:1" x14ac:dyDescent="0.25">
      <c r="A21" s="15" t="s">
        <v>753</v>
      </c>
    </row>
    <row r="22" spans="1:1" x14ac:dyDescent="0.25">
      <c r="A22" s="15" t="s">
        <v>754</v>
      </c>
    </row>
    <row r="23" spans="1:1" x14ac:dyDescent="0.25">
      <c r="A23" s="15" t="s">
        <v>755</v>
      </c>
    </row>
    <row r="24" spans="1:1" x14ac:dyDescent="0.25">
      <c r="A24" s="15" t="s">
        <v>756</v>
      </c>
    </row>
    <row r="25" spans="1:1" x14ac:dyDescent="0.25">
      <c r="A25" s="15" t="s">
        <v>757</v>
      </c>
    </row>
    <row r="26" spans="1:1" x14ac:dyDescent="0.25">
      <c r="A26" s="15" t="s">
        <v>758</v>
      </c>
    </row>
    <row r="27" spans="1:1" x14ac:dyDescent="0.25">
      <c r="A27" s="15" t="s">
        <v>759</v>
      </c>
    </row>
    <row r="28" spans="1:1" x14ac:dyDescent="0.25">
      <c r="A28" s="15" t="s">
        <v>760</v>
      </c>
    </row>
    <row r="29" spans="1:1" x14ac:dyDescent="0.25">
      <c r="A29" s="15" t="s">
        <v>761</v>
      </c>
    </row>
    <row r="30" spans="1:1" x14ac:dyDescent="0.25">
      <c r="A30" s="15" t="s">
        <v>762</v>
      </c>
    </row>
    <row r="31" spans="1:1" x14ac:dyDescent="0.25">
      <c r="A31" s="15" t="s">
        <v>763</v>
      </c>
    </row>
    <row r="32" spans="1:1" x14ac:dyDescent="0.25">
      <c r="A32" s="15" t="s">
        <v>764</v>
      </c>
    </row>
    <row r="33" spans="1:1" x14ac:dyDescent="0.25">
      <c r="A33" s="15" t="s">
        <v>765</v>
      </c>
    </row>
    <row r="34" spans="1:1" x14ac:dyDescent="0.25">
      <c r="A34" s="15" t="s">
        <v>766</v>
      </c>
    </row>
    <row r="35" spans="1:1" x14ac:dyDescent="0.25">
      <c r="A35" s="15" t="s">
        <v>767</v>
      </c>
    </row>
    <row r="36" spans="1:1" x14ac:dyDescent="0.25">
      <c r="A36" s="15" t="s">
        <v>768</v>
      </c>
    </row>
    <row r="37" spans="1:1" x14ac:dyDescent="0.25">
      <c r="A37" s="15" t="s">
        <v>769</v>
      </c>
    </row>
    <row r="38" spans="1:1" x14ac:dyDescent="0.25">
      <c r="A38" s="15" t="s">
        <v>770</v>
      </c>
    </row>
    <row r="39" spans="1:1" x14ac:dyDescent="0.25">
      <c r="A39" s="15" t="s">
        <v>771</v>
      </c>
    </row>
    <row r="40" spans="1:1" x14ac:dyDescent="0.25">
      <c r="A40" s="15" t="s">
        <v>772</v>
      </c>
    </row>
    <row r="41" spans="1:1" x14ac:dyDescent="0.25">
      <c r="A41" s="15" t="s">
        <v>773</v>
      </c>
    </row>
    <row r="42" spans="1:1" x14ac:dyDescent="0.25">
      <c r="A42" s="15" t="s">
        <v>774</v>
      </c>
    </row>
    <row r="43" spans="1:1" x14ac:dyDescent="0.25">
      <c r="A43" s="15" t="s">
        <v>775</v>
      </c>
    </row>
    <row r="44" spans="1:1" x14ac:dyDescent="0.25">
      <c r="A44" s="15" t="s">
        <v>776</v>
      </c>
    </row>
    <row r="45" spans="1:1" x14ac:dyDescent="0.25">
      <c r="A45" s="15" t="s">
        <v>777</v>
      </c>
    </row>
    <row r="46" spans="1:1" x14ac:dyDescent="0.25">
      <c r="A46" s="15" t="s">
        <v>778</v>
      </c>
    </row>
    <row r="47" spans="1:1" x14ac:dyDescent="0.25">
      <c r="A47" s="15" t="s">
        <v>779</v>
      </c>
    </row>
    <row r="48" spans="1:1" x14ac:dyDescent="0.25">
      <c r="A48" s="15" t="s">
        <v>780</v>
      </c>
    </row>
    <row r="49" spans="1:1" x14ac:dyDescent="0.25">
      <c r="A49" s="15" t="s">
        <v>781</v>
      </c>
    </row>
    <row r="50" spans="1:1" x14ac:dyDescent="0.25">
      <c r="A50" s="15" t="s">
        <v>782</v>
      </c>
    </row>
    <row r="51" spans="1:1" x14ac:dyDescent="0.25">
      <c r="A51" s="15" t="s">
        <v>783</v>
      </c>
    </row>
    <row r="52" spans="1:1" x14ac:dyDescent="0.25">
      <c r="A52" s="15" t="s">
        <v>784</v>
      </c>
    </row>
    <row r="53" spans="1:1" x14ac:dyDescent="0.25">
      <c r="A53" s="15" t="s">
        <v>785</v>
      </c>
    </row>
    <row r="54" spans="1:1" x14ac:dyDescent="0.25">
      <c r="A54" s="15" t="s">
        <v>786</v>
      </c>
    </row>
    <row r="55" spans="1:1" x14ac:dyDescent="0.25">
      <c r="A55" s="15" t="s">
        <v>787</v>
      </c>
    </row>
    <row r="56" spans="1:1" x14ac:dyDescent="0.25">
      <c r="A56" s="15" t="s">
        <v>788</v>
      </c>
    </row>
    <row r="57" spans="1:1" x14ac:dyDescent="0.25">
      <c r="A57" s="15" t="s">
        <v>789</v>
      </c>
    </row>
    <row r="58" spans="1:1" x14ac:dyDescent="0.25">
      <c r="A58" s="15" t="s">
        <v>790</v>
      </c>
    </row>
    <row r="59" spans="1:1" x14ac:dyDescent="0.25">
      <c r="A59" s="15" t="s">
        <v>791</v>
      </c>
    </row>
    <row r="60" spans="1:1" x14ac:dyDescent="0.25">
      <c r="A60" s="15" t="s">
        <v>792</v>
      </c>
    </row>
    <row r="61" spans="1:1" x14ac:dyDescent="0.25">
      <c r="A61" s="15" t="s">
        <v>1729</v>
      </c>
    </row>
    <row r="62" spans="1:1" x14ac:dyDescent="0.25">
      <c r="A62" s="15" t="s">
        <v>793</v>
      </c>
    </row>
    <row r="63" spans="1:1" x14ac:dyDescent="0.25">
      <c r="A63" s="15" t="s">
        <v>794</v>
      </c>
    </row>
    <row r="64" spans="1:1" x14ac:dyDescent="0.25">
      <c r="A64" s="15" t="s">
        <v>795</v>
      </c>
    </row>
    <row r="65" spans="1:1" x14ac:dyDescent="0.25">
      <c r="A65" s="15" t="s">
        <v>796</v>
      </c>
    </row>
    <row r="66" spans="1:1" x14ac:dyDescent="0.25">
      <c r="A66" s="15" t="s">
        <v>797</v>
      </c>
    </row>
    <row r="67" spans="1:1" x14ac:dyDescent="0.25">
      <c r="A67" s="15" t="s">
        <v>798</v>
      </c>
    </row>
    <row r="68" spans="1:1" x14ac:dyDescent="0.25">
      <c r="A68" s="15" t="s">
        <v>799</v>
      </c>
    </row>
    <row r="69" spans="1:1" x14ac:dyDescent="0.25">
      <c r="A69" s="15" t="s">
        <v>800</v>
      </c>
    </row>
    <row r="70" spans="1:1" x14ac:dyDescent="0.25">
      <c r="A70" s="15" t="s">
        <v>801</v>
      </c>
    </row>
    <row r="71" spans="1:1" x14ac:dyDescent="0.25">
      <c r="A71" s="15" t="s">
        <v>802</v>
      </c>
    </row>
    <row r="72" spans="1:1" x14ac:dyDescent="0.25">
      <c r="A72" s="15" t="s">
        <v>803</v>
      </c>
    </row>
    <row r="73" spans="1:1" x14ac:dyDescent="0.25">
      <c r="A73" s="15" t="s">
        <v>804</v>
      </c>
    </row>
    <row r="74" spans="1:1" x14ac:dyDescent="0.25">
      <c r="A74" s="15" t="s">
        <v>805</v>
      </c>
    </row>
    <row r="75" spans="1:1" x14ac:dyDescent="0.25">
      <c r="A75" s="15" t="s">
        <v>806</v>
      </c>
    </row>
    <row r="76" spans="1:1" x14ac:dyDescent="0.25">
      <c r="A76" s="15" t="s">
        <v>807</v>
      </c>
    </row>
    <row r="77" spans="1:1" x14ac:dyDescent="0.25">
      <c r="A77" s="15" t="s">
        <v>808</v>
      </c>
    </row>
    <row r="78" spans="1:1" x14ac:dyDescent="0.25">
      <c r="A78" s="15" t="s">
        <v>809</v>
      </c>
    </row>
    <row r="79" spans="1:1" x14ac:dyDescent="0.25">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24.75" customHeight="1" x14ac:dyDescent="0.3">
      <c r="A2" s="154" t="s">
        <v>1607</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4" t="s">
        <v>58</v>
      </c>
      <c r="B6" s="41" t="s">
        <v>217</v>
      </c>
      <c r="C6" s="14">
        <v>516634107</v>
      </c>
      <c r="D6" s="11" t="str">
        <f t="shared" ref="D6:D12" si="0">IF($B6="N/A","N/A",IF(C6&gt;10,"No",IF(C6&lt;-10,"No","Yes")))</f>
        <v>N/A</v>
      </c>
      <c r="E6" s="14">
        <v>560975657</v>
      </c>
      <c r="F6" s="11" t="str">
        <f t="shared" ref="F6:F12" si="1">IF($B6="N/A","N/A",IF(E6&gt;10,"No",IF(E6&lt;-10,"No","Yes")))</f>
        <v>N/A</v>
      </c>
      <c r="G6" s="14">
        <v>578183646</v>
      </c>
      <c r="H6" s="11" t="str">
        <f t="shared" ref="H6:H12" si="2">IF($B6="N/A","N/A",IF(G6&gt;10,"No",IF(G6&lt;-10,"No","Yes")))</f>
        <v>N/A</v>
      </c>
      <c r="I6" s="12">
        <v>8.5830000000000002</v>
      </c>
      <c r="J6" s="12">
        <v>3.0680000000000001</v>
      </c>
      <c r="K6" s="41" t="s">
        <v>732</v>
      </c>
      <c r="L6" s="9" t="str">
        <f t="shared" ref="L6:L13" si="3">IF(J6="Div by 0", "N/A", IF(K6="N/A","N/A", IF(J6&gt;VALUE(MID(K6,1,2)), "No", IF(J6&lt;-1*VALUE(MID(K6,1,2)), "No", "Yes"))))</f>
        <v>Yes</v>
      </c>
    </row>
    <row r="7" spans="1:12" x14ac:dyDescent="0.25">
      <c r="A7" s="4" t="s">
        <v>1120</v>
      </c>
      <c r="B7" s="41" t="s">
        <v>217</v>
      </c>
      <c r="C7" s="14">
        <v>6611.7317473000003</v>
      </c>
      <c r="D7" s="11" t="str">
        <f t="shared" si="0"/>
        <v>N/A</v>
      </c>
      <c r="E7" s="14">
        <v>6714.9741684000001</v>
      </c>
      <c r="F7" s="11" t="str">
        <f t="shared" si="1"/>
        <v>N/A</v>
      </c>
      <c r="G7" s="14">
        <v>6543.2776841000004</v>
      </c>
      <c r="H7" s="11" t="str">
        <f t="shared" si="2"/>
        <v>N/A</v>
      </c>
      <c r="I7" s="12">
        <v>1.5620000000000001</v>
      </c>
      <c r="J7" s="12">
        <v>-2.56</v>
      </c>
      <c r="K7" s="41" t="s">
        <v>732</v>
      </c>
      <c r="L7" s="9" t="str">
        <f t="shared" si="3"/>
        <v>Yes</v>
      </c>
    </row>
    <row r="8" spans="1:12" x14ac:dyDescent="0.25">
      <c r="A8" s="4" t="s">
        <v>720</v>
      </c>
      <c r="B8" s="41" t="s">
        <v>217</v>
      </c>
      <c r="C8" s="14">
        <v>190</v>
      </c>
      <c r="D8" s="11" t="str">
        <f t="shared" si="0"/>
        <v>N/A</v>
      </c>
      <c r="E8" s="14">
        <v>206</v>
      </c>
      <c r="F8" s="11" t="str">
        <f t="shared" si="1"/>
        <v>N/A</v>
      </c>
      <c r="G8" s="14">
        <v>194</v>
      </c>
      <c r="H8" s="11" t="str">
        <f t="shared" si="2"/>
        <v>N/A</v>
      </c>
      <c r="I8" s="12">
        <v>8.4209999999999994</v>
      </c>
      <c r="J8" s="12">
        <v>-5.83</v>
      </c>
      <c r="K8" s="41" t="s">
        <v>732</v>
      </c>
      <c r="L8" s="9" t="str">
        <f t="shared" si="3"/>
        <v>Yes</v>
      </c>
    </row>
    <row r="9" spans="1:12" x14ac:dyDescent="0.25">
      <c r="A9" s="4" t="s">
        <v>721</v>
      </c>
      <c r="B9" s="41" t="s">
        <v>217</v>
      </c>
      <c r="C9" s="14">
        <v>970</v>
      </c>
      <c r="D9" s="11" t="str">
        <f t="shared" si="0"/>
        <v>N/A</v>
      </c>
      <c r="E9" s="14">
        <v>1001</v>
      </c>
      <c r="F9" s="11" t="str">
        <f t="shared" si="1"/>
        <v>N/A</v>
      </c>
      <c r="G9" s="14">
        <v>954</v>
      </c>
      <c r="H9" s="11" t="str">
        <f t="shared" si="2"/>
        <v>N/A</v>
      </c>
      <c r="I9" s="12">
        <v>3.1960000000000002</v>
      </c>
      <c r="J9" s="12">
        <v>-4.7</v>
      </c>
      <c r="K9" s="41" t="s">
        <v>732</v>
      </c>
      <c r="L9" s="9" t="str">
        <f t="shared" si="3"/>
        <v>Yes</v>
      </c>
    </row>
    <row r="10" spans="1:12" x14ac:dyDescent="0.25">
      <c r="A10" s="4" t="s">
        <v>722</v>
      </c>
      <c r="B10" s="41" t="s">
        <v>217</v>
      </c>
      <c r="C10" s="14">
        <v>3909</v>
      </c>
      <c r="D10" s="11" t="str">
        <f t="shared" si="0"/>
        <v>N/A</v>
      </c>
      <c r="E10" s="14">
        <v>3928</v>
      </c>
      <c r="F10" s="11" t="str">
        <f t="shared" si="1"/>
        <v>N/A</v>
      </c>
      <c r="G10" s="14">
        <v>3833</v>
      </c>
      <c r="H10" s="11" t="str">
        <f t="shared" si="2"/>
        <v>N/A</v>
      </c>
      <c r="I10" s="12">
        <v>0.48609999999999998</v>
      </c>
      <c r="J10" s="12">
        <v>-2.42</v>
      </c>
      <c r="K10" s="41" t="s">
        <v>732</v>
      </c>
      <c r="L10" s="9" t="str">
        <f t="shared" si="3"/>
        <v>Yes</v>
      </c>
    </row>
    <row r="11" spans="1:12" x14ac:dyDescent="0.25">
      <c r="A11" s="4" t="s">
        <v>723</v>
      </c>
      <c r="B11" s="41" t="s">
        <v>217</v>
      </c>
      <c r="C11" s="14">
        <v>34910</v>
      </c>
      <c r="D11" s="11" t="str">
        <f t="shared" si="0"/>
        <v>N/A</v>
      </c>
      <c r="E11" s="14">
        <v>34716</v>
      </c>
      <c r="F11" s="11" t="str">
        <f t="shared" si="1"/>
        <v>N/A</v>
      </c>
      <c r="G11" s="14">
        <v>33026</v>
      </c>
      <c r="H11" s="11" t="str">
        <f t="shared" si="2"/>
        <v>N/A</v>
      </c>
      <c r="I11" s="12">
        <v>-0.55600000000000005</v>
      </c>
      <c r="J11" s="12">
        <v>-4.87</v>
      </c>
      <c r="K11" s="41" t="s">
        <v>732</v>
      </c>
      <c r="L11" s="9" t="str">
        <f t="shared" si="3"/>
        <v>Yes</v>
      </c>
    </row>
    <row r="12" spans="1:12" x14ac:dyDescent="0.25">
      <c r="A12" s="4" t="s">
        <v>724</v>
      </c>
      <c r="B12" s="41" t="s">
        <v>217</v>
      </c>
      <c r="C12" s="14">
        <v>96456</v>
      </c>
      <c r="D12" s="11" t="str">
        <f t="shared" si="0"/>
        <v>N/A</v>
      </c>
      <c r="E12" s="14">
        <v>92938</v>
      </c>
      <c r="F12" s="11" t="str">
        <f t="shared" si="1"/>
        <v>N/A</v>
      </c>
      <c r="G12" s="14">
        <v>92275</v>
      </c>
      <c r="H12" s="11" t="str">
        <f t="shared" si="2"/>
        <v>N/A</v>
      </c>
      <c r="I12" s="12">
        <v>-3.65</v>
      </c>
      <c r="J12" s="12">
        <v>-0.71299999999999997</v>
      </c>
      <c r="K12" s="41" t="s">
        <v>732</v>
      </c>
      <c r="L12" s="9" t="str">
        <f t="shared" si="3"/>
        <v>Yes</v>
      </c>
    </row>
    <row r="13" spans="1:12" x14ac:dyDescent="0.25">
      <c r="A13" s="4" t="s">
        <v>74</v>
      </c>
      <c r="B13" s="41" t="s">
        <v>217</v>
      </c>
      <c r="C13" s="14">
        <v>2609662</v>
      </c>
      <c r="D13" s="11" t="str">
        <f>IF($B13="N/A","N/A",IF(C13&gt;10,"No",IF(C13&lt;-10,"No","Yes")))</f>
        <v>N/A</v>
      </c>
      <c r="E13" s="14">
        <v>974937</v>
      </c>
      <c r="F13" s="11" t="str">
        <f>IF($B13="N/A","N/A",IF(E13&gt;10,"No",IF(E13&lt;-10,"No","Yes")))</f>
        <v>N/A</v>
      </c>
      <c r="G13" s="14">
        <v>919908</v>
      </c>
      <c r="H13" s="11" t="str">
        <f>IF($B13="N/A","N/A",IF(G13&gt;10,"No",IF(G13&lt;-10,"No","Yes")))</f>
        <v>N/A</v>
      </c>
      <c r="I13" s="12">
        <v>-62.6</v>
      </c>
      <c r="J13" s="12">
        <v>-5.64</v>
      </c>
      <c r="K13" s="41" t="s">
        <v>732</v>
      </c>
      <c r="L13" s="9" t="str">
        <f t="shared" si="3"/>
        <v>Yes</v>
      </c>
    </row>
    <row r="14" spans="1:12" x14ac:dyDescent="0.25">
      <c r="A14" s="50" t="s">
        <v>161</v>
      </c>
      <c r="B14" s="33" t="s">
        <v>217</v>
      </c>
      <c r="C14" s="8">
        <v>16.294040108000001</v>
      </c>
      <c r="D14" s="11" t="str">
        <f t="shared" ref="D14:D18" si="4">IF($B14="N/A","N/A",IF(C14&gt;10,"No",IF(C14&lt;-10,"No","Yes")))</f>
        <v>N/A</v>
      </c>
      <c r="E14" s="8">
        <v>15.940675836</v>
      </c>
      <c r="F14" s="11" t="str">
        <f t="shared" ref="F14:F18" si="5">IF($B14="N/A","N/A",IF(E14&gt;10,"No",IF(E14&lt;-10,"No","Yes")))</f>
        <v>N/A</v>
      </c>
      <c r="G14" s="8">
        <v>16.319047565000002</v>
      </c>
      <c r="H14" s="11" t="str">
        <f t="shared" ref="H14:H18" si="6">IF($B14="N/A","N/A",IF(G14&gt;10,"No",IF(G14&lt;-10,"No","Yes")))</f>
        <v>N/A</v>
      </c>
      <c r="I14" s="12">
        <v>-2.17</v>
      </c>
      <c r="J14" s="12">
        <v>2.3740000000000001</v>
      </c>
      <c r="K14" s="41" t="s">
        <v>732</v>
      </c>
      <c r="L14" s="9" t="str">
        <f t="shared" ref="L14:L18" si="7">IF(J14="Div by 0", "N/A", IF(K14="N/A","N/A", IF(J14&gt;VALUE(MID(K14,1,2)), "No", IF(J14&lt;-1*VALUE(MID(K14,1,2)), "No", "Yes"))))</f>
        <v>Yes</v>
      </c>
    </row>
    <row r="15" spans="1:12" x14ac:dyDescent="0.25">
      <c r="A15" s="4" t="s">
        <v>418</v>
      </c>
      <c r="B15" s="33" t="s">
        <v>217</v>
      </c>
      <c r="C15" s="8">
        <v>21.341795103999999</v>
      </c>
      <c r="D15" s="11" t="str">
        <f t="shared" si="4"/>
        <v>N/A</v>
      </c>
      <c r="E15" s="8">
        <v>21.284857041999999</v>
      </c>
      <c r="F15" s="11" t="str">
        <f t="shared" si="5"/>
        <v>N/A</v>
      </c>
      <c r="G15" s="8">
        <v>23.195788758999999</v>
      </c>
      <c r="H15" s="11" t="str">
        <f t="shared" si="6"/>
        <v>N/A</v>
      </c>
      <c r="I15" s="12">
        <v>-0.26700000000000002</v>
      </c>
      <c r="J15" s="12">
        <v>8.9779999999999998</v>
      </c>
      <c r="K15" s="41" t="s">
        <v>732</v>
      </c>
      <c r="L15" s="9" t="str">
        <f t="shared" si="7"/>
        <v>Yes</v>
      </c>
    </row>
    <row r="16" spans="1:12" x14ac:dyDescent="0.25">
      <c r="A16" s="4" t="s">
        <v>419</v>
      </c>
      <c r="B16" s="33" t="s">
        <v>217</v>
      </c>
      <c r="C16" s="8">
        <v>14.295334295</v>
      </c>
      <c r="D16" s="11" t="str">
        <f t="shared" si="4"/>
        <v>N/A</v>
      </c>
      <c r="E16" s="8">
        <v>14.604388601</v>
      </c>
      <c r="F16" s="11" t="str">
        <f t="shared" si="5"/>
        <v>N/A</v>
      </c>
      <c r="G16" s="8">
        <v>15.261527873</v>
      </c>
      <c r="H16" s="11" t="str">
        <f t="shared" si="6"/>
        <v>N/A</v>
      </c>
      <c r="I16" s="12">
        <v>2.1619999999999999</v>
      </c>
      <c r="J16" s="12">
        <v>4.5</v>
      </c>
      <c r="K16" s="41" t="s">
        <v>732</v>
      </c>
      <c r="L16" s="9" t="str">
        <f t="shared" si="7"/>
        <v>Yes</v>
      </c>
    </row>
    <row r="17" spans="1:12" x14ac:dyDescent="0.25">
      <c r="A17" s="4" t="s">
        <v>420</v>
      </c>
      <c r="B17" s="33" t="s">
        <v>217</v>
      </c>
      <c r="C17" s="8">
        <v>16.062785366</v>
      </c>
      <c r="D17" s="11" t="str">
        <f t="shared" si="4"/>
        <v>N/A</v>
      </c>
      <c r="E17" s="8">
        <v>15.246792068</v>
      </c>
      <c r="F17" s="11" t="str">
        <f t="shared" si="5"/>
        <v>N/A</v>
      </c>
      <c r="G17" s="8">
        <v>15.271656767</v>
      </c>
      <c r="H17" s="11" t="str">
        <f t="shared" si="6"/>
        <v>N/A</v>
      </c>
      <c r="I17" s="12">
        <v>-5.08</v>
      </c>
      <c r="J17" s="12">
        <v>0.16309999999999999</v>
      </c>
      <c r="K17" s="41" t="s">
        <v>732</v>
      </c>
      <c r="L17" s="9" t="str">
        <f t="shared" si="7"/>
        <v>Yes</v>
      </c>
    </row>
    <row r="18" spans="1:12" x14ac:dyDescent="0.25">
      <c r="A18" s="4" t="s">
        <v>421</v>
      </c>
      <c r="B18" s="33" t="s">
        <v>217</v>
      </c>
      <c r="C18" s="8">
        <v>16.717270940999999</v>
      </c>
      <c r="D18" s="11" t="str">
        <f t="shared" si="4"/>
        <v>N/A</v>
      </c>
      <c r="E18" s="8">
        <v>17.808446957000001</v>
      </c>
      <c r="F18" s="11" t="str">
        <f t="shared" si="5"/>
        <v>N/A</v>
      </c>
      <c r="G18" s="8">
        <v>18.693743955999999</v>
      </c>
      <c r="H18" s="11" t="str">
        <f t="shared" si="6"/>
        <v>N/A</v>
      </c>
      <c r="I18" s="12">
        <v>6.5270000000000001</v>
      </c>
      <c r="J18" s="12">
        <v>4.9710000000000001</v>
      </c>
      <c r="K18" s="41" t="s">
        <v>732</v>
      </c>
      <c r="L18" s="9" t="str">
        <f t="shared" si="7"/>
        <v>Yes</v>
      </c>
    </row>
    <row r="19" spans="1:12" x14ac:dyDescent="0.25">
      <c r="A19" s="4" t="s">
        <v>75</v>
      </c>
      <c r="B19" s="41" t="s">
        <v>217</v>
      </c>
      <c r="C19" s="34">
        <v>11</v>
      </c>
      <c r="D19" s="11" t="str">
        <f t="shared" ref="D19:D50" si="8">IF($B19="N/A","N/A",IF(C19&gt;10,"No",IF(C19&lt;-10,"No","Yes")))</f>
        <v>N/A</v>
      </c>
      <c r="E19" s="34">
        <v>0</v>
      </c>
      <c r="F19" s="11" t="str">
        <f t="shared" ref="F19:F50" si="9">IF($B19="N/A","N/A",IF(E19&gt;10,"No",IF(E19&lt;-10,"No","Yes")))</f>
        <v>N/A</v>
      </c>
      <c r="G19" s="34">
        <v>0</v>
      </c>
      <c r="H19" s="11" t="str">
        <f t="shared" ref="H19:H50" si="10">IF($B19="N/A","N/A",IF(G19&gt;10,"No",IF(G19&lt;-10,"No","Yes")))</f>
        <v>N/A</v>
      </c>
      <c r="I19" s="12">
        <v>-100</v>
      </c>
      <c r="J19" s="12" t="s">
        <v>1742</v>
      </c>
      <c r="K19" s="41" t="s">
        <v>217</v>
      </c>
      <c r="L19" s="9" t="str">
        <f t="shared" ref="L19:L25" si="11">IF(J19="Div by 0", "N/A", IF(K19="N/A","N/A", IF(J19&gt;VALUE(MID(K19,1,2)), "No", IF(J19&lt;-1*VALUE(MID(K19,1,2)), "No", "Yes"))))</f>
        <v>N/A</v>
      </c>
    </row>
    <row r="20" spans="1:12" x14ac:dyDescent="0.25">
      <c r="A20" s="4" t="s">
        <v>76</v>
      </c>
      <c r="B20" s="41" t="s">
        <v>217</v>
      </c>
      <c r="C20" s="34">
        <v>13</v>
      </c>
      <c r="D20" s="11" t="str">
        <f t="shared" si="8"/>
        <v>N/A</v>
      </c>
      <c r="E20" s="34">
        <v>11</v>
      </c>
      <c r="F20" s="11" t="str">
        <f t="shared" si="9"/>
        <v>N/A</v>
      </c>
      <c r="G20" s="34">
        <v>11</v>
      </c>
      <c r="H20" s="11" t="str">
        <f t="shared" si="10"/>
        <v>N/A</v>
      </c>
      <c r="I20" s="12">
        <v>-46.2</v>
      </c>
      <c r="J20" s="12">
        <v>42.86</v>
      </c>
      <c r="K20" s="41" t="s">
        <v>217</v>
      </c>
      <c r="L20" s="9" t="str">
        <f t="shared" si="11"/>
        <v>N/A</v>
      </c>
    </row>
    <row r="21" spans="1:12" x14ac:dyDescent="0.25">
      <c r="A21" s="50" t="s">
        <v>1120</v>
      </c>
      <c r="B21" s="41" t="s">
        <v>217</v>
      </c>
      <c r="C21" s="14">
        <v>6611.7317473000003</v>
      </c>
      <c r="D21" s="11" t="str">
        <f t="shared" si="8"/>
        <v>N/A</v>
      </c>
      <c r="E21" s="14">
        <v>6714.9741684000001</v>
      </c>
      <c r="F21" s="11" t="str">
        <f t="shared" si="9"/>
        <v>N/A</v>
      </c>
      <c r="G21" s="14">
        <v>6543.2776841000004</v>
      </c>
      <c r="H21" s="11" t="str">
        <f t="shared" si="10"/>
        <v>N/A</v>
      </c>
      <c r="I21" s="12">
        <v>1.5620000000000001</v>
      </c>
      <c r="J21" s="12">
        <v>-2.56</v>
      </c>
      <c r="K21" s="41" t="s">
        <v>732</v>
      </c>
      <c r="L21" s="9" t="str">
        <f t="shared" si="11"/>
        <v>Yes</v>
      </c>
    </row>
    <row r="22" spans="1:12" x14ac:dyDescent="0.25">
      <c r="A22" s="4" t="s">
        <v>1725</v>
      </c>
      <c r="B22" s="41" t="s">
        <v>217</v>
      </c>
      <c r="C22" s="14">
        <v>18573.165730000001</v>
      </c>
      <c r="D22" s="11" t="str">
        <f t="shared" si="8"/>
        <v>N/A</v>
      </c>
      <c r="E22" s="14">
        <v>20717.570950000001</v>
      </c>
      <c r="F22" s="11" t="str">
        <f t="shared" si="9"/>
        <v>N/A</v>
      </c>
      <c r="G22" s="14">
        <v>20634.53082</v>
      </c>
      <c r="H22" s="11" t="str">
        <f t="shared" si="10"/>
        <v>N/A</v>
      </c>
      <c r="I22" s="12">
        <v>11.55</v>
      </c>
      <c r="J22" s="12">
        <v>-0.40100000000000002</v>
      </c>
      <c r="K22" s="41" t="s">
        <v>732</v>
      </c>
      <c r="L22" s="9" t="str">
        <f t="shared" si="11"/>
        <v>Yes</v>
      </c>
    </row>
    <row r="23" spans="1:12" x14ac:dyDescent="0.25">
      <c r="A23" s="4" t="s">
        <v>1121</v>
      </c>
      <c r="B23" s="41" t="s">
        <v>217</v>
      </c>
      <c r="C23" s="14">
        <v>21896.805002000001</v>
      </c>
      <c r="D23" s="11" t="str">
        <f t="shared" si="8"/>
        <v>N/A</v>
      </c>
      <c r="E23" s="14">
        <v>21274.334698999999</v>
      </c>
      <c r="F23" s="11" t="str">
        <f t="shared" si="9"/>
        <v>N/A</v>
      </c>
      <c r="G23" s="14">
        <v>21772.911992000001</v>
      </c>
      <c r="H23" s="11" t="str">
        <f t="shared" si="10"/>
        <v>N/A</v>
      </c>
      <c r="I23" s="12">
        <v>-2.84</v>
      </c>
      <c r="J23" s="12">
        <v>2.3439999999999999</v>
      </c>
      <c r="K23" s="41" t="s">
        <v>732</v>
      </c>
      <c r="L23" s="9" t="str">
        <f t="shared" si="11"/>
        <v>Yes</v>
      </c>
    </row>
    <row r="24" spans="1:12" x14ac:dyDescent="0.25">
      <c r="A24" s="4" t="s">
        <v>1122</v>
      </c>
      <c r="B24" s="41" t="s">
        <v>217</v>
      </c>
      <c r="C24" s="14">
        <v>2660.0599047999999</v>
      </c>
      <c r="D24" s="11" t="str">
        <f t="shared" si="8"/>
        <v>N/A</v>
      </c>
      <c r="E24" s="14">
        <v>2725.7337963</v>
      </c>
      <c r="F24" s="11" t="str">
        <f t="shared" si="9"/>
        <v>N/A</v>
      </c>
      <c r="G24" s="14">
        <v>2430.3354992</v>
      </c>
      <c r="H24" s="11" t="str">
        <f t="shared" si="10"/>
        <v>N/A</v>
      </c>
      <c r="I24" s="12">
        <v>2.4689999999999999</v>
      </c>
      <c r="J24" s="12">
        <v>-10.8</v>
      </c>
      <c r="K24" s="41" t="s">
        <v>732</v>
      </c>
      <c r="L24" s="9" t="str">
        <f t="shared" si="11"/>
        <v>Yes</v>
      </c>
    </row>
    <row r="25" spans="1:12" x14ac:dyDescent="0.25">
      <c r="A25" s="4" t="s">
        <v>1123</v>
      </c>
      <c r="B25" s="41" t="s">
        <v>217</v>
      </c>
      <c r="C25" s="14">
        <v>4540.1226112000004</v>
      </c>
      <c r="D25" s="11" t="str">
        <f t="shared" si="8"/>
        <v>N/A</v>
      </c>
      <c r="E25" s="14">
        <v>5020.7202361</v>
      </c>
      <c r="F25" s="11" t="str">
        <f t="shared" si="9"/>
        <v>N/A</v>
      </c>
      <c r="G25" s="14">
        <v>4765.3273079000001</v>
      </c>
      <c r="H25" s="11" t="str">
        <f t="shared" si="10"/>
        <v>N/A</v>
      </c>
      <c r="I25" s="12">
        <v>10.59</v>
      </c>
      <c r="J25" s="12">
        <v>-5.09</v>
      </c>
      <c r="K25" s="41" t="s">
        <v>732</v>
      </c>
      <c r="L25" s="9" t="str">
        <f t="shared" si="11"/>
        <v>Yes</v>
      </c>
    </row>
    <row r="26" spans="1:12" x14ac:dyDescent="0.25">
      <c r="A26" s="2" t="s">
        <v>1124</v>
      </c>
      <c r="B26" s="41" t="s">
        <v>217</v>
      </c>
      <c r="C26" s="14">
        <v>6901.7870050000001</v>
      </c>
      <c r="D26" s="11" t="str">
        <f t="shared" si="8"/>
        <v>N/A</v>
      </c>
      <c r="E26" s="14">
        <v>7090.0018713999998</v>
      </c>
      <c r="F26" s="11" t="str">
        <f t="shared" si="9"/>
        <v>N/A</v>
      </c>
      <c r="G26" s="14">
        <v>6876.6807189000001</v>
      </c>
      <c r="H26" s="11" t="str">
        <f t="shared" si="10"/>
        <v>N/A</v>
      </c>
      <c r="I26" s="12">
        <v>2.7269999999999999</v>
      </c>
      <c r="J26" s="12">
        <v>-3.01</v>
      </c>
      <c r="K26" s="41" t="s">
        <v>732</v>
      </c>
      <c r="L26" s="9" t="str">
        <f>IF(J26="Div by 0", "N/A", IF(OR(J26="N/A",K26="N/A"),"N/A", IF(J26&gt;VALUE(MID(K26,1,2)), "No", IF(J26&lt;-1*VALUE(MID(K26,1,2)), "No", "Yes"))))</f>
        <v>Yes</v>
      </c>
    </row>
    <row r="27" spans="1:12" x14ac:dyDescent="0.25">
      <c r="A27" s="2" t="s">
        <v>1125</v>
      </c>
      <c r="B27" s="41" t="s">
        <v>217</v>
      </c>
      <c r="C27" s="14">
        <v>6229.2409405999997</v>
      </c>
      <c r="D27" s="11" t="str">
        <f t="shared" si="8"/>
        <v>N/A</v>
      </c>
      <c r="E27" s="14">
        <v>6231.9996440000004</v>
      </c>
      <c r="F27" s="11" t="str">
        <f t="shared" si="9"/>
        <v>N/A</v>
      </c>
      <c r="G27" s="14">
        <v>6113.8507767999999</v>
      </c>
      <c r="H27" s="11" t="str">
        <f t="shared" si="10"/>
        <v>N/A</v>
      </c>
      <c r="I27" s="12">
        <v>4.4299999999999999E-2</v>
      </c>
      <c r="J27" s="12">
        <v>-1.9</v>
      </c>
      <c r="K27" s="41" t="s">
        <v>732</v>
      </c>
      <c r="L27" s="9" t="str">
        <f>IF(J27="Div by 0", "N/A", IF(OR(J27="N/A",K27="N/A"),"N/A", IF(J27&gt;VALUE(MID(K27,1,2)), "No", IF(J27&lt;-1*VALUE(MID(K27,1,2)), "No", "Yes"))))</f>
        <v>Yes</v>
      </c>
    </row>
    <row r="28" spans="1:12" x14ac:dyDescent="0.25">
      <c r="A28" s="50" t="s">
        <v>1126</v>
      </c>
      <c r="B28" s="41" t="s">
        <v>217</v>
      </c>
      <c r="C28" s="14">
        <v>20175.156177000001</v>
      </c>
      <c r="D28" s="11" t="str">
        <f t="shared" si="8"/>
        <v>N/A</v>
      </c>
      <c r="E28" s="14">
        <v>21155.326013999998</v>
      </c>
      <c r="F28" s="11" t="str">
        <f t="shared" si="9"/>
        <v>N/A</v>
      </c>
      <c r="G28" s="14">
        <v>21224.179641999999</v>
      </c>
      <c r="H28" s="11" t="str">
        <f t="shared" si="10"/>
        <v>N/A</v>
      </c>
      <c r="I28" s="12">
        <v>4.8579999999999997</v>
      </c>
      <c r="J28" s="12">
        <v>0.32550000000000001</v>
      </c>
      <c r="K28" s="41" t="s">
        <v>732</v>
      </c>
      <c r="L28" s="9" t="str">
        <f>IF(J28="Div by 0", "N/A", IF(K28="N/A","N/A", IF(J28&gt;VALUE(MID(K28,1,2)), "No", IF(J28&lt;-1*VALUE(MID(K28,1,2)), "No", "Yes"))))</f>
        <v>Yes</v>
      </c>
    </row>
    <row r="29" spans="1:12" x14ac:dyDescent="0.25">
      <c r="A29" s="2" t="s">
        <v>1127</v>
      </c>
      <c r="B29" s="41" t="s">
        <v>217</v>
      </c>
      <c r="C29" s="14">
        <v>18641.420994</v>
      </c>
      <c r="D29" s="11" t="str">
        <f t="shared" si="8"/>
        <v>N/A</v>
      </c>
      <c r="E29" s="14">
        <v>20809.579728000001</v>
      </c>
      <c r="F29" s="11" t="str">
        <f t="shared" si="9"/>
        <v>N/A</v>
      </c>
      <c r="G29" s="14">
        <v>20760.50344</v>
      </c>
      <c r="H29" s="11" t="str">
        <f t="shared" si="10"/>
        <v>N/A</v>
      </c>
      <c r="I29" s="12">
        <v>11.63</v>
      </c>
      <c r="J29" s="12">
        <v>-0.23599999999999999</v>
      </c>
      <c r="K29" s="41" t="s">
        <v>732</v>
      </c>
      <c r="L29" s="9" t="str">
        <f>IF(J29="Div by 0", "N/A", IF(K29="N/A","N/A", IF(J29&gt;VALUE(MID(K29,1,2)), "No", IF(J29&lt;-1*VALUE(MID(K29,1,2)), "No", "Yes"))))</f>
        <v>Yes</v>
      </c>
    </row>
    <row r="30" spans="1:12" x14ac:dyDescent="0.25">
      <c r="A30" s="2" t="s">
        <v>1128</v>
      </c>
      <c r="B30" s="41" t="s">
        <v>217</v>
      </c>
      <c r="C30" s="14">
        <v>22023.486260000001</v>
      </c>
      <c r="D30" s="11" t="str">
        <f t="shared" si="8"/>
        <v>N/A</v>
      </c>
      <c r="E30" s="14">
        <v>21659.138845000001</v>
      </c>
      <c r="F30" s="11" t="str">
        <f t="shared" si="9"/>
        <v>N/A</v>
      </c>
      <c r="G30" s="14">
        <v>21746.321693000002</v>
      </c>
      <c r="H30" s="11" t="str">
        <f t="shared" si="10"/>
        <v>N/A</v>
      </c>
      <c r="I30" s="12">
        <v>-1.65</v>
      </c>
      <c r="J30" s="12">
        <v>0.40250000000000002</v>
      </c>
      <c r="K30" s="41" t="s">
        <v>732</v>
      </c>
      <c r="L30" s="9" t="str">
        <f>IF(J30="Div by 0", "N/A", IF(K30="N/A","N/A", IF(J30&gt;VALUE(MID(K30,1,2)), "No", IF(J30&lt;-1*VALUE(MID(K30,1,2)), "No", "Yes"))))</f>
        <v>Yes</v>
      </c>
    </row>
    <row r="31" spans="1:12" x14ac:dyDescent="0.25">
      <c r="A31" s="2" t="s">
        <v>1129</v>
      </c>
      <c r="B31" s="41" t="s">
        <v>217</v>
      </c>
      <c r="C31" s="14">
        <v>20020.694079000001</v>
      </c>
      <c r="D31" s="11" t="str">
        <f t="shared" si="8"/>
        <v>N/A</v>
      </c>
      <c r="E31" s="14">
        <v>21285.100470000001</v>
      </c>
      <c r="F31" s="11" t="str">
        <f t="shared" si="9"/>
        <v>N/A</v>
      </c>
      <c r="G31" s="14">
        <v>21099.09317</v>
      </c>
      <c r="H31" s="11" t="str">
        <f t="shared" si="10"/>
        <v>N/A</v>
      </c>
      <c r="I31" s="12">
        <v>6.3150000000000004</v>
      </c>
      <c r="J31" s="12">
        <v>-0.874</v>
      </c>
      <c r="K31" s="41" t="s">
        <v>732</v>
      </c>
      <c r="L31" s="9" t="str">
        <f>IF(J31="Div by 0", "N/A", IF(OR(J31="N/A",K31="N/A"),"N/A", IF(J31&gt;VALUE(MID(K31,1,2)), "No", IF(J31&lt;-1*VALUE(MID(K31,1,2)), "No", "Yes"))))</f>
        <v>Yes</v>
      </c>
    </row>
    <row r="32" spans="1:12" x14ac:dyDescent="0.25">
      <c r="A32" s="2" t="s">
        <v>1130</v>
      </c>
      <c r="B32" s="41" t="s">
        <v>217</v>
      </c>
      <c r="C32" s="14">
        <v>20429.302061999999</v>
      </c>
      <c r="D32" s="11" t="str">
        <f t="shared" si="8"/>
        <v>N/A</v>
      </c>
      <c r="E32" s="14">
        <v>20946.605167000002</v>
      </c>
      <c r="F32" s="11" t="str">
        <f t="shared" si="9"/>
        <v>N/A</v>
      </c>
      <c r="G32" s="14">
        <v>21425.423317000001</v>
      </c>
      <c r="H32" s="11" t="str">
        <f t="shared" si="10"/>
        <v>N/A</v>
      </c>
      <c r="I32" s="12">
        <v>2.532</v>
      </c>
      <c r="J32" s="12">
        <v>2.286</v>
      </c>
      <c r="K32" s="41" t="s">
        <v>732</v>
      </c>
      <c r="L32" s="9" t="str">
        <f>IF(J32="Div by 0", "N/A", IF(OR(J32="N/A",K32="N/A"),"N/A", IF(J32&gt;VALUE(MID(K32,1,2)), "No", IF(J32&lt;-1*VALUE(MID(K32,1,2)), "No", "Yes"))))</f>
        <v>Yes</v>
      </c>
    </row>
    <row r="33" spans="1:12" x14ac:dyDescent="0.25">
      <c r="A33" s="2" t="s">
        <v>1730</v>
      </c>
      <c r="B33" s="41" t="s">
        <v>217</v>
      </c>
      <c r="C33" s="14">
        <v>19743.906475</v>
      </c>
      <c r="D33" s="11" t="str">
        <f t="shared" si="8"/>
        <v>N/A</v>
      </c>
      <c r="E33" s="14">
        <v>19571.19685</v>
      </c>
      <c r="F33" s="11" t="str">
        <f t="shared" si="9"/>
        <v>N/A</v>
      </c>
      <c r="G33" s="14">
        <v>18781.545454999999</v>
      </c>
      <c r="H33" s="11" t="str">
        <f t="shared" si="10"/>
        <v>N/A</v>
      </c>
      <c r="I33" s="12">
        <v>-0.875</v>
      </c>
      <c r="J33" s="12">
        <v>-4.03</v>
      </c>
      <c r="K33" s="41" t="s">
        <v>732</v>
      </c>
      <c r="L33" s="9" t="str">
        <f t="shared" ref="L33:L45" si="12">IF(J33="Div by 0", "N/A", IF(K33="N/A","N/A", IF(J33&gt;VALUE(MID(K33,1,2)), "No", IF(J33&lt;-1*VALUE(MID(K33,1,2)), "No", "Yes"))))</f>
        <v>Yes</v>
      </c>
    </row>
    <row r="34" spans="1:12" x14ac:dyDescent="0.25">
      <c r="A34" s="2" t="s">
        <v>1731</v>
      </c>
      <c r="B34" s="41" t="s">
        <v>217</v>
      </c>
      <c r="C34" s="14">
        <v>4774.4162275999997</v>
      </c>
      <c r="D34" s="11" t="str">
        <f t="shared" si="8"/>
        <v>N/A</v>
      </c>
      <c r="E34" s="14">
        <v>5917.216805</v>
      </c>
      <c r="F34" s="11" t="str">
        <f t="shared" si="9"/>
        <v>N/A</v>
      </c>
      <c r="G34" s="14">
        <v>7222.0655737999996</v>
      </c>
      <c r="H34" s="11" t="str">
        <f t="shared" si="10"/>
        <v>N/A</v>
      </c>
      <c r="I34" s="12">
        <v>23.94</v>
      </c>
      <c r="J34" s="12">
        <v>22.05</v>
      </c>
      <c r="K34" s="41" t="s">
        <v>732</v>
      </c>
      <c r="L34" s="9" t="str">
        <f t="shared" si="12"/>
        <v>Yes</v>
      </c>
    </row>
    <row r="35" spans="1:12" x14ac:dyDescent="0.25">
      <c r="A35" s="2" t="s">
        <v>1732</v>
      </c>
      <c r="B35" s="41" t="s">
        <v>217</v>
      </c>
      <c r="C35" s="14">
        <v>17488.380239999999</v>
      </c>
      <c r="D35" s="11" t="str">
        <f t="shared" si="8"/>
        <v>N/A</v>
      </c>
      <c r="E35" s="14">
        <v>18780.184395</v>
      </c>
      <c r="F35" s="11" t="str">
        <f t="shared" si="9"/>
        <v>N/A</v>
      </c>
      <c r="G35" s="14">
        <v>19520.209569999999</v>
      </c>
      <c r="H35" s="11" t="str">
        <f t="shared" si="10"/>
        <v>N/A</v>
      </c>
      <c r="I35" s="12">
        <v>7.3869999999999996</v>
      </c>
      <c r="J35" s="12">
        <v>3.94</v>
      </c>
      <c r="K35" s="41" t="s">
        <v>732</v>
      </c>
      <c r="L35" s="9" t="str">
        <f t="shared" si="12"/>
        <v>Yes</v>
      </c>
    </row>
    <row r="36" spans="1:12" x14ac:dyDescent="0.25">
      <c r="A36" s="2" t="s">
        <v>1733</v>
      </c>
      <c r="B36" s="41" t="s">
        <v>217</v>
      </c>
      <c r="C36" s="14">
        <v>268.82016037</v>
      </c>
      <c r="D36" s="11" t="str">
        <f t="shared" si="8"/>
        <v>N/A</v>
      </c>
      <c r="E36" s="14">
        <v>380.31764706000001</v>
      </c>
      <c r="F36" s="11" t="str">
        <f t="shared" si="9"/>
        <v>N/A</v>
      </c>
      <c r="G36" s="14">
        <v>253.85156993000001</v>
      </c>
      <c r="H36" s="11" t="str">
        <f t="shared" si="10"/>
        <v>N/A</v>
      </c>
      <c r="I36" s="12">
        <v>41.48</v>
      </c>
      <c r="J36" s="12">
        <v>-33.299999999999997</v>
      </c>
      <c r="K36" s="41" t="s">
        <v>732</v>
      </c>
      <c r="L36" s="9" t="str">
        <f t="shared" si="12"/>
        <v>No</v>
      </c>
    </row>
    <row r="37" spans="1:12" x14ac:dyDescent="0.25">
      <c r="A37" s="2" t="s">
        <v>1734</v>
      </c>
      <c r="B37" s="41" t="s">
        <v>217</v>
      </c>
      <c r="C37" s="14">
        <v>37483.729399000003</v>
      </c>
      <c r="D37" s="11" t="str">
        <f t="shared" si="8"/>
        <v>N/A</v>
      </c>
      <c r="E37" s="14">
        <v>38703.239494000001</v>
      </c>
      <c r="F37" s="11" t="str">
        <f t="shared" si="9"/>
        <v>N/A</v>
      </c>
      <c r="G37" s="14">
        <v>39241.848048</v>
      </c>
      <c r="H37" s="11" t="str">
        <f t="shared" si="10"/>
        <v>N/A</v>
      </c>
      <c r="I37" s="12">
        <v>3.2530000000000001</v>
      </c>
      <c r="J37" s="12">
        <v>1.3919999999999999</v>
      </c>
      <c r="K37" s="41" t="s">
        <v>732</v>
      </c>
      <c r="L37" s="9" t="str">
        <f t="shared" si="12"/>
        <v>Yes</v>
      </c>
    </row>
    <row r="38" spans="1:12" x14ac:dyDescent="0.25">
      <c r="A38" s="2" t="s">
        <v>1735</v>
      </c>
      <c r="B38" s="41" t="s">
        <v>217</v>
      </c>
      <c r="C38" s="14" t="s">
        <v>1742</v>
      </c>
      <c r="D38" s="11" t="str">
        <f t="shared" si="8"/>
        <v>N/A</v>
      </c>
      <c r="E38" s="14" t="s">
        <v>1742</v>
      </c>
      <c r="F38" s="11" t="str">
        <f t="shared" si="9"/>
        <v>N/A</v>
      </c>
      <c r="G38" s="14" t="s">
        <v>1742</v>
      </c>
      <c r="H38" s="11" t="str">
        <f t="shared" si="10"/>
        <v>N/A</v>
      </c>
      <c r="I38" s="12" t="s">
        <v>1742</v>
      </c>
      <c r="J38" s="12" t="s">
        <v>1742</v>
      </c>
      <c r="K38" s="41" t="s">
        <v>732</v>
      </c>
      <c r="L38" s="9" t="str">
        <f t="shared" si="12"/>
        <v>N/A</v>
      </c>
    </row>
    <row r="39" spans="1:12" x14ac:dyDescent="0.25">
      <c r="A39" s="2" t="s">
        <v>1736</v>
      </c>
      <c r="B39" s="41" t="s">
        <v>217</v>
      </c>
      <c r="C39" s="14">
        <v>402.25146199</v>
      </c>
      <c r="D39" s="11" t="str">
        <f t="shared" si="8"/>
        <v>N/A</v>
      </c>
      <c r="E39" s="14">
        <v>362.07605178</v>
      </c>
      <c r="F39" s="11" t="str">
        <f t="shared" si="9"/>
        <v>N/A</v>
      </c>
      <c r="G39" s="14">
        <v>229.66616085000001</v>
      </c>
      <c r="H39" s="11" t="str">
        <f t="shared" si="10"/>
        <v>N/A</v>
      </c>
      <c r="I39" s="12">
        <v>-9.99</v>
      </c>
      <c r="J39" s="12">
        <v>-36.6</v>
      </c>
      <c r="K39" s="41" t="s">
        <v>732</v>
      </c>
      <c r="L39" s="9" t="str">
        <f t="shared" si="12"/>
        <v>No</v>
      </c>
    </row>
    <row r="40" spans="1:12" x14ac:dyDescent="0.25">
      <c r="A40" s="2" t="s">
        <v>1737</v>
      </c>
      <c r="B40" s="41" t="s">
        <v>217</v>
      </c>
      <c r="C40" s="14" t="s">
        <v>1742</v>
      </c>
      <c r="D40" s="11" t="str">
        <f t="shared" si="8"/>
        <v>N/A</v>
      </c>
      <c r="E40" s="14" t="s">
        <v>1742</v>
      </c>
      <c r="F40" s="11" t="str">
        <f t="shared" si="9"/>
        <v>N/A</v>
      </c>
      <c r="G40" s="14" t="s">
        <v>1742</v>
      </c>
      <c r="H40" s="11" t="str">
        <f t="shared" si="10"/>
        <v>N/A</v>
      </c>
      <c r="I40" s="12" t="s">
        <v>1742</v>
      </c>
      <c r="J40" s="12" t="s">
        <v>1742</v>
      </c>
      <c r="K40" s="41" t="s">
        <v>732</v>
      </c>
      <c r="L40" s="9" t="str">
        <f t="shared" si="12"/>
        <v>N/A</v>
      </c>
    </row>
    <row r="41" spans="1:12" x14ac:dyDescent="0.25">
      <c r="A41" s="2" t="s">
        <v>1738</v>
      </c>
      <c r="B41" s="41" t="s">
        <v>217</v>
      </c>
      <c r="C41" s="14">
        <v>2493.5</v>
      </c>
      <c r="D41" s="11" t="str">
        <f t="shared" si="8"/>
        <v>N/A</v>
      </c>
      <c r="E41" s="14">
        <v>20857</v>
      </c>
      <c r="F41" s="11" t="str">
        <f t="shared" si="9"/>
        <v>N/A</v>
      </c>
      <c r="G41" s="14">
        <v>2980.6</v>
      </c>
      <c r="H41" s="11" t="str">
        <f t="shared" si="10"/>
        <v>N/A</v>
      </c>
      <c r="I41" s="12">
        <v>736.5</v>
      </c>
      <c r="J41" s="12">
        <v>-85.7</v>
      </c>
      <c r="K41" s="41" t="s">
        <v>732</v>
      </c>
      <c r="L41" s="9" t="str">
        <f t="shared" si="12"/>
        <v>No</v>
      </c>
    </row>
    <row r="42" spans="1:12" x14ac:dyDescent="0.25">
      <c r="A42" s="2" t="s">
        <v>1739</v>
      </c>
      <c r="B42" s="41" t="s">
        <v>217</v>
      </c>
      <c r="C42" s="14" t="s">
        <v>1742</v>
      </c>
      <c r="D42" s="11" t="str">
        <f t="shared" si="8"/>
        <v>N/A</v>
      </c>
      <c r="E42" s="14" t="s">
        <v>1742</v>
      </c>
      <c r="F42" s="11" t="str">
        <f t="shared" si="9"/>
        <v>N/A</v>
      </c>
      <c r="G42" s="14" t="s">
        <v>1742</v>
      </c>
      <c r="H42" s="11" t="str">
        <f t="shared" si="10"/>
        <v>N/A</v>
      </c>
      <c r="I42" s="12" t="s">
        <v>1742</v>
      </c>
      <c r="J42" s="12" t="s">
        <v>1742</v>
      </c>
      <c r="K42" s="41" t="s">
        <v>732</v>
      </c>
      <c r="L42" s="9" t="str">
        <f t="shared" si="12"/>
        <v>N/A</v>
      </c>
    </row>
    <row r="43" spans="1:12" x14ac:dyDescent="0.25">
      <c r="A43" s="2" t="s">
        <v>1740</v>
      </c>
      <c r="B43" s="41" t="s">
        <v>217</v>
      </c>
      <c r="C43" s="14" t="s">
        <v>1742</v>
      </c>
      <c r="D43" s="11" t="str">
        <f t="shared" si="8"/>
        <v>N/A</v>
      </c>
      <c r="E43" s="14" t="s">
        <v>1742</v>
      </c>
      <c r="F43" s="11" t="str">
        <f t="shared" si="9"/>
        <v>N/A</v>
      </c>
      <c r="G43" s="14" t="s">
        <v>1742</v>
      </c>
      <c r="H43" s="11" t="str">
        <f t="shared" si="10"/>
        <v>N/A</v>
      </c>
      <c r="I43" s="12" t="s">
        <v>1742</v>
      </c>
      <c r="J43" s="12" t="s">
        <v>1742</v>
      </c>
      <c r="K43" s="41" t="s">
        <v>732</v>
      </c>
      <c r="L43" s="9" t="str">
        <f t="shared" si="12"/>
        <v>N/A</v>
      </c>
    </row>
    <row r="44" spans="1:12" x14ac:dyDescent="0.25">
      <c r="A44" s="2" t="s">
        <v>1131</v>
      </c>
      <c r="B44" s="41" t="s">
        <v>217</v>
      </c>
      <c r="C44" s="14">
        <v>28305.863324000002</v>
      </c>
      <c r="D44" s="11" t="str">
        <f t="shared" si="8"/>
        <v>N/A</v>
      </c>
      <c r="E44" s="14">
        <v>29693.469741000001</v>
      </c>
      <c r="F44" s="11" t="str">
        <f t="shared" si="9"/>
        <v>N/A</v>
      </c>
      <c r="G44" s="14">
        <v>30261.597124</v>
      </c>
      <c r="H44" s="11" t="str">
        <f t="shared" si="10"/>
        <v>N/A</v>
      </c>
      <c r="I44" s="12">
        <v>4.9020000000000001</v>
      </c>
      <c r="J44" s="12">
        <v>1.913</v>
      </c>
      <c r="K44" s="41" t="s">
        <v>732</v>
      </c>
      <c r="L44" s="9" t="str">
        <f t="shared" si="12"/>
        <v>Yes</v>
      </c>
    </row>
    <row r="45" spans="1:12" ht="25" x14ac:dyDescent="0.25">
      <c r="A45" s="2" t="s">
        <v>1132</v>
      </c>
      <c r="B45" s="41" t="s">
        <v>217</v>
      </c>
      <c r="C45" s="14">
        <v>2893.6897076999999</v>
      </c>
      <c r="D45" s="11" t="str">
        <f t="shared" si="8"/>
        <v>N/A</v>
      </c>
      <c r="E45" s="14">
        <v>3443.7673082000001</v>
      </c>
      <c r="F45" s="11" t="str">
        <f t="shared" si="9"/>
        <v>N/A</v>
      </c>
      <c r="G45" s="14">
        <v>4167.3845365999996</v>
      </c>
      <c r="H45" s="11" t="str">
        <f t="shared" si="10"/>
        <v>N/A</v>
      </c>
      <c r="I45" s="12">
        <v>19.010000000000002</v>
      </c>
      <c r="J45" s="12">
        <v>21.01</v>
      </c>
      <c r="K45" s="41" t="s">
        <v>732</v>
      </c>
      <c r="L45" s="9" t="str">
        <f t="shared" si="12"/>
        <v>Yes</v>
      </c>
    </row>
    <row r="46" spans="1:12" x14ac:dyDescent="0.25">
      <c r="A46" s="2" t="s">
        <v>1133</v>
      </c>
      <c r="B46" s="33" t="s">
        <v>217</v>
      </c>
      <c r="C46" s="43">
        <v>45171.992058000003</v>
      </c>
      <c r="D46" s="11" t="str">
        <f t="shared" si="8"/>
        <v>N/A</v>
      </c>
      <c r="E46" s="43">
        <v>47479.203877</v>
      </c>
      <c r="F46" s="11" t="str">
        <f t="shared" si="9"/>
        <v>N/A</v>
      </c>
      <c r="G46" s="43">
        <v>49625.227015999997</v>
      </c>
      <c r="H46" s="11" t="str">
        <f t="shared" si="10"/>
        <v>N/A</v>
      </c>
      <c r="I46" s="12">
        <v>5.1079999999999997</v>
      </c>
      <c r="J46" s="12">
        <v>4.5199999999999996</v>
      </c>
      <c r="K46" s="41" t="s">
        <v>732</v>
      </c>
      <c r="L46" s="9" t="str">
        <f>IF(J46="Div by 0", "N/A", IF(K46="N/A","N/A", IF(J46&gt;VALUE(MID(K46,1,2)), "No", IF(J46&lt;-1*VALUE(MID(K46,1,2)), "No", "Yes"))))</f>
        <v>Yes</v>
      </c>
    </row>
    <row r="47" spans="1:12" x14ac:dyDescent="0.25">
      <c r="A47" s="51" t="s">
        <v>1134</v>
      </c>
      <c r="B47" s="33" t="s">
        <v>217</v>
      </c>
      <c r="C47" s="43">
        <v>40536.686710000002</v>
      </c>
      <c r="D47" s="11" t="str">
        <f t="shared" si="8"/>
        <v>N/A</v>
      </c>
      <c r="E47" s="43">
        <v>40254.471416</v>
      </c>
      <c r="F47" s="11" t="str">
        <f t="shared" si="9"/>
        <v>N/A</v>
      </c>
      <c r="G47" s="43">
        <v>41432.605489000001</v>
      </c>
      <c r="H47" s="11" t="str">
        <f t="shared" si="10"/>
        <v>N/A</v>
      </c>
      <c r="I47" s="12">
        <v>-0.69599999999999995</v>
      </c>
      <c r="J47" s="12">
        <v>2.927</v>
      </c>
      <c r="K47" s="41" t="s">
        <v>732</v>
      </c>
      <c r="L47" s="9" t="str">
        <f>IF(J47="Div by 0", "N/A", IF(K47="N/A","N/A", IF(J47&gt;VALUE(MID(K47,1,2)), "No", IF(J47&lt;-1*VALUE(MID(K47,1,2)), "No", "Yes"))))</f>
        <v>Yes</v>
      </c>
    </row>
    <row r="48" spans="1:12" ht="25" x14ac:dyDescent="0.25">
      <c r="A48" s="2" t="s">
        <v>1135</v>
      </c>
      <c r="B48" s="33" t="s">
        <v>217</v>
      </c>
      <c r="C48" s="43">
        <v>46223.822222000003</v>
      </c>
      <c r="D48" s="11" t="str">
        <f t="shared" si="8"/>
        <v>N/A</v>
      </c>
      <c r="E48" s="43">
        <v>47301.379181999997</v>
      </c>
      <c r="F48" s="11" t="str">
        <f t="shared" si="9"/>
        <v>N/A</v>
      </c>
      <c r="G48" s="43">
        <v>52435.763158000002</v>
      </c>
      <c r="H48" s="11" t="str">
        <f t="shared" si="10"/>
        <v>N/A</v>
      </c>
      <c r="I48" s="12">
        <v>2.331</v>
      </c>
      <c r="J48" s="12">
        <v>10.85</v>
      </c>
      <c r="K48" s="41" t="s">
        <v>732</v>
      </c>
      <c r="L48" s="9" t="str">
        <f>IF(J48="Div by 0", "N/A", IF(K48="N/A","N/A", IF(J48&gt;VALUE(MID(K48,1,2)), "No", IF(J48&lt;-1*VALUE(MID(K48,1,2)), "No", "Yes"))))</f>
        <v>Yes</v>
      </c>
    </row>
    <row r="49" spans="1:12" x14ac:dyDescent="0.25">
      <c r="A49" s="6" t="s">
        <v>1136</v>
      </c>
      <c r="B49" s="33" t="s">
        <v>217</v>
      </c>
      <c r="C49" s="43">
        <v>39861.978796000003</v>
      </c>
      <c r="D49" s="11" t="str">
        <f t="shared" si="8"/>
        <v>N/A</v>
      </c>
      <c r="E49" s="43">
        <v>38765.328987000001</v>
      </c>
      <c r="F49" s="11" t="str">
        <f t="shared" si="9"/>
        <v>N/A</v>
      </c>
      <c r="G49" s="43">
        <v>39585.697978999997</v>
      </c>
      <c r="H49" s="11" t="str">
        <f t="shared" si="10"/>
        <v>N/A</v>
      </c>
      <c r="I49" s="12">
        <v>-2.75</v>
      </c>
      <c r="J49" s="12">
        <v>2.1160000000000001</v>
      </c>
      <c r="K49" s="41" t="s">
        <v>732</v>
      </c>
      <c r="L49" s="9" t="str">
        <f t="shared" ref="L49:L59" si="13">IF(J49="Div by 0", "N/A", IF(K49="N/A","N/A", IF(J49&gt;VALUE(MID(K49,1,2)), "No", IF(J49&lt;-1*VALUE(MID(K49,1,2)), "No", "Yes"))))</f>
        <v>Yes</v>
      </c>
    </row>
    <row r="50" spans="1:12" ht="25" x14ac:dyDescent="0.25">
      <c r="A50" s="2" t="s">
        <v>1137</v>
      </c>
      <c r="B50" s="33" t="s">
        <v>217</v>
      </c>
      <c r="C50" s="43">
        <v>23783.950327999999</v>
      </c>
      <c r="D50" s="11" t="str">
        <f t="shared" si="8"/>
        <v>N/A</v>
      </c>
      <c r="E50" s="43">
        <v>24846.379938999999</v>
      </c>
      <c r="F50" s="11" t="str">
        <f t="shared" si="9"/>
        <v>N/A</v>
      </c>
      <c r="G50" s="43">
        <v>27667.351805999999</v>
      </c>
      <c r="H50" s="11" t="str">
        <f t="shared" si="10"/>
        <v>N/A</v>
      </c>
      <c r="I50" s="12">
        <v>4.4669999999999996</v>
      </c>
      <c r="J50" s="12">
        <v>11.35</v>
      </c>
      <c r="K50" s="41" t="s">
        <v>732</v>
      </c>
      <c r="L50" s="9" t="str">
        <f t="shared" si="13"/>
        <v>Yes</v>
      </c>
    </row>
    <row r="51" spans="1:12" x14ac:dyDescent="0.25">
      <c r="A51" s="2" t="s">
        <v>1138</v>
      </c>
      <c r="B51" s="33" t="s">
        <v>217</v>
      </c>
      <c r="C51" s="43" t="s">
        <v>1742</v>
      </c>
      <c r="D51" s="11" t="str">
        <f t="shared" ref="D51:D82" si="14">IF($B51="N/A","N/A",IF(C51&gt;10,"No",IF(C51&lt;-10,"No","Yes")))</f>
        <v>N/A</v>
      </c>
      <c r="E51" s="43" t="s">
        <v>1742</v>
      </c>
      <c r="F51" s="11" t="str">
        <f t="shared" ref="F51:F82" si="15">IF($B51="N/A","N/A",IF(E51&gt;10,"No",IF(E51&lt;-10,"No","Yes")))</f>
        <v>N/A</v>
      </c>
      <c r="G51" s="43" t="s">
        <v>1742</v>
      </c>
      <c r="H51" s="11" t="str">
        <f t="shared" ref="H51:H82" si="16">IF($B51="N/A","N/A",IF(G51&gt;10,"No",IF(G51&lt;-10,"No","Yes")))</f>
        <v>N/A</v>
      </c>
      <c r="I51" s="12" t="s">
        <v>1742</v>
      </c>
      <c r="J51" s="12" t="s">
        <v>1742</v>
      </c>
      <c r="K51" s="41" t="s">
        <v>732</v>
      </c>
      <c r="L51" s="9" t="str">
        <f t="shared" si="13"/>
        <v>N/A</v>
      </c>
    </row>
    <row r="52" spans="1:12" ht="25" x14ac:dyDescent="0.25">
      <c r="A52" s="2" t="s">
        <v>1139</v>
      </c>
      <c r="B52" s="33" t="s">
        <v>217</v>
      </c>
      <c r="C52" s="43" t="s">
        <v>1742</v>
      </c>
      <c r="D52" s="11" t="str">
        <f t="shared" si="14"/>
        <v>N/A</v>
      </c>
      <c r="E52" s="43" t="s">
        <v>1742</v>
      </c>
      <c r="F52" s="11" t="str">
        <f t="shared" si="15"/>
        <v>N/A</v>
      </c>
      <c r="G52" s="43" t="s">
        <v>1742</v>
      </c>
      <c r="H52" s="11" t="str">
        <f t="shared" si="16"/>
        <v>N/A</v>
      </c>
      <c r="I52" s="12" t="s">
        <v>1742</v>
      </c>
      <c r="J52" s="12" t="s">
        <v>1742</v>
      </c>
      <c r="K52" s="41" t="s">
        <v>732</v>
      </c>
      <c r="L52" s="9" t="str">
        <f t="shared" si="13"/>
        <v>N/A</v>
      </c>
    </row>
    <row r="53" spans="1:12" ht="25" x14ac:dyDescent="0.25">
      <c r="A53" s="2" t="s">
        <v>1140</v>
      </c>
      <c r="B53" s="33" t="s">
        <v>217</v>
      </c>
      <c r="C53" s="43">
        <v>44085.418604999999</v>
      </c>
      <c r="D53" s="11" t="str">
        <f t="shared" si="14"/>
        <v>N/A</v>
      </c>
      <c r="E53" s="43">
        <v>42531.125</v>
      </c>
      <c r="F53" s="11" t="str">
        <f t="shared" si="15"/>
        <v>N/A</v>
      </c>
      <c r="G53" s="43">
        <v>50728.961538000003</v>
      </c>
      <c r="H53" s="11" t="str">
        <f t="shared" si="16"/>
        <v>N/A</v>
      </c>
      <c r="I53" s="12">
        <v>-3.53</v>
      </c>
      <c r="J53" s="12">
        <v>19.27</v>
      </c>
      <c r="K53" s="41" t="s">
        <v>732</v>
      </c>
      <c r="L53" s="9" t="str">
        <f t="shared" si="13"/>
        <v>Yes</v>
      </c>
    </row>
    <row r="54" spans="1:12" ht="25" x14ac:dyDescent="0.25">
      <c r="A54" s="2" t="s">
        <v>1141</v>
      </c>
      <c r="B54" s="33" t="s">
        <v>217</v>
      </c>
      <c r="C54" s="43" t="s">
        <v>1742</v>
      </c>
      <c r="D54" s="11" t="str">
        <f t="shared" si="14"/>
        <v>N/A</v>
      </c>
      <c r="E54" s="43" t="s">
        <v>1742</v>
      </c>
      <c r="F54" s="11" t="str">
        <f t="shared" si="15"/>
        <v>N/A</v>
      </c>
      <c r="G54" s="43" t="s">
        <v>1742</v>
      </c>
      <c r="H54" s="11" t="str">
        <f t="shared" si="16"/>
        <v>N/A</v>
      </c>
      <c r="I54" s="12" t="s">
        <v>1742</v>
      </c>
      <c r="J54" s="12" t="s">
        <v>1742</v>
      </c>
      <c r="K54" s="41" t="s">
        <v>732</v>
      </c>
      <c r="L54" s="9" t="str">
        <f t="shared" si="13"/>
        <v>N/A</v>
      </c>
    </row>
    <row r="55" spans="1:12" ht="25" x14ac:dyDescent="0.25">
      <c r="A55" s="2" t="s">
        <v>1142</v>
      </c>
      <c r="B55" s="33" t="s">
        <v>217</v>
      </c>
      <c r="C55" s="43">
        <v>53930.100385999998</v>
      </c>
      <c r="D55" s="11" t="str">
        <f t="shared" si="14"/>
        <v>N/A</v>
      </c>
      <c r="E55" s="43">
        <v>52082.522781</v>
      </c>
      <c r="F55" s="11" t="str">
        <f t="shared" si="15"/>
        <v>N/A</v>
      </c>
      <c r="G55" s="43">
        <v>51300.707225999999</v>
      </c>
      <c r="H55" s="11" t="str">
        <f t="shared" si="16"/>
        <v>N/A</v>
      </c>
      <c r="I55" s="12">
        <v>-3.43</v>
      </c>
      <c r="J55" s="12">
        <v>-1.5</v>
      </c>
      <c r="K55" s="41" t="s">
        <v>732</v>
      </c>
      <c r="L55" s="9" t="str">
        <f t="shared" si="13"/>
        <v>Yes</v>
      </c>
    </row>
    <row r="56" spans="1:12" ht="25" x14ac:dyDescent="0.25">
      <c r="A56" s="2" t="s">
        <v>1143</v>
      </c>
      <c r="B56" s="33" t="s">
        <v>217</v>
      </c>
      <c r="C56" s="43">
        <v>24283.037036999998</v>
      </c>
      <c r="D56" s="11" t="str">
        <f t="shared" si="14"/>
        <v>N/A</v>
      </c>
      <c r="E56" s="43">
        <v>17721.473684000001</v>
      </c>
      <c r="F56" s="11" t="str">
        <f t="shared" si="15"/>
        <v>N/A</v>
      </c>
      <c r="G56" s="43">
        <v>19780.593548000001</v>
      </c>
      <c r="H56" s="11" t="str">
        <f t="shared" si="16"/>
        <v>N/A</v>
      </c>
      <c r="I56" s="12">
        <v>-27</v>
      </c>
      <c r="J56" s="12">
        <v>11.62</v>
      </c>
      <c r="K56" s="41" t="s">
        <v>732</v>
      </c>
      <c r="L56" s="9" t="str">
        <f t="shared" si="13"/>
        <v>Yes</v>
      </c>
    </row>
    <row r="57" spans="1:12" ht="25" x14ac:dyDescent="0.25">
      <c r="A57" s="2" t="s">
        <v>1144</v>
      </c>
      <c r="B57" s="33" t="s">
        <v>217</v>
      </c>
      <c r="C57" s="43" t="s">
        <v>1742</v>
      </c>
      <c r="D57" s="11" t="str">
        <f t="shared" si="14"/>
        <v>N/A</v>
      </c>
      <c r="E57" s="43" t="s">
        <v>1742</v>
      </c>
      <c r="F57" s="11" t="str">
        <f t="shared" si="15"/>
        <v>N/A</v>
      </c>
      <c r="G57" s="43" t="s">
        <v>1742</v>
      </c>
      <c r="H57" s="11" t="str">
        <f t="shared" si="16"/>
        <v>N/A</v>
      </c>
      <c r="I57" s="12" t="s">
        <v>1742</v>
      </c>
      <c r="J57" s="12" t="s">
        <v>1742</v>
      </c>
      <c r="K57" s="41" t="s">
        <v>732</v>
      </c>
      <c r="L57" s="9" t="str">
        <f t="shared" si="13"/>
        <v>N/A</v>
      </c>
    </row>
    <row r="58" spans="1:12" ht="25" x14ac:dyDescent="0.25">
      <c r="A58" s="2" t="s">
        <v>1145</v>
      </c>
      <c r="B58" s="33" t="s">
        <v>217</v>
      </c>
      <c r="C58" s="43" t="s">
        <v>1742</v>
      </c>
      <c r="D58" s="11" t="str">
        <f t="shared" si="14"/>
        <v>N/A</v>
      </c>
      <c r="E58" s="43" t="s">
        <v>1742</v>
      </c>
      <c r="F58" s="11" t="str">
        <f t="shared" si="15"/>
        <v>N/A</v>
      </c>
      <c r="G58" s="43" t="s">
        <v>1742</v>
      </c>
      <c r="H58" s="11" t="str">
        <f t="shared" si="16"/>
        <v>N/A</v>
      </c>
      <c r="I58" s="12" t="s">
        <v>1742</v>
      </c>
      <c r="J58" s="12" t="s">
        <v>1742</v>
      </c>
      <c r="K58" s="41" t="s">
        <v>732</v>
      </c>
      <c r="L58" s="9" t="str">
        <f t="shared" si="13"/>
        <v>N/A</v>
      </c>
    </row>
    <row r="59" spans="1:12" ht="25" x14ac:dyDescent="0.25">
      <c r="A59" s="2" t="s">
        <v>1146</v>
      </c>
      <c r="B59" s="33" t="s">
        <v>217</v>
      </c>
      <c r="C59" s="43" t="s">
        <v>1742</v>
      </c>
      <c r="D59" s="11" t="str">
        <f t="shared" si="14"/>
        <v>N/A</v>
      </c>
      <c r="E59" s="43" t="s">
        <v>1742</v>
      </c>
      <c r="F59" s="11" t="str">
        <f t="shared" si="15"/>
        <v>N/A</v>
      </c>
      <c r="G59" s="43" t="s">
        <v>1742</v>
      </c>
      <c r="H59" s="11" t="str">
        <f t="shared" si="16"/>
        <v>N/A</v>
      </c>
      <c r="I59" s="12" t="s">
        <v>1742</v>
      </c>
      <c r="J59" s="12" t="s">
        <v>1742</v>
      </c>
      <c r="K59" s="41" t="s">
        <v>732</v>
      </c>
      <c r="L59" s="9" t="str">
        <f t="shared" si="13"/>
        <v>N/A</v>
      </c>
    </row>
    <row r="60" spans="1:12" x14ac:dyDescent="0.25">
      <c r="A60" s="6" t="s">
        <v>360</v>
      </c>
      <c r="B60" s="33" t="s">
        <v>217</v>
      </c>
      <c r="C60" s="43" t="s">
        <v>217</v>
      </c>
      <c r="D60" s="11" t="str">
        <f t="shared" si="14"/>
        <v>N/A</v>
      </c>
      <c r="E60" s="43" t="s">
        <v>217</v>
      </c>
      <c r="F60" s="11" t="str">
        <f t="shared" si="15"/>
        <v>N/A</v>
      </c>
      <c r="G60" s="43">
        <v>116422431</v>
      </c>
      <c r="H60" s="11" t="str">
        <f t="shared" si="16"/>
        <v>N/A</v>
      </c>
      <c r="I60" s="12" t="s">
        <v>217</v>
      </c>
      <c r="J60" s="12" t="s">
        <v>217</v>
      </c>
      <c r="K60" s="41" t="s">
        <v>732</v>
      </c>
      <c r="L60" s="9" t="str">
        <f t="shared" ref="L60:L70" si="17">IF(J60="Div by 0", "N/A", IF(K60="N/A","N/A", IF(J60&gt;VALUE(MID(K60,1,2)), "No", IF(J60&lt;-1*VALUE(MID(K60,1,2)), "No", "Yes"))))</f>
        <v>No</v>
      </c>
    </row>
    <row r="61" spans="1:12" ht="25" x14ac:dyDescent="0.25">
      <c r="A61" s="2" t="s">
        <v>1147</v>
      </c>
      <c r="B61" s="33" t="s">
        <v>217</v>
      </c>
      <c r="C61" s="43" t="s">
        <v>217</v>
      </c>
      <c r="D61" s="11" t="str">
        <f t="shared" si="14"/>
        <v>N/A</v>
      </c>
      <c r="E61" s="43" t="s">
        <v>217</v>
      </c>
      <c r="F61" s="11" t="str">
        <f t="shared" si="15"/>
        <v>N/A</v>
      </c>
      <c r="G61" s="43">
        <v>16489368</v>
      </c>
      <c r="H61" s="11" t="str">
        <f t="shared" si="16"/>
        <v>N/A</v>
      </c>
      <c r="I61" s="12" t="s">
        <v>217</v>
      </c>
      <c r="J61" s="12" t="s">
        <v>217</v>
      </c>
      <c r="K61" s="41" t="s">
        <v>732</v>
      </c>
      <c r="L61" s="9" t="str">
        <f t="shared" si="17"/>
        <v>No</v>
      </c>
    </row>
    <row r="62" spans="1:12" x14ac:dyDescent="0.25">
      <c r="A62" s="2" t="s">
        <v>1148</v>
      </c>
      <c r="B62" s="33" t="s">
        <v>217</v>
      </c>
      <c r="C62" s="43" t="s">
        <v>217</v>
      </c>
      <c r="D62" s="11" t="str">
        <f t="shared" si="14"/>
        <v>N/A</v>
      </c>
      <c r="E62" s="43" t="s">
        <v>217</v>
      </c>
      <c r="F62" s="11" t="str">
        <f t="shared" si="15"/>
        <v>N/A</v>
      </c>
      <c r="G62" s="43">
        <v>0</v>
      </c>
      <c r="H62" s="11" t="str">
        <f t="shared" si="16"/>
        <v>N/A</v>
      </c>
      <c r="I62" s="12" t="s">
        <v>217</v>
      </c>
      <c r="J62" s="12" t="s">
        <v>217</v>
      </c>
      <c r="K62" s="41" t="s">
        <v>732</v>
      </c>
      <c r="L62" s="9" t="str">
        <f t="shared" si="17"/>
        <v>No</v>
      </c>
    </row>
    <row r="63" spans="1:12" ht="25" x14ac:dyDescent="0.25">
      <c r="A63" s="2" t="s">
        <v>1149</v>
      </c>
      <c r="B63" s="33" t="s">
        <v>217</v>
      </c>
      <c r="C63" s="43" t="s">
        <v>217</v>
      </c>
      <c r="D63" s="11" t="str">
        <f t="shared" si="14"/>
        <v>N/A</v>
      </c>
      <c r="E63" s="43" t="s">
        <v>217</v>
      </c>
      <c r="F63" s="11" t="str">
        <f t="shared" si="15"/>
        <v>N/A</v>
      </c>
      <c r="G63" s="43">
        <v>0</v>
      </c>
      <c r="H63" s="11" t="str">
        <f t="shared" si="16"/>
        <v>N/A</v>
      </c>
      <c r="I63" s="12" t="s">
        <v>217</v>
      </c>
      <c r="J63" s="12" t="s">
        <v>217</v>
      </c>
      <c r="K63" s="41" t="s">
        <v>732</v>
      </c>
      <c r="L63" s="9" t="str">
        <f t="shared" si="17"/>
        <v>No</v>
      </c>
    </row>
    <row r="64" spans="1:12" ht="25" x14ac:dyDescent="0.25">
      <c r="A64" s="2" t="s">
        <v>1150</v>
      </c>
      <c r="B64" s="33" t="s">
        <v>217</v>
      </c>
      <c r="C64" s="43" t="s">
        <v>217</v>
      </c>
      <c r="D64" s="11" t="str">
        <f t="shared" si="14"/>
        <v>N/A</v>
      </c>
      <c r="E64" s="43" t="s">
        <v>217</v>
      </c>
      <c r="F64" s="11" t="str">
        <f t="shared" si="15"/>
        <v>N/A</v>
      </c>
      <c r="G64" s="43">
        <v>6721164</v>
      </c>
      <c r="H64" s="11" t="str">
        <f t="shared" si="16"/>
        <v>N/A</v>
      </c>
      <c r="I64" s="12" t="s">
        <v>217</v>
      </c>
      <c r="J64" s="12" t="s">
        <v>217</v>
      </c>
      <c r="K64" s="41" t="s">
        <v>732</v>
      </c>
      <c r="L64" s="9" t="str">
        <f t="shared" si="17"/>
        <v>No</v>
      </c>
    </row>
    <row r="65" spans="1:12" ht="25" x14ac:dyDescent="0.25">
      <c r="A65" s="2" t="s">
        <v>1151</v>
      </c>
      <c r="B65" s="33" t="s">
        <v>217</v>
      </c>
      <c r="C65" s="43" t="s">
        <v>217</v>
      </c>
      <c r="D65" s="11" t="str">
        <f t="shared" si="14"/>
        <v>N/A</v>
      </c>
      <c r="E65" s="43" t="s">
        <v>217</v>
      </c>
      <c r="F65" s="11" t="str">
        <f t="shared" si="15"/>
        <v>N/A</v>
      </c>
      <c r="G65" s="43">
        <v>0</v>
      </c>
      <c r="H65" s="11" t="str">
        <f t="shared" si="16"/>
        <v>N/A</v>
      </c>
      <c r="I65" s="12" t="s">
        <v>217</v>
      </c>
      <c r="J65" s="12" t="s">
        <v>217</v>
      </c>
      <c r="K65" s="41" t="s">
        <v>732</v>
      </c>
      <c r="L65" s="9" t="str">
        <f t="shared" si="17"/>
        <v>No</v>
      </c>
    </row>
    <row r="66" spans="1:12" ht="25" x14ac:dyDescent="0.25">
      <c r="A66" s="2" t="s">
        <v>1152</v>
      </c>
      <c r="B66" s="33" t="s">
        <v>217</v>
      </c>
      <c r="C66" s="43" t="s">
        <v>217</v>
      </c>
      <c r="D66" s="11" t="str">
        <f t="shared" si="14"/>
        <v>N/A</v>
      </c>
      <c r="E66" s="43" t="s">
        <v>217</v>
      </c>
      <c r="F66" s="11" t="str">
        <f t="shared" si="15"/>
        <v>N/A</v>
      </c>
      <c r="G66" s="43">
        <v>92522043</v>
      </c>
      <c r="H66" s="11" t="str">
        <f t="shared" si="16"/>
        <v>N/A</v>
      </c>
      <c r="I66" s="12" t="s">
        <v>217</v>
      </c>
      <c r="J66" s="12" t="s">
        <v>217</v>
      </c>
      <c r="K66" s="41" t="s">
        <v>732</v>
      </c>
      <c r="L66" s="9" t="str">
        <f t="shared" si="17"/>
        <v>No</v>
      </c>
    </row>
    <row r="67" spans="1:12" ht="25" x14ac:dyDescent="0.25">
      <c r="A67" s="2" t="s">
        <v>1153</v>
      </c>
      <c r="B67" s="33" t="s">
        <v>217</v>
      </c>
      <c r="C67" s="43" t="s">
        <v>217</v>
      </c>
      <c r="D67" s="11" t="str">
        <f t="shared" si="14"/>
        <v>N/A</v>
      </c>
      <c r="E67" s="43" t="s">
        <v>217</v>
      </c>
      <c r="F67" s="11" t="str">
        <f t="shared" si="15"/>
        <v>N/A</v>
      </c>
      <c r="G67" s="43">
        <v>689856</v>
      </c>
      <c r="H67" s="11" t="str">
        <f t="shared" si="16"/>
        <v>N/A</v>
      </c>
      <c r="I67" s="12" t="s">
        <v>217</v>
      </c>
      <c r="J67" s="12" t="s">
        <v>217</v>
      </c>
      <c r="K67" s="41" t="s">
        <v>732</v>
      </c>
      <c r="L67" s="9" t="str">
        <f t="shared" si="17"/>
        <v>No</v>
      </c>
    </row>
    <row r="68" spans="1:12" ht="25" x14ac:dyDescent="0.25">
      <c r="A68" s="2" t="s">
        <v>1154</v>
      </c>
      <c r="B68" s="33" t="s">
        <v>217</v>
      </c>
      <c r="C68" s="43" t="s">
        <v>217</v>
      </c>
      <c r="D68" s="11" t="str">
        <f t="shared" si="14"/>
        <v>N/A</v>
      </c>
      <c r="E68" s="43" t="s">
        <v>217</v>
      </c>
      <c r="F68" s="11" t="str">
        <f t="shared" si="15"/>
        <v>N/A</v>
      </c>
      <c r="G68" s="43">
        <v>0</v>
      </c>
      <c r="H68" s="11" t="str">
        <f t="shared" si="16"/>
        <v>N/A</v>
      </c>
      <c r="I68" s="12" t="s">
        <v>217</v>
      </c>
      <c r="J68" s="12" t="s">
        <v>217</v>
      </c>
      <c r="K68" s="41" t="s">
        <v>732</v>
      </c>
      <c r="L68" s="9" t="str">
        <f t="shared" si="17"/>
        <v>No</v>
      </c>
    </row>
    <row r="69" spans="1:12" ht="25" x14ac:dyDescent="0.25">
      <c r="A69" s="2" t="s">
        <v>1155</v>
      </c>
      <c r="B69" s="33" t="s">
        <v>217</v>
      </c>
      <c r="C69" s="43" t="s">
        <v>217</v>
      </c>
      <c r="D69" s="11" t="str">
        <f t="shared" si="14"/>
        <v>N/A</v>
      </c>
      <c r="E69" s="43" t="s">
        <v>217</v>
      </c>
      <c r="F69" s="11" t="str">
        <f t="shared" si="15"/>
        <v>N/A</v>
      </c>
      <c r="G69" s="43">
        <v>0</v>
      </c>
      <c r="H69" s="11" t="str">
        <f t="shared" si="16"/>
        <v>N/A</v>
      </c>
      <c r="I69" s="12" t="s">
        <v>217</v>
      </c>
      <c r="J69" s="12" t="s">
        <v>217</v>
      </c>
      <c r="K69" s="41" t="s">
        <v>732</v>
      </c>
      <c r="L69" s="9" t="str">
        <f t="shared" si="17"/>
        <v>No</v>
      </c>
    </row>
    <row r="70" spans="1:12" ht="25" x14ac:dyDescent="0.25">
      <c r="A70" s="2" t="s">
        <v>1156</v>
      </c>
      <c r="B70" s="33" t="s">
        <v>217</v>
      </c>
      <c r="C70" s="43" t="s">
        <v>217</v>
      </c>
      <c r="D70" s="11" t="str">
        <f t="shared" si="14"/>
        <v>N/A</v>
      </c>
      <c r="E70" s="43" t="s">
        <v>217</v>
      </c>
      <c r="F70" s="11" t="str">
        <f t="shared" si="15"/>
        <v>N/A</v>
      </c>
      <c r="G70" s="43">
        <v>0</v>
      </c>
      <c r="H70" s="11" t="str">
        <f t="shared" si="16"/>
        <v>N/A</v>
      </c>
      <c r="I70" s="12" t="s">
        <v>217</v>
      </c>
      <c r="J70" s="12" t="s">
        <v>217</v>
      </c>
      <c r="K70" s="41" t="s">
        <v>732</v>
      </c>
      <c r="L70" s="9" t="str">
        <f t="shared" si="17"/>
        <v>No</v>
      </c>
    </row>
    <row r="71" spans="1:12" x14ac:dyDescent="0.25">
      <c r="A71" s="6" t="s">
        <v>1157</v>
      </c>
      <c r="B71" s="33" t="s">
        <v>217</v>
      </c>
      <c r="C71" s="43">
        <v>28019.265415999998</v>
      </c>
      <c r="D71" s="11" t="str">
        <f t="shared" si="14"/>
        <v>N/A</v>
      </c>
      <c r="E71" s="43">
        <v>26235.611302000001</v>
      </c>
      <c r="F71" s="11" t="str">
        <f t="shared" si="15"/>
        <v>N/A</v>
      </c>
      <c r="G71" s="43">
        <v>25854.415056999998</v>
      </c>
      <c r="H71" s="11" t="str">
        <f t="shared" si="16"/>
        <v>N/A</v>
      </c>
      <c r="I71" s="12">
        <v>-6.37</v>
      </c>
      <c r="J71" s="12">
        <v>-1.45</v>
      </c>
      <c r="K71" s="41" t="s">
        <v>732</v>
      </c>
      <c r="L71" s="9" t="str">
        <f t="shared" ref="L71:L81" si="18">IF(J71="Div by 0", "N/A", IF(K71="N/A","N/A", IF(J71&gt;VALUE(MID(K71,1,2)), "No", IF(J71&lt;-1*VALUE(MID(K71,1,2)), "No", "Yes"))))</f>
        <v>Yes</v>
      </c>
    </row>
    <row r="72" spans="1:12" ht="25" x14ac:dyDescent="0.25">
      <c r="A72" s="2" t="s">
        <v>1158</v>
      </c>
      <c r="B72" s="33" t="s">
        <v>217</v>
      </c>
      <c r="C72" s="43">
        <v>7710.2205240000003</v>
      </c>
      <c r="D72" s="11" t="str">
        <f t="shared" si="14"/>
        <v>N/A</v>
      </c>
      <c r="E72" s="43">
        <v>7685.1474164000001</v>
      </c>
      <c r="F72" s="11" t="str">
        <f t="shared" si="15"/>
        <v>N/A</v>
      </c>
      <c r="G72" s="43">
        <v>8159.0143492999996</v>
      </c>
      <c r="H72" s="11" t="str">
        <f t="shared" si="16"/>
        <v>N/A</v>
      </c>
      <c r="I72" s="12">
        <v>-0.32500000000000001</v>
      </c>
      <c r="J72" s="12">
        <v>6.1660000000000004</v>
      </c>
      <c r="K72" s="41" t="s">
        <v>732</v>
      </c>
      <c r="L72" s="9" t="str">
        <f t="shared" si="18"/>
        <v>Yes</v>
      </c>
    </row>
    <row r="73" spans="1:12" ht="25" x14ac:dyDescent="0.25">
      <c r="A73" s="2" t="s">
        <v>1159</v>
      </c>
      <c r="B73" s="33" t="s">
        <v>217</v>
      </c>
      <c r="C73" s="43" t="s">
        <v>1742</v>
      </c>
      <c r="D73" s="11" t="str">
        <f t="shared" si="14"/>
        <v>N/A</v>
      </c>
      <c r="E73" s="43" t="s">
        <v>1742</v>
      </c>
      <c r="F73" s="11" t="str">
        <f t="shared" si="15"/>
        <v>N/A</v>
      </c>
      <c r="G73" s="43" t="s">
        <v>1742</v>
      </c>
      <c r="H73" s="11" t="str">
        <f t="shared" si="16"/>
        <v>N/A</v>
      </c>
      <c r="I73" s="12" t="s">
        <v>1742</v>
      </c>
      <c r="J73" s="12" t="s">
        <v>1742</v>
      </c>
      <c r="K73" s="41" t="s">
        <v>732</v>
      </c>
      <c r="L73" s="9" t="str">
        <f t="shared" si="18"/>
        <v>N/A</v>
      </c>
    </row>
    <row r="74" spans="1:12" ht="25" x14ac:dyDescent="0.25">
      <c r="A74" s="2" t="s">
        <v>1160</v>
      </c>
      <c r="B74" s="33" t="s">
        <v>217</v>
      </c>
      <c r="C74" s="43" t="s">
        <v>1742</v>
      </c>
      <c r="D74" s="11" t="str">
        <f t="shared" si="14"/>
        <v>N/A</v>
      </c>
      <c r="E74" s="43" t="s">
        <v>1742</v>
      </c>
      <c r="F74" s="11" t="str">
        <f t="shared" si="15"/>
        <v>N/A</v>
      </c>
      <c r="G74" s="43" t="s">
        <v>1742</v>
      </c>
      <c r="H74" s="11" t="str">
        <f t="shared" si="16"/>
        <v>N/A</v>
      </c>
      <c r="I74" s="12" t="s">
        <v>1742</v>
      </c>
      <c r="J74" s="12" t="s">
        <v>1742</v>
      </c>
      <c r="K74" s="41" t="s">
        <v>732</v>
      </c>
      <c r="L74" s="9" t="str">
        <f t="shared" si="18"/>
        <v>N/A</v>
      </c>
    </row>
    <row r="75" spans="1:12" ht="25" x14ac:dyDescent="0.25">
      <c r="A75" s="2" t="s">
        <v>1161</v>
      </c>
      <c r="B75" s="33" t="s">
        <v>217</v>
      </c>
      <c r="C75" s="43">
        <v>34773.837208999998</v>
      </c>
      <c r="D75" s="11" t="str">
        <f t="shared" si="14"/>
        <v>N/A</v>
      </c>
      <c r="E75" s="43">
        <v>32085.432292000001</v>
      </c>
      <c r="F75" s="11" t="str">
        <f t="shared" si="15"/>
        <v>N/A</v>
      </c>
      <c r="G75" s="43">
        <v>36929.472526999998</v>
      </c>
      <c r="H75" s="11" t="str">
        <f t="shared" si="16"/>
        <v>N/A</v>
      </c>
      <c r="I75" s="12">
        <v>-7.73</v>
      </c>
      <c r="J75" s="12">
        <v>15.1</v>
      </c>
      <c r="K75" s="41" t="s">
        <v>732</v>
      </c>
      <c r="L75" s="9" t="str">
        <f t="shared" si="18"/>
        <v>Yes</v>
      </c>
    </row>
    <row r="76" spans="1:12" ht="25" x14ac:dyDescent="0.25">
      <c r="A76" s="2" t="s">
        <v>1162</v>
      </c>
      <c r="B76" s="33" t="s">
        <v>217</v>
      </c>
      <c r="C76" s="43" t="s">
        <v>1742</v>
      </c>
      <c r="D76" s="11" t="str">
        <f t="shared" si="14"/>
        <v>N/A</v>
      </c>
      <c r="E76" s="43" t="s">
        <v>1742</v>
      </c>
      <c r="F76" s="11" t="str">
        <f t="shared" si="15"/>
        <v>N/A</v>
      </c>
      <c r="G76" s="43" t="s">
        <v>1742</v>
      </c>
      <c r="H76" s="11" t="str">
        <f t="shared" si="16"/>
        <v>N/A</v>
      </c>
      <c r="I76" s="12" t="s">
        <v>1742</v>
      </c>
      <c r="J76" s="12" t="s">
        <v>1742</v>
      </c>
      <c r="K76" s="41" t="s">
        <v>732</v>
      </c>
      <c r="L76" s="9" t="str">
        <f t="shared" si="18"/>
        <v>N/A</v>
      </c>
    </row>
    <row r="77" spans="1:12" ht="25" x14ac:dyDescent="0.25">
      <c r="A77" s="2" t="s">
        <v>1163</v>
      </c>
      <c r="B77" s="33" t="s">
        <v>217</v>
      </c>
      <c r="C77" s="43">
        <v>45762.684845999996</v>
      </c>
      <c r="D77" s="11" t="str">
        <f t="shared" si="14"/>
        <v>N/A</v>
      </c>
      <c r="E77" s="43">
        <v>43753.653358000003</v>
      </c>
      <c r="F77" s="11" t="str">
        <f t="shared" si="15"/>
        <v>N/A</v>
      </c>
      <c r="G77" s="43">
        <v>43133.819580000003</v>
      </c>
      <c r="H77" s="11" t="str">
        <f t="shared" si="16"/>
        <v>N/A</v>
      </c>
      <c r="I77" s="12">
        <v>-4.3899999999999997</v>
      </c>
      <c r="J77" s="12">
        <v>-1.42</v>
      </c>
      <c r="K77" s="41" t="s">
        <v>732</v>
      </c>
      <c r="L77" s="9" t="str">
        <f t="shared" si="18"/>
        <v>Yes</v>
      </c>
    </row>
    <row r="78" spans="1:12" ht="25" x14ac:dyDescent="0.25">
      <c r="A78" s="2" t="s">
        <v>1164</v>
      </c>
      <c r="B78" s="33" t="s">
        <v>217</v>
      </c>
      <c r="C78" s="43">
        <v>1353.2962963</v>
      </c>
      <c r="D78" s="11" t="str">
        <f t="shared" si="14"/>
        <v>N/A</v>
      </c>
      <c r="E78" s="43">
        <v>2545.3289473999998</v>
      </c>
      <c r="F78" s="11" t="str">
        <f t="shared" si="15"/>
        <v>N/A</v>
      </c>
      <c r="G78" s="43">
        <v>4450.6838710000002</v>
      </c>
      <c r="H78" s="11" t="str">
        <f t="shared" si="16"/>
        <v>N/A</v>
      </c>
      <c r="I78" s="12">
        <v>88.08</v>
      </c>
      <c r="J78" s="12">
        <v>74.86</v>
      </c>
      <c r="K78" s="41" t="s">
        <v>732</v>
      </c>
      <c r="L78" s="9" t="str">
        <f t="shared" si="18"/>
        <v>No</v>
      </c>
    </row>
    <row r="79" spans="1:12" ht="25" x14ac:dyDescent="0.25">
      <c r="A79" s="2" t="s">
        <v>1165</v>
      </c>
      <c r="B79" s="33" t="s">
        <v>217</v>
      </c>
      <c r="C79" s="43" t="s">
        <v>1742</v>
      </c>
      <c r="D79" s="11" t="str">
        <f t="shared" si="14"/>
        <v>N/A</v>
      </c>
      <c r="E79" s="43" t="s">
        <v>1742</v>
      </c>
      <c r="F79" s="11" t="str">
        <f t="shared" si="15"/>
        <v>N/A</v>
      </c>
      <c r="G79" s="43" t="s">
        <v>1742</v>
      </c>
      <c r="H79" s="11" t="str">
        <f t="shared" si="16"/>
        <v>N/A</v>
      </c>
      <c r="I79" s="12" t="s">
        <v>1742</v>
      </c>
      <c r="J79" s="12" t="s">
        <v>1742</v>
      </c>
      <c r="K79" s="41" t="s">
        <v>732</v>
      </c>
      <c r="L79" s="9" t="str">
        <f t="shared" si="18"/>
        <v>N/A</v>
      </c>
    </row>
    <row r="80" spans="1:12" ht="25" x14ac:dyDescent="0.25">
      <c r="A80" s="2" t="s">
        <v>1166</v>
      </c>
      <c r="B80" s="33" t="s">
        <v>217</v>
      </c>
      <c r="C80" s="43" t="s">
        <v>1742</v>
      </c>
      <c r="D80" s="11" t="str">
        <f t="shared" si="14"/>
        <v>N/A</v>
      </c>
      <c r="E80" s="43" t="s">
        <v>1742</v>
      </c>
      <c r="F80" s="11" t="str">
        <f t="shared" si="15"/>
        <v>N/A</v>
      </c>
      <c r="G80" s="43" t="s">
        <v>1742</v>
      </c>
      <c r="H80" s="11" t="str">
        <f t="shared" si="16"/>
        <v>N/A</v>
      </c>
      <c r="I80" s="12" t="s">
        <v>1742</v>
      </c>
      <c r="J80" s="12" t="s">
        <v>1742</v>
      </c>
      <c r="K80" s="41" t="s">
        <v>732</v>
      </c>
      <c r="L80" s="9" t="str">
        <f t="shared" si="18"/>
        <v>N/A</v>
      </c>
    </row>
    <row r="81" spans="1:12" ht="25" x14ac:dyDescent="0.25">
      <c r="A81" s="2" t="s">
        <v>1167</v>
      </c>
      <c r="B81" s="33" t="s">
        <v>217</v>
      </c>
      <c r="C81" s="43" t="s">
        <v>1742</v>
      </c>
      <c r="D81" s="11" t="str">
        <f t="shared" si="14"/>
        <v>N/A</v>
      </c>
      <c r="E81" s="43" t="s">
        <v>1742</v>
      </c>
      <c r="F81" s="11" t="str">
        <f t="shared" si="15"/>
        <v>N/A</v>
      </c>
      <c r="G81" s="43" t="s">
        <v>1742</v>
      </c>
      <c r="H81" s="11" t="str">
        <f t="shared" si="16"/>
        <v>N/A</v>
      </c>
      <c r="I81" s="12" t="s">
        <v>1742</v>
      </c>
      <c r="J81" s="12" t="s">
        <v>1742</v>
      </c>
      <c r="K81" s="41" t="s">
        <v>732</v>
      </c>
      <c r="L81" s="9" t="str">
        <f t="shared" si="18"/>
        <v>N/A</v>
      </c>
    </row>
    <row r="82" spans="1:12" x14ac:dyDescent="0.25">
      <c r="A82" s="2" t="s">
        <v>361</v>
      </c>
      <c r="B82" s="33" t="s">
        <v>217</v>
      </c>
      <c r="C82" s="43" t="s">
        <v>217</v>
      </c>
      <c r="D82" s="11" t="str">
        <f t="shared" si="14"/>
        <v>N/A</v>
      </c>
      <c r="E82" s="43" t="s">
        <v>217</v>
      </c>
      <c r="F82" s="11" t="str">
        <f t="shared" si="15"/>
        <v>N/A</v>
      </c>
      <c r="G82" s="43">
        <v>116435004</v>
      </c>
      <c r="H82" s="11" t="str">
        <f t="shared" si="16"/>
        <v>N/A</v>
      </c>
      <c r="I82" s="12" t="s">
        <v>217</v>
      </c>
      <c r="J82" s="12" t="s">
        <v>217</v>
      </c>
      <c r="K82" s="41" t="s">
        <v>732</v>
      </c>
      <c r="L82" s="9" t="str">
        <f t="shared" ref="L82:L138" si="19">IF(J82="Div by 0", "N/A", IF(K82="N/A","N/A", IF(J82&gt;VALUE(MID(K82,1,2)), "No", IF(J82&lt;-1*VALUE(MID(K82,1,2)), "No", "Yes"))))</f>
        <v>No</v>
      </c>
    </row>
    <row r="83" spans="1:12" x14ac:dyDescent="0.25">
      <c r="A83" s="2" t="s">
        <v>367</v>
      </c>
      <c r="B83" s="33" t="s">
        <v>217</v>
      </c>
      <c r="C83" s="43" t="s">
        <v>217</v>
      </c>
      <c r="D83" s="11" t="str">
        <f t="shared" ref="D83:D114" si="20">IF($B83="N/A","N/A",IF(C83&gt;10,"No",IF(C83&lt;-10,"No","Yes")))</f>
        <v>N/A</v>
      </c>
      <c r="E83" s="34" t="s">
        <v>217</v>
      </c>
      <c r="F83" s="11" t="str">
        <f t="shared" ref="F83:F114" si="21">IF($B83="N/A","N/A",IF(E83&gt;10,"No",IF(E83&lt;-10,"No","Yes")))</f>
        <v>N/A</v>
      </c>
      <c r="G83" s="34">
        <v>4374</v>
      </c>
      <c r="H83" s="11" t="str">
        <f t="shared" ref="H83:H114" si="22">IF($B83="N/A","N/A",IF(G83&gt;10,"No",IF(G83&lt;-10,"No","Yes")))</f>
        <v>N/A</v>
      </c>
      <c r="I83" s="12" t="s">
        <v>217</v>
      </c>
      <c r="J83" s="12" t="s">
        <v>217</v>
      </c>
      <c r="K83" s="41" t="s">
        <v>732</v>
      </c>
      <c r="L83" s="9" t="str">
        <f t="shared" si="19"/>
        <v>No</v>
      </c>
    </row>
    <row r="84" spans="1:12" x14ac:dyDescent="0.25">
      <c r="A84" s="2" t="s">
        <v>362</v>
      </c>
      <c r="B84" s="33" t="s">
        <v>217</v>
      </c>
      <c r="C84" s="43" t="s">
        <v>217</v>
      </c>
      <c r="D84" s="11" t="str">
        <f t="shared" si="20"/>
        <v>N/A</v>
      </c>
      <c r="E84" s="43" t="s">
        <v>217</v>
      </c>
      <c r="F84" s="11" t="str">
        <f t="shared" si="21"/>
        <v>N/A</v>
      </c>
      <c r="G84" s="43">
        <v>26619.799726000001</v>
      </c>
      <c r="H84" s="11" t="str">
        <f t="shared" si="22"/>
        <v>N/A</v>
      </c>
      <c r="I84" s="12" t="s">
        <v>217</v>
      </c>
      <c r="J84" s="12" t="s">
        <v>217</v>
      </c>
      <c r="K84" s="41" t="s">
        <v>732</v>
      </c>
      <c r="L84" s="9" t="str">
        <f t="shared" si="19"/>
        <v>No</v>
      </c>
    </row>
    <row r="85" spans="1:12" ht="25" x14ac:dyDescent="0.25">
      <c r="A85" s="2" t="s">
        <v>1168</v>
      </c>
      <c r="B85" s="33" t="s">
        <v>217</v>
      </c>
      <c r="C85" s="43" t="s">
        <v>217</v>
      </c>
      <c r="D85" s="11" t="str">
        <f t="shared" si="20"/>
        <v>N/A</v>
      </c>
      <c r="E85" s="43" t="s">
        <v>217</v>
      </c>
      <c r="F85" s="11" t="str">
        <f t="shared" si="21"/>
        <v>N/A</v>
      </c>
      <c r="G85" s="43">
        <v>11428298</v>
      </c>
      <c r="H85" s="11" t="str">
        <f t="shared" si="22"/>
        <v>N/A</v>
      </c>
      <c r="I85" s="12" t="s">
        <v>217</v>
      </c>
      <c r="J85" s="12" t="s">
        <v>217</v>
      </c>
      <c r="K85" s="41" t="s">
        <v>732</v>
      </c>
      <c r="L85" s="9" t="str">
        <f t="shared" si="19"/>
        <v>No</v>
      </c>
    </row>
    <row r="86" spans="1:12" x14ac:dyDescent="0.25">
      <c r="A86" s="2" t="s">
        <v>725</v>
      </c>
      <c r="B86" s="33" t="s">
        <v>217</v>
      </c>
      <c r="C86" s="43" t="s">
        <v>217</v>
      </c>
      <c r="D86" s="11" t="str">
        <f t="shared" si="20"/>
        <v>N/A</v>
      </c>
      <c r="E86" s="34" t="s">
        <v>217</v>
      </c>
      <c r="F86" s="11" t="str">
        <f t="shared" si="21"/>
        <v>N/A</v>
      </c>
      <c r="G86" s="34">
        <v>4335</v>
      </c>
      <c r="H86" s="11" t="str">
        <f t="shared" si="22"/>
        <v>N/A</v>
      </c>
      <c r="I86" s="12" t="s">
        <v>217</v>
      </c>
      <c r="J86" s="12" t="s">
        <v>217</v>
      </c>
      <c r="K86" s="41" t="s">
        <v>732</v>
      </c>
      <c r="L86" s="9" t="str">
        <f t="shared" si="19"/>
        <v>No</v>
      </c>
    </row>
    <row r="87" spans="1:12" ht="25" x14ac:dyDescent="0.25">
      <c r="A87" s="2" t="s">
        <v>1169</v>
      </c>
      <c r="B87" s="33" t="s">
        <v>217</v>
      </c>
      <c r="C87" s="43" t="s">
        <v>217</v>
      </c>
      <c r="D87" s="11" t="str">
        <f t="shared" si="20"/>
        <v>N/A</v>
      </c>
      <c r="E87" s="43" t="s">
        <v>217</v>
      </c>
      <c r="F87" s="11" t="str">
        <f t="shared" si="21"/>
        <v>N/A</v>
      </c>
      <c r="G87" s="43">
        <v>2636.2855825000001</v>
      </c>
      <c r="H87" s="11" t="str">
        <f t="shared" si="22"/>
        <v>N/A</v>
      </c>
      <c r="I87" s="12" t="s">
        <v>217</v>
      </c>
      <c r="J87" s="12" t="s">
        <v>217</v>
      </c>
      <c r="K87" s="41" t="s">
        <v>732</v>
      </c>
      <c r="L87" s="9" t="str">
        <f t="shared" si="19"/>
        <v>No</v>
      </c>
    </row>
    <row r="88" spans="1:12" ht="25" x14ac:dyDescent="0.25">
      <c r="A88" s="2" t="s">
        <v>1170</v>
      </c>
      <c r="B88" s="33" t="s">
        <v>217</v>
      </c>
      <c r="C88" s="43" t="s">
        <v>217</v>
      </c>
      <c r="D88" s="11" t="str">
        <f t="shared" si="20"/>
        <v>N/A</v>
      </c>
      <c r="E88" s="43" t="s">
        <v>217</v>
      </c>
      <c r="F88" s="11" t="str">
        <f t="shared" si="21"/>
        <v>N/A</v>
      </c>
      <c r="G88" s="43">
        <v>60687143</v>
      </c>
      <c r="H88" s="11" t="str">
        <f t="shared" si="22"/>
        <v>N/A</v>
      </c>
      <c r="I88" s="12" t="s">
        <v>217</v>
      </c>
      <c r="J88" s="12" t="s">
        <v>217</v>
      </c>
      <c r="K88" s="41" t="s">
        <v>732</v>
      </c>
      <c r="L88" s="9" t="str">
        <f t="shared" si="19"/>
        <v>No</v>
      </c>
    </row>
    <row r="89" spans="1:12" x14ac:dyDescent="0.25">
      <c r="A89" s="2" t="s">
        <v>726</v>
      </c>
      <c r="B89" s="33" t="s">
        <v>217</v>
      </c>
      <c r="C89" s="43" t="s">
        <v>217</v>
      </c>
      <c r="D89" s="11" t="str">
        <f t="shared" si="20"/>
        <v>N/A</v>
      </c>
      <c r="E89" s="34" t="s">
        <v>217</v>
      </c>
      <c r="F89" s="11" t="str">
        <f t="shared" si="21"/>
        <v>N/A</v>
      </c>
      <c r="G89" s="34">
        <v>1605</v>
      </c>
      <c r="H89" s="11" t="str">
        <f t="shared" si="22"/>
        <v>N/A</v>
      </c>
      <c r="I89" s="12" t="s">
        <v>217</v>
      </c>
      <c r="J89" s="12" t="s">
        <v>217</v>
      </c>
      <c r="K89" s="41" t="s">
        <v>732</v>
      </c>
      <c r="L89" s="9" t="str">
        <f t="shared" si="19"/>
        <v>No</v>
      </c>
    </row>
    <row r="90" spans="1:12" ht="25" x14ac:dyDescent="0.25">
      <c r="A90" s="2" t="s">
        <v>1171</v>
      </c>
      <c r="B90" s="33" t="s">
        <v>217</v>
      </c>
      <c r="C90" s="43" t="s">
        <v>217</v>
      </c>
      <c r="D90" s="11" t="str">
        <f t="shared" si="20"/>
        <v>N/A</v>
      </c>
      <c r="E90" s="43" t="s">
        <v>217</v>
      </c>
      <c r="F90" s="11" t="str">
        <f t="shared" si="21"/>
        <v>N/A</v>
      </c>
      <c r="G90" s="43">
        <v>37811.304049999999</v>
      </c>
      <c r="H90" s="11" t="str">
        <f t="shared" si="22"/>
        <v>N/A</v>
      </c>
      <c r="I90" s="12" t="s">
        <v>217</v>
      </c>
      <c r="J90" s="12" t="s">
        <v>217</v>
      </c>
      <c r="K90" s="41" t="s">
        <v>732</v>
      </c>
      <c r="L90" s="9" t="str">
        <f t="shared" si="19"/>
        <v>No</v>
      </c>
    </row>
    <row r="91" spans="1:12" ht="25" x14ac:dyDescent="0.25">
      <c r="A91" s="2" t="s">
        <v>1172</v>
      </c>
      <c r="B91" s="33" t="s">
        <v>217</v>
      </c>
      <c r="C91" s="43" t="s">
        <v>217</v>
      </c>
      <c r="D91" s="11" t="str">
        <f t="shared" si="20"/>
        <v>N/A</v>
      </c>
      <c r="E91" s="43" t="s">
        <v>217</v>
      </c>
      <c r="F91" s="11" t="str">
        <f t="shared" si="21"/>
        <v>N/A</v>
      </c>
      <c r="G91" s="43">
        <v>988789</v>
      </c>
      <c r="H91" s="11" t="str">
        <f t="shared" si="22"/>
        <v>N/A</v>
      </c>
      <c r="I91" s="12" t="s">
        <v>217</v>
      </c>
      <c r="J91" s="12" t="s">
        <v>217</v>
      </c>
      <c r="K91" s="41" t="s">
        <v>732</v>
      </c>
      <c r="L91" s="9" t="str">
        <f t="shared" si="19"/>
        <v>No</v>
      </c>
    </row>
    <row r="92" spans="1:12" x14ac:dyDescent="0.25">
      <c r="A92" s="2" t="s">
        <v>727</v>
      </c>
      <c r="B92" s="33" t="s">
        <v>217</v>
      </c>
      <c r="C92" s="43" t="s">
        <v>217</v>
      </c>
      <c r="D92" s="11" t="str">
        <f t="shared" si="20"/>
        <v>N/A</v>
      </c>
      <c r="E92" s="34" t="s">
        <v>217</v>
      </c>
      <c r="F92" s="11" t="str">
        <f t="shared" si="21"/>
        <v>N/A</v>
      </c>
      <c r="G92" s="34">
        <v>212</v>
      </c>
      <c r="H92" s="11" t="str">
        <f t="shared" si="22"/>
        <v>N/A</v>
      </c>
      <c r="I92" s="12" t="s">
        <v>217</v>
      </c>
      <c r="J92" s="12" t="s">
        <v>217</v>
      </c>
      <c r="K92" s="41" t="s">
        <v>732</v>
      </c>
      <c r="L92" s="9" t="str">
        <f t="shared" si="19"/>
        <v>No</v>
      </c>
    </row>
    <row r="93" spans="1:12" ht="25" x14ac:dyDescent="0.25">
      <c r="A93" s="2" t="s">
        <v>1173</v>
      </c>
      <c r="B93" s="33" t="s">
        <v>217</v>
      </c>
      <c r="C93" s="43" t="s">
        <v>217</v>
      </c>
      <c r="D93" s="11" t="str">
        <f t="shared" si="20"/>
        <v>N/A</v>
      </c>
      <c r="E93" s="43" t="s">
        <v>217</v>
      </c>
      <c r="F93" s="11" t="str">
        <f t="shared" si="21"/>
        <v>N/A</v>
      </c>
      <c r="G93" s="43">
        <v>4664.0990566</v>
      </c>
      <c r="H93" s="11" t="str">
        <f t="shared" si="22"/>
        <v>N/A</v>
      </c>
      <c r="I93" s="12" t="s">
        <v>217</v>
      </c>
      <c r="J93" s="12" t="s">
        <v>217</v>
      </c>
      <c r="K93" s="41" t="s">
        <v>732</v>
      </c>
      <c r="L93" s="9" t="str">
        <f t="shared" si="19"/>
        <v>No</v>
      </c>
    </row>
    <row r="94" spans="1:12" x14ac:dyDescent="0.25">
      <c r="A94" s="2" t="s">
        <v>1174</v>
      </c>
      <c r="B94" s="33" t="s">
        <v>217</v>
      </c>
      <c r="C94" s="43" t="s">
        <v>217</v>
      </c>
      <c r="D94" s="11" t="str">
        <f t="shared" si="20"/>
        <v>N/A</v>
      </c>
      <c r="E94" s="43" t="s">
        <v>217</v>
      </c>
      <c r="F94" s="11" t="str">
        <f t="shared" si="21"/>
        <v>N/A</v>
      </c>
      <c r="G94" s="43">
        <v>21085146</v>
      </c>
      <c r="H94" s="11" t="str">
        <f t="shared" si="22"/>
        <v>N/A</v>
      </c>
      <c r="I94" s="12" t="s">
        <v>217</v>
      </c>
      <c r="J94" s="12" t="s">
        <v>217</v>
      </c>
      <c r="K94" s="41" t="s">
        <v>732</v>
      </c>
      <c r="L94" s="9" t="str">
        <f t="shared" si="19"/>
        <v>No</v>
      </c>
    </row>
    <row r="95" spans="1:12" x14ac:dyDescent="0.25">
      <c r="A95" s="2" t="s">
        <v>728</v>
      </c>
      <c r="B95" s="33" t="s">
        <v>217</v>
      </c>
      <c r="C95" s="43" t="s">
        <v>217</v>
      </c>
      <c r="D95" s="11" t="str">
        <f t="shared" si="20"/>
        <v>N/A</v>
      </c>
      <c r="E95" s="34" t="s">
        <v>217</v>
      </c>
      <c r="F95" s="11" t="str">
        <f t="shared" si="21"/>
        <v>N/A</v>
      </c>
      <c r="G95" s="34">
        <v>1561</v>
      </c>
      <c r="H95" s="11" t="str">
        <f t="shared" si="22"/>
        <v>N/A</v>
      </c>
      <c r="I95" s="12" t="s">
        <v>217</v>
      </c>
      <c r="J95" s="12" t="s">
        <v>217</v>
      </c>
      <c r="K95" s="41" t="s">
        <v>732</v>
      </c>
      <c r="L95" s="9" t="str">
        <f t="shared" si="19"/>
        <v>No</v>
      </c>
    </row>
    <row r="96" spans="1:12" x14ac:dyDescent="0.25">
      <c r="A96" s="2" t="s">
        <v>1175</v>
      </c>
      <c r="B96" s="33" t="s">
        <v>217</v>
      </c>
      <c r="C96" s="43" t="s">
        <v>217</v>
      </c>
      <c r="D96" s="11" t="str">
        <f t="shared" si="20"/>
        <v>N/A</v>
      </c>
      <c r="E96" s="43" t="s">
        <v>217</v>
      </c>
      <c r="F96" s="11" t="str">
        <f t="shared" si="21"/>
        <v>N/A</v>
      </c>
      <c r="G96" s="43">
        <v>13507.460601999999</v>
      </c>
      <c r="H96" s="11" t="str">
        <f t="shared" si="22"/>
        <v>N/A</v>
      </c>
      <c r="I96" s="12" t="s">
        <v>217</v>
      </c>
      <c r="J96" s="12" t="s">
        <v>217</v>
      </c>
      <c r="K96" s="41" t="s">
        <v>732</v>
      </c>
      <c r="L96" s="9" t="str">
        <f t="shared" si="19"/>
        <v>No</v>
      </c>
    </row>
    <row r="97" spans="1:12" x14ac:dyDescent="0.25">
      <c r="A97" s="2" t="s">
        <v>1176</v>
      </c>
      <c r="B97" s="33" t="s">
        <v>217</v>
      </c>
      <c r="C97" s="43" t="s">
        <v>217</v>
      </c>
      <c r="D97" s="11" t="str">
        <f t="shared" si="20"/>
        <v>N/A</v>
      </c>
      <c r="E97" s="43" t="s">
        <v>217</v>
      </c>
      <c r="F97" s="11" t="str">
        <f t="shared" si="21"/>
        <v>N/A</v>
      </c>
      <c r="G97" s="43">
        <v>3336598</v>
      </c>
      <c r="H97" s="11" t="str">
        <f t="shared" si="22"/>
        <v>N/A</v>
      </c>
      <c r="I97" s="12" t="s">
        <v>217</v>
      </c>
      <c r="J97" s="12" t="s">
        <v>217</v>
      </c>
      <c r="K97" s="41" t="s">
        <v>732</v>
      </c>
      <c r="L97" s="9" t="str">
        <f t="shared" si="19"/>
        <v>No</v>
      </c>
    </row>
    <row r="98" spans="1:12" x14ac:dyDescent="0.25">
      <c r="A98" s="2" t="s">
        <v>520</v>
      </c>
      <c r="B98" s="33" t="s">
        <v>217</v>
      </c>
      <c r="C98" s="43" t="s">
        <v>217</v>
      </c>
      <c r="D98" s="11" t="str">
        <f t="shared" si="20"/>
        <v>N/A</v>
      </c>
      <c r="E98" s="34" t="s">
        <v>217</v>
      </c>
      <c r="F98" s="11" t="str">
        <f t="shared" si="21"/>
        <v>N/A</v>
      </c>
      <c r="G98" s="34">
        <v>1247</v>
      </c>
      <c r="H98" s="11" t="str">
        <f t="shared" si="22"/>
        <v>N/A</v>
      </c>
      <c r="I98" s="12" t="s">
        <v>217</v>
      </c>
      <c r="J98" s="12" t="s">
        <v>217</v>
      </c>
      <c r="K98" s="41" t="s">
        <v>732</v>
      </c>
      <c r="L98" s="9" t="str">
        <f t="shared" si="19"/>
        <v>No</v>
      </c>
    </row>
    <row r="99" spans="1:12" x14ac:dyDescent="0.25">
      <c r="A99" s="2" t="s">
        <v>1177</v>
      </c>
      <c r="B99" s="33" t="s">
        <v>217</v>
      </c>
      <c r="C99" s="43" t="s">
        <v>217</v>
      </c>
      <c r="D99" s="11" t="str">
        <f t="shared" si="20"/>
        <v>N/A</v>
      </c>
      <c r="E99" s="43" t="s">
        <v>217</v>
      </c>
      <c r="F99" s="11" t="str">
        <f t="shared" si="21"/>
        <v>N/A</v>
      </c>
      <c r="G99" s="43">
        <v>2675.7000801999998</v>
      </c>
      <c r="H99" s="11" t="str">
        <f t="shared" si="22"/>
        <v>N/A</v>
      </c>
      <c r="I99" s="12" t="s">
        <v>217</v>
      </c>
      <c r="J99" s="12" t="s">
        <v>217</v>
      </c>
      <c r="K99" s="41" t="s">
        <v>732</v>
      </c>
      <c r="L99" s="9" t="str">
        <f t="shared" si="19"/>
        <v>No</v>
      </c>
    </row>
    <row r="100" spans="1:12" ht="25" x14ac:dyDescent="0.25">
      <c r="A100" s="2" t="s">
        <v>1178</v>
      </c>
      <c r="B100" s="33" t="s">
        <v>217</v>
      </c>
      <c r="C100" s="43" t="s">
        <v>217</v>
      </c>
      <c r="D100" s="11" t="str">
        <f t="shared" si="20"/>
        <v>N/A</v>
      </c>
      <c r="E100" s="43" t="s">
        <v>217</v>
      </c>
      <c r="F100" s="11" t="str">
        <f t="shared" si="21"/>
        <v>N/A</v>
      </c>
      <c r="G100" s="43">
        <v>2081658</v>
      </c>
      <c r="H100" s="11" t="str">
        <f t="shared" si="22"/>
        <v>N/A</v>
      </c>
      <c r="I100" s="12" t="s">
        <v>217</v>
      </c>
      <c r="J100" s="12" t="s">
        <v>217</v>
      </c>
      <c r="K100" s="41" t="s">
        <v>732</v>
      </c>
      <c r="L100" s="9" t="str">
        <f t="shared" si="19"/>
        <v>No</v>
      </c>
    </row>
    <row r="101" spans="1:12" x14ac:dyDescent="0.25">
      <c r="A101" s="2" t="s">
        <v>521</v>
      </c>
      <c r="B101" s="33" t="s">
        <v>217</v>
      </c>
      <c r="C101" s="43" t="s">
        <v>217</v>
      </c>
      <c r="D101" s="11" t="str">
        <f t="shared" si="20"/>
        <v>N/A</v>
      </c>
      <c r="E101" s="34" t="s">
        <v>217</v>
      </c>
      <c r="F101" s="11" t="str">
        <f t="shared" si="21"/>
        <v>N/A</v>
      </c>
      <c r="G101" s="34">
        <v>1377</v>
      </c>
      <c r="H101" s="11" t="str">
        <f t="shared" si="22"/>
        <v>N/A</v>
      </c>
      <c r="I101" s="12" t="s">
        <v>217</v>
      </c>
      <c r="J101" s="12" t="s">
        <v>217</v>
      </c>
      <c r="K101" s="41" t="s">
        <v>732</v>
      </c>
      <c r="L101" s="9" t="str">
        <f t="shared" si="19"/>
        <v>No</v>
      </c>
    </row>
    <row r="102" spans="1:12" ht="25" x14ac:dyDescent="0.25">
      <c r="A102" s="2" t="s">
        <v>1179</v>
      </c>
      <c r="B102" s="33" t="s">
        <v>217</v>
      </c>
      <c r="C102" s="43" t="s">
        <v>217</v>
      </c>
      <c r="D102" s="11" t="str">
        <f t="shared" si="20"/>
        <v>N/A</v>
      </c>
      <c r="E102" s="43" t="s">
        <v>217</v>
      </c>
      <c r="F102" s="11" t="str">
        <f t="shared" si="21"/>
        <v>N/A</v>
      </c>
      <c r="G102" s="43">
        <v>1511.7342048</v>
      </c>
      <c r="H102" s="11" t="str">
        <f t="shared" si="22"/>
        <v>N/A</v>
      </c>
      <c r="I102" s="12" t="s">
        <v>217</v>
      </c>
      <c r="J102" s="12" t="s">
        <v>217</v>
      </c>
      <c r="K102" s="41" t="s">
        <v>732</v>
      </c>
      <c r="L102" s="9" t="str">
        <f t="shared" si="19"/>
        <v>No</v>
      </c>
    </row>
    <row r="103" spans="1:12" ht="25" x14ac:dyDescent="0.25">
      <c r="A103" s="2" t="s">
        <v>1180</v>
      </c>
      <c r="B103" s="33" t="s">
        <v>217</v>
      </c>
      <c r="C103" s="43" t="s">
        <v>217</v>
      </c>
      <c r="D103" s="11" t="str">
        <f t="shared" si="20"/>
        <v>N/A</v>
      </c>
      <c r="E103" s="43" t="s">
        <v>217</v>
      </c>
      <c r="F103" s="11" t="str">
        <f t="shared" si="21"/>
        <v>N/A</v>
      </c>
      <c r="G103" s="43">
        <v>0</v>
      </c>
      <c r="H103" s="11" t="str">
        <f t="shared" si="22"/>
        <v>N/A</v>
      </c>
      <c r="I103" s="12" t="s">
        <v>217</v>
      </c>
      <c r="J103" s="12" t="s">
        <v>217</v>
      </c>
      <c r="K103" s="41" t="s">
        <v>732</v>
      </c>
      <c r="L103" s="9" t="str">
        <f t="shared" si="19"/>
        <v>No</v>
      </c>
    </row>
    <row r="104" spans="1:12" ht="25" x14ac:dyDescent="0.25">
      <c r="A104" s="2" t="s">
        <v>522</v>
      </c>
      <c r="B104" s="33" t="s">
        <v>217</v>
      </c>
      <c r="C104" s="43" t="s">
        <v>217</v>
      </c>
      <c r="D104" s="11" t="str">
        <f t="shared" si="20"/>
        <v>N/A</v>
      </c>
      <c r="E104" s="34" t="s">
        <v>217</v>
      </c>
      <c r="F104" s="11" t="str">
        <f t="shared" si="21"/>
        <v>N/A</v>
      </c>
      <c r="G104" s="34">
        <v>0</v>
      </c>
      <c r="H104" s="11" t="str">
        <f t="shared" si="22"/>
        <v>N/A</v>
      </c>
      <c r="I104" s="12" t="s">
        <v>217</v>
      </c>
      <c r="J104" s="12" t="s">
        <v>217</v>
      </c>
      <c r="K104" s="41" t="s">
        <v>732</v>
      </c>
      <c r="L104" s="9" t="str">
        <f t="shared" si="19"/>
        <v>No</v>
      </c>
    </row>
    <row r="105" spans="1:12" ht="25" x14ac:dyDescent="0.25">
      <c r="A105" s="2" t="s">
        <v>1181</v>
      </c>
      <c r="B105" s="33" t="s">
        <v>217</v>
      </c>
      <c r="C105" s="43" t="s">
        <v>217</v>
      </c>
      <c r="D105" s="11" t="str">
        <f t="shared" si="20"/>
        <v>N/A</v>
      </c>
      <c r="E105" s="43" t="s">
        <v>217</v>
      </c>
      <c r="F105" s="11" t="str">
        <f t="shared" si="21"/>
        <v>N/A</v>
      </c>
      <c r="G105" s="43" t="s">
        <v>1742</v>
      </c>
      <c r="H105" s="11" t="str">
        <f t="shared" si="22"/>
        <v>N/A</v>
      </c>
      <c r="I105" s="12" t="s">
        <v>217</v>
      </c>
      <c r="J105" s="12" t="s">
        <v>217</v>
      </c>
      <c r="K105" s="41" t="s">
        <v>732</v>
      </c>
      <c r="L105" s="9" t="str">
        <f t="shared" si="19"/>
        <v>No</v>
      </c>
    </row>
    <row r="106" spans="1:12" ht="25" x14ac:dyDescent="0.25">
      <c r="A106" s="2" t="s">
        <v>1182</v>
      </c>
      <c r="B106" s="33" t="s">
        <v>217</v>
      </c>
      <c r="C106" s="43" t="s">
        <v>217</v>
      </c>
      <c r="D106" s="11" t="str">
        <f t="shared" si="20"/>
        <v>N/A</v>
      </c>
      <c r="E106" s="43" t="s">
        <v>217</v>
      </c>
      <c r="F106" s="11" t="str">
        <f t="shared" si="21"/>
        <v>N/A</v>
      </c>
      <c r="G106" s="43">
        <v>3622699</v>
      </c>
      <c r="H106" s="11" t="str">
        <f t="shared" si="22"/>
        <v>N/A</v>
      </c>
      <c r="I106" s="12" t="s">
        <v>217</v>
      </c>
      <c r="J106" s="12" t="s">
        <v>217</v>
      </c>
      <c r="K106" s="41" t="s">
        <v>732</v>
      </c>
      <c r="L106" s="9" t="str">
        <f t="shared" si="19"/>
        <v>No</v>
      </c>
    </row>
    <row r="107" spans="1:12" x14ac:dyDescent="0.25">
      <c r="A107" s="2" t="s">
        <v>523</v>
      </c>
      <c r="B107" s="33" t="s">
        <v>217</v>
      </c>
      <c r="C107" s="43" t="s">
        <v>217</v>
      </c>
      <c r="D107" s="11" t="str">
        <f t="shared" si="20"/>
        <v>N/A</v>
      </c>
      <c r="E107" s="34" t="s">
        <v>217</v>
      </c>
      <c r="F107" s="11" t="str">
        <f t="shared" si="21"/>
        <v>N/A</v>
      </c>
      <c r="G107" s="34">
        <v>1378</v>
      </c>
      <c r="H107" s="11" t="str">
        <f t="shared" si="22"/>
        <v>N/A</v>
      </c>
      <c r="I107" s="12" t="s">
        <v>217</v>
      </c>
      <c r="J107" s="12" t="s">
        <v>217</v>
      </c>
      <c r="K107" s="41" t="s">
        <v>732</v>
      </c>
      <c r="L107" s="9" t="str">
        <f t="shared" si="19"/>
        <v>No</v>
      </c>
    </row>
    <row r="108" spans="1:12" ht="25" x14ac:dyDescent="0.25">
      <c r="A108" s="2" t="s">
        <v>1183</v>
      </c>
      <c r="B108" s="33" t="s">
        <v>217</v>
      </c>
      <c r="C108" s="43" t="s">
        <v>217</v>
      </c>
      <c r="D108" s="11" t="str">
        <f t="shared" si="20"/>
        <v>N/A</v>
      </c>
      <c r="E108" s="43" t="s">
        <v>217</v>
      </c>
      <c r="F108" s="11" t="str">
        <f t="shared" si="21"/>
        <v>N/A</v>
      </c>
      <c r="G108" s="43">
        <v>2628.9542815999998</v>
      </c>
      <c r="H108" s="11" t="str">
        <f t="shared" si="22"/>
        <v>N/A</v>
      </c>
      <c r="I108" s="12" t="s">
        <v>217</v>
      </c>
      <c r="J108" s="12" t="s">
        <v>217</v>
      </c>
      <c r="K108" s="41" t="s">
        <v>732</v>
      </c>
      <c r="L108" s="9" t="str">
        <f t="shared" si="19"/>
        <v>No</v>
      </c>
    </row>
    <row r="109" spans="1:12" ht="25" x14ac:dyDescent="0.25">
      <c r="A109" s="2" t="s">
        <v>1184</v>
      </c>
      <c r="B109" s="33" t="s">
        <v>217</v>
      </c>
      <c r="C109" s="43" t="s">
        <v>217</v>
      </c>
      <c r="D109" s="11" t="str">
        <f t="shared" si="20"/>
        <v>N/A</v>
      </c>
      <c r="E109" s="43" t="s">
        <v>217</v>
      </c>
      <c r="F109" s="11" t="str">
        <f t="shared" si="21"/>
        <v>N/A</v>
      </c>
      <c r="G109" s="43">
        <v>6759412</v>
      </c>
      <c r="H109" s="11" t="str">
        <f t="shared" si="22"/>
        <v>N/A</v>
      </c>
      <c r="I109" s="12" t="s">
        <v>217</v>
      </c>
      <c r="J109" s="12" t="s">
        <v>217</v>
      </c>
      <c r="K109" s="41" t="s">
        <v>732</v>
      </c>
      <c r="L109" s="9" t="str">
        <f t="shared" si="19"/>
        <v>No</v>
      </c>
    </row>
    <row r="110" spans="1:12" x14ac:dyDescent="0.25">
      <c r="A110" s="2" t="s">
        <v>524</v>
      </c>
      <c r="B110" s="33" t="s">
        <v>217</v>
      </c>
      <c r="C110" s="43" t="s">
        <v>217</v>
      </c>
      <c r="D110" s="11" t="str">
        <f t="shared" si="20"/>
        <v>N/A</v>
      </c>
      <c r="E110" s="34" t="s">
        <v>217</v>
      </c>
      <c r="F110" s="11" t="str">
        <f t="shared" si="21"/>
        <v>N/A</v>
      </c>
      <c r="G110" s="34">
        <v>849</v>
      </c>
      <c r="H110" s="11" t="str">
        <f t="shared" si="22"/>
        <v>N/A</v>
      </c>
      <c r="I110" s="12" t="s">
        <v>217</v>
      </c>
      <c r="J110" s="12" t="s">
        <v>217</v>
      </c>
      <c r="K110" s="41" t="s">
        <v>732</v>
      </c>
      <c r="L110" s="9" t="str">
        <f t="shared" si="19"/>
        <v>No</v>
      </c>
    </row>
    <row r="111" spans="1:12" ht="25" x14ac:dyDescent="0.25">
      <c r="A111" s="2" t="s">
        <v>1185</v>
      </c>
      <c r="B111" s="33" t="s">
        <v>217</v>
      </c>
      <c r="C111" s="43" t="s">
        <v>217</v>
      </c>
      <c r="D111" s="11" t="str">
        <f t="shared" si="20"/>
        <v>N/A</v>
      </c>
      <c r="E111" s="43" t="s">
        <v>217</v>
      </c>
      <c r="F111" s="11" t="str">
        <f t="shared" si="21"/>
        <v>N/A</v>
      </c>
      <c r="G111" s="43">
        <v>7961.6160188000003</v>
      </c>
      <c r="H111" s="11" t="str">
        <f t="shared" si="22"/>
        <v>N/A</v>
      </c>
      <c r="I111" s="12" t="s">
        <v>217</v>
      </c>
      <c r="J111" s="12" t="s">
        <v>217</v>
      </c>
      <c r="K111" s="41" t="s">
        <v>732</v>
      </c>
      <c r="L111" s="9" t="str">
        <f t="shared" si="19"/>
        <v>No</v>
      </c>
    </row>
    <row r="112" spans="1:12" ht="25" x14ac:dyDescent="0.25">
      <c r="A112" s="2" t="s">
        <v>1186</v>
      </c>
      <c r="B112" s="33" t="s">
        <v>217</v>
      </c>
      <c r="C112" s="43" t="s">
        <v>217</v>
      </c>
      <c r="D112" s="11" t="str">
        <f t="shared" si="20"/>
        <v>N/A</v>
      </c>
      <c r="E112" s="43" t="s">
        <v>217</v>
      </c>
      <c r="F112" s="11" t="str">
        <f t="shared" si="21"/>
        <v>N/A</v>
      </c>
      <c r="G112" s="43">
        <v>0</v>
      </c>
      <c r="H112" s="11" t="str">
        <f t="shared" si="22"/>
        <v>N/A</v>
      </c>
      <c r="I112" s="12" t="s">
        <v>217</v>
      </c>
      <c r="J112" s="12" t="s">
        <v>217</v>
      </c>
      <c r="K112" s="41" t="s">
        <v>732</v>
      </c>
      <c r="L112" s="9" t="str">
        <f t="shared" si="19"/>
        <v>No</v>
      </c>
    </row>
    <row r="113" spans="1:12" x14ac:dyDescent="0.25">
      <c r="A113" s="2" t="s">
        <v>525</v>
      </c>
      <c r="B113" s="33" t="s">
        <v>217</v>
      </c>
      <c r="C113" s="43" t="s">
        <v>217</v>
      </c>
      <c r="D113" s="11" t="str">
        <f t="shared" si="20"/>
        <v>N/A</v>
      </c>
      <c r="E113" s="34" t="s">
        <v>217</v>
      </c>
      <c r="F113" s="11" t="str">
        <f t="shared" si="21"/>
        <v>N/A</v>
      </c>
      <c r="G113" s="34">
        <v>0</v>
      </c>
      <c r="H113" s="11" t="str">
        <f t="shared" si="22"/>
        <v>N/A</v>
      </c>
      <c r="I113" s="12" t="s">
        <v>217</v>
      </c>
      <c r="J113" s="12" t="s">
        <v>217</v>
      </c>
      <c r="K113" s="41" t="s">
        <v>732</v>
      </c>
      <c r="L113" s="9" t="str">
        <f t="shared" si="19"/>
        <v>No</v>
      </c>
    </row>
    <row r="114" spans="1:12" ht="25" x14ac:dyDescent="0.25">
      <c r="A114" s="2" t="s">
        <v>1187</v>
      </c>
      <c r="B114" s="33" t="s">
        <v>217</v>
      </c>
      <c r="C114" s="43" t="s">
        <v>217</v>
      </c>
      <c r="D114" s="11" t="str">
        <f t="shared" si="20"/>
        <v>N/A</v>
      </c>
      <c r="E114" s="43" t="s">
        <v>217</v>
      </c>
      <c r="F114" s="11" t="str">
        <f t="shared" si="21"/>
        <v>N/A</v>
      </c>
      <c r="G114" s="43" t="s">
        <v>1742</v>
      </c>
      <c r="H114" s="11" t="str">
        <f t="shared" si="22"/>
        <v>N/A</v>
      </c>
      <c r="I114" s="12" t="s">
        <v>217</v>
      </c>
      <c r="J114" s="12" t="s">
        <v>217</v>
      </c>
      <c r="K114" s="41" t="s">
        <v>732</v>
      </c>
      <c r="L114" s="9" t="str">
        <f t="shared" si="19"/>
        <v>No</v>
      </c>
    </row>
    <row r="115" spans="1:12" ht="25" x14ac:dyDescent="0.25">
      <c r="A115" s="2" t="s">
        <v>1188</v>
      </c>
      <c r="B115" s="33" t="s">
        <v>217</v>
      </c>
      <c r="C115" s="43" t="s">
        <v>217</v>
      </c>
      <c r="D115" s="11" t="str">
        <f t="shared" ref="D115:D146" si="23">IF($B115="N/A","N/A",IF(C115&gt;10,"No",IF(C115&lt;-10,"No","Yes")))</f>
        <v>N/A</v>
      </c>
      <c r="E115" s="43" t="s">
        <v>217</v>
      </c>
      <c r="F115" s="11" t="str">
        <f t="shared" ref="F115:F146" si="24">IF($B115="N/A","N/A",IF(E115&gt;10,"No",IF(E115&lt;-10,"No","Yes")))</f>
        <v>N/A</v>
      </c>
      <c r="G115" s="43">
        <v>776500</v>
      </c>
      <c r="H115" s="11" t="str">
        <f t="shared" ref="H115:H146" si="25">IF($B115="N/A","N/A",IF(G115&gt;10,"No",IF(G115&lt;-10,"No","Yes")))</f>
        <v>N/A</v>
      </c>
      <c r="I115" s="12" t="s">
        <v>217</v>
      </c>
      <c r="J115" s="12" t="s">
        <v>217</v>
      </c>
      <c r="K115" s="41" t="s">
        <v>732</v>
      </c>
      <c r="L115" s="9" t="str">
        <f t="shared" si="19"/>
        <v>No</v>
      </c>
    </row>
    <row r="116" spans="1:12" ht="25" x14ac:dyDescent="0.25">
      <c r="A116" s="2" t="s">
        <v>526</v>
      </c>
      <c r="B116" s="33" t="s">
        <v>217</v>
      </c>
      <c r="C116" s="43" t="s">
        <v>217</v>
      </c>
      <c r="D116" s="11" t="str">
        <f t="shared" si="23"/>
        <v>N/A</v>
      </c>
      <c r="E116" s="34" t="s">
        <v>217</v>
      </c>
      <c r="F116" s="11" t="str">
        <f t="shared" si="24"/>
        <v>N/A</v>
      </c>
      <c r="G116" s="34">
        <v>229</v>
      </c>
      <c r="H116" s="11" t="str">
        <f t="shared" si="25"/>
        <v>N/A</v>
      </c>
      <c r="I116" s="12" t="s">
        <v>217</v>
      </c>
      <c r="J116" s="12" t="s">
        <v>217</v>
      </c>
      <c r="K116" s="41" t="s">
        <v>732</v>
      </c>
      <c r="L116" s="9" t="str">
        <f t="shared" si="19"/>
        <v>No</v>
      </c>
    </row>
    <row r="117" spans="1:12" ht="25" x14ac:dyDescent="0.25">
      <c r="A117" s="2" t="s">
        <v>1189</v>
      </c>
      <c r="B117" s="33" t="s">
        <v>217</v>
      </c>
      <c r="C117" s="43" t="s">
        <v>217</v>
      </c>
      <c r="D117" s="11" t="str">
        <f t="shared" si="23"/>
        <v>N/A</v>
      </c>
      <c r="E117" s="43" t="s">
        <v>217</v>
      </c>
      <c r="F117" s="11" t="str">
        <f t="shared" si="24"/>
        <v>N/A</v>
      </c>
      <c r="G117" s="43">
        <v>3390.8296943</v>
      </c>
      <c r="H117" s="11" t="str">
        <f t="shared" si="25"/>
        <v>N/A</v>
      </c>
      <c r="I117" s="12" t="s">
        <v>217</v>
      </c>
      <c r="J117" s="12" t="s">
        <v>217</v>
      </c>
      <c r="K117" s="41" t="s">
        <v>732</v>
      </c>
      <c r="L117" s="9" t="str">
        <f t="shared" si="19"/>
        <v>No</v>
      </c>
    </row>
    <row r="118" spans="1:12" ht="25" x14ac:dyDescent="0.25">
      <c r="A118" s="2" t="s">
        <v>1190</v>
      </c>
      <c r="B118" s="33" t="s">
        <v>217</v>
      </c>
      <c r="C118" s="43" t="s">
        <v>217</v>
      </c>
      <c r="D118" s="11" t="str">
        <f t="shared" si="23"/>
        <v>N/A</v>
      </c>
      <c r="E118" s="43" t="s">
        <v>217</v>
      </c>
      <c r="F118" s="11" t="str">
        <f t="shared" si="24"/>
        <v>N/A</v>
      </c>
      <c r="G118" s="43">
        <v>4514067</v>
      </c>
      <c r="H118" s="11" t="str">
        <f t="shared" si="25"/>
        <v>N/A</v>
      </c>
      <c r="I118" s="12" t="s">
        <v>217</v>
      </c>
      <c r="J118" s="12" t="s">
        <v>217</v>
      </c>
      <c r="K118" s="41" t="s">
        <v>732</v>
      </c>
      <c r="L118" s="9" t="str">
        <f t="shared" si="19"/>
        <v>No</v>
      </c>
    </row>
    <row r="119" spans="1:12" ht="25" x14ac:dyDescent="0.25">
      <c r="A119" s="2" t="s">
        <v>527</v>
      </c>
      <c r="B119" s="33" t="s">
        <v>217</v>
      </c>
      <c r="C119" s="43" t="s">
        <v>217</v>
      </c>
      <c r="D119" s="11" t="str">
        <f t="shared" si="23"/>
        <v>N/A</v>
      </c>
      <c r="E119" s="34" t="s">
        <v>217</v>
      </c>
      <c r="F119" s="11" t="str">
        <f t="shared" si="24"/>
        <v>N/A</v>
      </c>
      <c r="G119" s="34">
        <v>586</v>
      </c>
      <c r="H119" s="11" t="str">
        <f t="shared" si="25"/>
        <v>N/A</v>
      </c>
      <c r="I119" s="12" t="s">
        <v>217</v>
      </c>
      <c r="J119" s="12" t="s">
        <v>217</v>
      </c>
      <c r="K119" s="41" t="s">
        <v>732</v>
      </c>
      <c r="L119" s="9" t="str">
        <f t="shared" si="19"/>
        <v>No</v>
      </c>
    </row>
    <row r="120" spans="1:12" ht="25" x14ac:dyDescent="0.25">
      <c r="A120" s="2" t="s">
        <v>1191</v>
      </c>
      <c r="B120" s="33" t="s">
        <v>217</v>
      </c>
      <c r="C120" s="43" t="s">
        <v>217</v>
      </c>
      <c r="D120" s="11" t="str">
        <f t="shared" si="23"/>
        <v>N/A</v>
      </c>
      <c r="E120" s="43" t="s">
        <v>217</v>
      </c>
      <c r="F120" s="11" t="str">
        <f t="shared" si="24"/>
        <v>N/A</v>
      </c>
      <c r="G120" s="43">
        <v>7703.1860067999996</v>
      </c>
      <c r="H120" s="11" t="str">
        <f t="shared" si="25"/>
        <v>N/A</v>
      </c>
      <c r="I120" s="12" t="s">
        <v>217</v>
      </c>
      <c r="J120" s="12" t="s">
        <v>217</v>
      </c>
      <c r="K120" s="41" t="s">
        <v>732</v>
      </c>
      <c r="L120" s="9" t="str">
        <f t="shared" si="19"/>
        <v>No</v>
      </c>
    </row>
    <row r="121" spans="1:12" ht="25" x14ac:dyDescent="0.25">
      <c r="A121" s="2" t="s">
        <v>1192</v>
      </c>
      <c r="B121" s="33" t="s">
        <v>217</v>
      </c>
      <c r="C121" s="43" t="s">
        <v>217</v>
      </c>
      <c r="D121" s="11" t="str">
        <f t="shared" si="23"/>
        <v>N/A</v>
      </c>
      <c r="E121" s="43" t="s">
        <v>217</v>
      </c>
      <c r="F121" s="11" t="str">
        <f t="shared" si="24"/>
        <v>N/A</v>
      </c>
      <c r="G121" s="43">
        <v>32954</v>
      </c>
      <c r="H121" s="11" t="str">
        <f t="shared" si="25"/>
        <v>N/A</v>
      </c>
      <c r="I121" s="12" t="s">
        <v>217</v>
      </c>
      <c r="J121" s="12" t="s">
        <v>217</v>
      </c>
      <c r="K121" s="41" t="s">
        <v>732</v>
      </c>
      <c r="L121" s="9" t="str">
        <f t="shared" si="19"/>
        <v>No</v>
      </c>
    </row>
    <row r="122" spans="1:12" x14ac:dyDescent="0.25">
      <c r="A122" s="2" t="s">
        <v>528</v>
      </c>
      <c r="B122" s="33" t="s">
        <v>217</v>
      </c>
      <c r="C122" s="43" t="s">
        <v>217</v>
      </c>
      <c r="D122" s="11" t="str">
        <f t="shared" si="23"/>
        <v>N/A</v>
      </c>
      <c r="E122" s="34" t="s">
        <v>217</v>
      </c>
      <c r="F122" s="11" t="str">
        <f t="shared" si="24"/>
        <v>N/A</v>
      </c>
      <c r="G122" s="34">
        <v>18</v>
      </c>
      <c r="H122" s="11" t="str">
        <f t="shared" si="25"/>
        <v>N/A</v>
      </c>
      <c r="I122" s="12" t="s">
        <v>217</v>
      </c>
      <c r="J122" s="12" t="s">
        <v>217</v>
      </c>
      <c r="K122" s="41" t="s">
        <v>732</v>
      </c>
      <c r="L122" s="9" t="str">
        <f t="shared" si="19"/>
        <v>No</v>
      </c>
    </row>
    <row r="123" spans="1:12" ht="25" x14ac:dyDescent="0.25">
      <c r="A123" s="2" t="s">
        <v>1193</v>
      </c>
      <c r="B123" s="33" t="s">
        <v>217</v>
      </c>
      <c r="C123" s="43" t="s">
        <v>217</v>
      </c>
      <c r="D123" s="11" t="str">
        <f t="shared" si="23"/>
        <v>N/A</v>
      </c>
      <c r="E123" s="43" t="s">
        <v>217</v>
      </c>
      <c r="F123" s="11" t="str">
        <f t="shared" si="24"/>
        <v>N/A</v>
      </c>
      <c r="G123" s="43">
        <v>1830.7777778</v>
      </c>
      <c r="H123" s="11" t="str">
        <f t="shared" si="25"/>
        <v>N/A</v>
      </c>
      <c r="I123" s="12" t="s">
        <v>217</v>
      </c>
      <c r="J123" s="12" t="s">
        <v>217</v>
      </c>
      <c r="K123" s="41" t="s">
        <v>732</v>
      </c>
      <c r="L123" s="9" t="str">
        <f t="shared" si="19"/>
        <v>No</v>
      </c>
    </row>
    <row r="124" spans="1:12" ht="25" x14ac:dyDescent="0.25">
      <c r="A124" s="2" t="s">
        <v>1194</v>
      </c>
      <c r="B124" s="33" t="s">
        <v>217</v>
      </c>
      <c r="C124" s="43" t="s">
        <v>217</v>
      </c>
      <c r="D124" s="11" t="str">
        <f t="shared" si="23"/>
        <v>N/A</v>
      </c>
      <c r="E124" s="43" t="s">
        <v>217</v>
      </c>
      <c r="F124" s="11" t="str">
        <f t="shared" si="24"/>
        <v>N/A</v>
      </c>
      <c r="G124" s="43">
        <v>1049168</v>
      </c>
      <c r="H124" s="11" t="str">
        <f t="shared" si="25"/>
        <v>N/A</v>
      </c>
      <c r="I124" s="12" t="s">
        <v>217</v>
      </c>
      <c r="J124" s="12" t="s">
        <v>217</v>
      </c>
      <c r="K124" s="41" t="s">
        <v>732</v>
      </c>
      <c r="L124" s="9" t="str">
        <f t="shared" si="19"/>
        <v>No</v>
      </c>
    </row>
    <row r="125" spans="1:12" ht="25" x14ac:dyDescent="0.25">
      <c r="A125" s="2" t="s">
        <v>529</v>
      </c>
      <c r="B125" s="33" t="s">
        <v>217</v>
      </c>
      <c r="C125" s="43" t="s">
        <v>217</v>
      </c>
      <c r="D125" s="11" t="str">
        <f t="shared" si="23"/>
        <v>N/A</v>
      </c>
      <c r="E125" s="34" t="s">
        <v>217</v>
      </c>
      <c r="F125" s="11" t="str">
        <f t="shared" si="24"/>
        <v>N/A</v>
      </c>
      <c r="G125" s="34">
        <v>1308</v>
      </c>
      <c r="H125" s="11" t="str">
        <f t="shared" si="25"/>
        <v>N/A</v>
      </c>
      <c r="I125" s="12" t="s">
        <v>217</v>
      </c>
      <c r="J125" s="12" t="s">
        <v>217</v>
      </c>
      <c r="K125" s="41" t="s">
        <v>732</v>
      </c>
      <c r="L125" s="9" t="str">
        <f t="shared" si="19"/>
        <v>No</v>
      </c>
    </row>
    <row r="126" spans="1:12" ht="25" x14ac:dyDescent="0.25">
      <c r="A126" s="2" t="s">
        <v>1195</v>
      </c>
      <c r="B126" s="33" t="s">
        <v>217</v>
      </c>
      <c r="C126" s="43" t="s">
        <v>217</v>
      </c>
      <c r="D126" s="11" t="str">
        <f t="shared" si="23"/>
        <v>N/A</v>
      </c>
      <c r="E126" s="43" t="s">
        <v>217</v>
      </c>
      <c r="F126" s="11" t="str">
        <f t="shared" si="24"/>
        <v>N/A</v>
      </c>
      <c r="G126" s="43">
        <v>802.11620794999999</v>
      </c>
      <c r="H126" s="11" t="str">
        <f t="shared" si="25"/>
        <v>N/A</v>
      </c>
      <c r="I126" s="12" t="s">
        <v>217</v>
      </c>
      <c r="J126" s="12" t="s">
        <v>217</v>
      </c>
      <c r="K126" s="41" t="s">
        <v>732</v>
      </c>
      <c r="L126" s="9" t="str">
        <f t="shared" si="19"/>
        <v>No</v>
      </c>
    </row>
    <row r="127" spans="1:12" ht="25" x14ac:dyDescent="0.25">
      <c r="A127" s="2" t="s">
        <v>1196</v>
      </c>
      <c r="B127" s="33" t="s">
        <v>217</v>
      </c>
      <c r="C127" s="43" t="s">
        <v>217</v>
      </c>
      <c r="D127" s="11" t="str">
        <f t="shared" si="23"/>
        <v>N/A</v>
      </c>
      <c r="E127" s="43" t="s">
        <v>217</v>
      </c>
      <c r="F127" s="11" t="str">
        <f t="shared" si="24"/>
        <v>N/A</v>
      </c>
      <c r="G127" s="43">
        <v>36321</v>
      </c>
      <c r="H127" s="11" t="str">
        <f t="shared" si="25"/>
        <v>N/A</v>
      </c>
      <c r="I127" s="12" t="s">
        <v>217</v>
      </c>
      <c r="J127" s="12" t="s">
        <v>217</v>
      </c>
      <c r="K127" s="41" t="s">
        <v>732</v>
      </c>
      <c r="L127" s="9" t="str">
        <f t="shared" si="19"/>
        <v>No</v>
      </c>
    </row>
    <row r="128" spans="1:12" x14ac:dyDescent="0.25">
      <c r="A128" s="2" t="s">
        <v>530</v>
      </c>
      <c r="B128" s="33" t="s">
        <v>217</v>
      </c>
      <c r="C128" s="43" t="s">
        <v>217</v>
      </c>
      <c r="D128" s="11" t="str">
        <f t="shared" si="23"/>
        <v>N/A</v>
      </c>
      <c r="E128" s="34" t="s">
        <v>217</v>
      </c>
      <c r="F128" s="11" t="str">
        <f t="shared" si="24"/>
        <v>N/A</v>
      </c>
      <c r="G128" s="34">
        <v>190</v>
      </c>
      <c r="H128" s="11" t="str">
        <f t="shared" si="25"/>
        <v>N/A</v>
      </c>
      <c r="I128" s="12" t="s">
        <v>217</v>
      </c>
      <c r="J128" s="12" t="s">
        <v>217</v>
      </c>
      <c r="K128" s="41" t="s">
        <v>732</v>
      </c>
      <c r="L128" s="9" t="str">
        <f t="shared" si="19"/>
        <v>No</v>
      </c>
    </row>
    <row r="129" spans="1:12" ht="25" x14ac:dyDescent="0.25">
      <c r="A129" s="2" t="s">
        <v>1197</v>
      </c>
      <c r="B129" s="33" t="s">
        <v>217</v>
      </c>
      <c r="C129" s="43" t="s">
        <v>217</v>
      </c>
      <c r="D129" s="11" t="str">
        <f t="shared" si="23"/>
        <v>N/A</v>
      </c>
      <c r="E129" s="43" t="s">
        <v>217</v>
      </c>
      <c r="F129" s="11" t="str">
        <f t="shared" si="24"/>
        <v>N/A</v>
      </c>
      <c r="G129" s="43">
        <v>191.16315789000001</v>
      </c>
      <c r="H129" s="11" t="str">
        <f t="shared" si="25"/>
        <v>N/A</v>
      </c>
      <c r="I129" s="12" t="s">
        <v>217</v>
      </c>
      <c r="J129" s="12" t="s">
        <v>217</v>
      </c>
      <c r="K129" s="41" t="s">
        <v>732</v>
      </c>
      <c r="L129" s="9" t="str">
        <f t="shared" si="19"/>
        <v>No</v>
      </c>
    </row>
    <row r="130" spans="1:12" ht="25" x14ac:dyDescent="0.25">
      <c r="A130" s="2" t="s">
        <v>1198</v>
      </c>
      <c r="B130" s="33" t="s">
        <v>217</v>
      </c>
      <c r="C130" s="43" t="s">
        <v>217</v>
      </c>
      <c r="D130" s="11" t="str">
        <f t="shared" si="23"/>
        <v>N/A</v>
      </c>
      <c r="E130" s="43" t="s">
        <v>217</v>
      </c>
      <c r="F130" s="11" t="str">
        <f t="shared" si="24"/>
        <v>N/A</v>
      </c>
      <c r="G130" s="43">
        <v>0</v>
      </c>
      <c r="H130" s="11" t="str">
        <f t="shared" si="25"/>
        <v>N/A</v>
      </c>
      <c r="I130" s="12" t="s">
        <v>217</v>
      </c>
      <c r="J130" s="12" t="s">
        <v>217</v>
      </c>
      <c r="K130" s="41" t="s">
        <v>732</v>
      </c>
      <c r="L130" s="9" t="str">
        <f t="shared" si="19"/>
        <v>No</v>
      </c>
    </row>
    <row r="131" spans="1:12" x14ac:dyDescent="0.25">
      <c r="A131" s="2" t="s">
        <v>531</v>
      </c>
      <c r="B131" s="33" t="s">
        <v>217</v>
      </c>
      <c r="C131" s="43" t="s">
        <v>217</v>
      </c>
      <c r="D131" s="11" t="str">
        <f t="shared" si="23"/>
        <v>N/A</v>
      </c>
      <c r="E131" s="34" t="s">
        <v>217</v>
      </c>
      <c r="F131" s="11" t="str">
        <f t="shared" si="24"/>
        <v>N/A</v>
      </c>
      <c r="G131" s="34">
        <v>0</v>
      </c>
      <c r="H131" s="11" t="str">
        <f t="shared" si="25"/>
        <v>N/A</v>
      </c>
      <c r="I131" s="12" t="s">
        <v>217</v>
      </c>
      <c r="J131" s="12" t="s">
        <v>217</v>
      </c>
      <c r="K131" s="41" t="s">
        <v>732</v>
      </c>
      <c r="L131" s="9" t="str">
        <f t="shared" si="19"/>
        <v>No</v>
      </c>
    </row>
    <row r="132" spans="1:12" ht="25" x14ac:dyDescent="0.25">
      <c r="A132" s="2" t="s">
        <v>1199</v>
      </c>
      <c r="B132" s="33" t="s">
        <v>217</v>
      </c>
      <c r="C132" s="43" t="s">
        <v>217</v>
      </c>
      <c r="D132" s="11" t="str">
        <f t="shared" si="23"/>
        <v>N/A</v>
      </c>
      <c r="E132" s="43" t="s">
        <v>217</v>
      </c>
      <c r="F132" s="11" t="str">
        <f t="shared" si="24"/>
        <v>N/A</v>
      </c>
      <c r="G132" s="43" t="s">
        <v>1742</v>
      </c>
      <c r="H132" s="11" t="str">
        <f t="shared" si="25"/>
        <v>N/A</v>
      </c>
      <c r="I132" s="12" t="s">
        <v>217</v>
      </c>
      <c r="J132" s="12" t="s">
        <v>217</v>
      </c>
      <c r="K132" s="41" t="s">
        <v>732</v>
      </c>
      <c r="L132" s="9" t="str">
        <f t="shared" si="19"/>
        <v>No</v>
      </c>
    </row>
    <row r="133" spans="1:12" x14ac:dyDescent="0.25">
      <c r="A133" s="2" t="s">
        <v>1200</v>
      </c>
      <c r="B133" s="33" t="s">
        <v>217</v>
      </c>
      <c r="C133" s="43" t="s">
        <v>217</v>
      </c>
      <c r="D133" s="11" t="str">
        <f t="shared" si="23"/>
        <v>N/A</v>
      </c>
      <c r="E133" s="43" t="s">
        <v>217</v>
      </c>
      <c r="F133" s="11" t="str">
        <f t="shared" si="24"/>
        <v>N/A</v>
      </c>
      <c r="G133" s="43">
        <v>0</v>
      </c>
      <c r="H133" s="11" t="str">
        <f t="shared" si="25"/>
        <v>N/A</v>
      </c>
      <c r="I133" s="12" t="s">
        <v>217</v>
      </c>
      <c r="J133" s="12" t="s">
        <v>217</v>
      </c>
      <c r="K133" s="41" t="s">
        <v>732</v>
      </c>
      <c r="L133" s="9" t="str">
        <f t="shared" si="19"/>
        <v>No</v>
      </c>
    </row>
    <row r="134" spans="1:12" x14ac:dyDescent="0.25">
      <c r="A134" s="2" t="s">
        <v>532</v>
      </c>
      <c r="B134" s="33" t="s">
        <v>217</v>
      </c>
      <c r="C134" s="43" t="s">
        <v>217</v>
      </c>
      <c r="D134" s="11" t="str">
        <f t="shared" si="23"/>
        <v>N/A</v>
      </c>
      <c r="E134" s="34" t="s">
        <v>217</v>
      </c>
      <c r="F134" s="11" t="str">
        <f t="shared" si="24"/>
        <v>N/A</v>
      </c>
      <c r="G134" s="34">
        <v>0</v>
      </c>
      <c r="H134" s="11" t="str">
        <f t="shared" si="25"/>
        <v>N/A</v>
      </c>
      <c r="I134" s="12" t="s">
        <v>217</v>
      </c>
      <c r="J134" s="12" t="s">
        <v>217</v>
      </c>
      <c r="K134" s="41" t="s">
        <v>732</v>
      </c>
      <c r="L134" s="9" t="str">
        <f t="shared" si="19"/>
        <v>No</v>
      </c>
    </row>
    <row r="135" spans="1:12" x14ac:dyDescent="0.25">
      <c r="A135" s="2" t="s">
        <v>1201</v>
      </c>
      <c r="B135" s="33" t="s">
        <v>217</v>
      </c>
      <c r="C135" s="43" t="s">
        <v>217</v>
      </c>
      <c r="D135" s="11" t="str">
        <f t="shared" si="23"/>
        <v>N/A</v>
      </c>
      <c r="E135" s="43" t="s">
        <v>217</v>
      </c>
      <c r="F135" s="11" t="str">
        <f t="shared" si="24"/>
        <v>N/A</v>
      </c>
      <c r="G135" s="43" t="s">
        <v>1742</v>
      </c>
      <c r="H135" s="11" t="str">
        <f t="shared" si="25"/>
        <v>N/A</v>
      </c>
      <c r="I135" s="12" t="s">
        <v>217</v>
      </c>
      <c r="J135" s="12" t="s">
        <v>217</v>
      </c>
      <c r="K135" s="41" t="s">
        <v>732</v>
      </c>
      <c r="L135" s="9" t="str">
        <f t="shared" si="19"/>
        <v>No</v>
      </c>
    </row>
    <row r="136" spans="1:12" x14ac:dyDescent="0.25">
      <c r="A136" s="2" t="s">
        <v>1202</v>
      </c>
      <c r="B136" s="33" t="s">
        <v>217</v>
      </c>
      <c r="C136" s="43" t="s">
        <v>217</v>
      </c>
      <c r="D136" s="11" t="str">
        <f t="shared" si="23"/>
        <v>N/A</v>
      </c>
      <c r="E136" s="43" t="s">
        <v>217</v>
      </c>
      <c r="F136" s="11" t="str">
        <f t="shared" si="24"/>
        <v>N/A</v>
      </c>
      <c r="G136" s="43">
        <v>36251</v>
      </c>
      <c r="H136" s="11" t="str">
        <f t="shared" si="25"/>
        <v>N/A</v>
      </c>
      <c r="I136" s="12" t="s">
        <v>217</v>
      </c>
      <c r="J136" s="12" t="s">
        <v>217</v>
      </c>
      <c r="K136" s="41" t="s">
        <v>732</v>
      </c>
      <c r="L136" s="9" t="str">
        <f t="shared" si="19"/>
        <v>No</v>
      </c>
    </row>
    <row r="137" spans="1:12" x14ac:dyDescent="0.25">
      <c r="A137" s="2" t="s">
        <v>533</v>
      </c>
      <c r="B137" s="33" t="s">
        <v>217</v>
      </c>
      <c r="C137" s="43" t="s">
        <v>217</v>
      </c>
      <c r="D137" s="11" t="str">
        <f t="shared" si="23"/>
        <v>N/A</v>
      </c>
      <c r="E137" s="34" t="s">
        <v>217</v>
      </c>
      <c r="F137" s="11" t="str">
        <f t="shared" si="24"/>
        <v>N/A</v>
      </c>
      <c r="G137" s="34">
        <v>30</v>
      </c>
      <c r="H137" s="11" t="str">
        <f t="shared" si="25"/>
        <v>N/A</v>
      </c>
      <c r="I137" s="12" t="s">
        <v>217</v>
      </c>
      <c r="J137" s="12" t="s">
        <v>217</v>
      </c>
      <c r="K137" s="41" t="s">
        <v>732</v>
      </c>
      <c r="L137" s="9" t="str">
        <f t="shared" si="19"/>
        <v>No</v>
      </c>
    </row>
    <row r="138" spans="1:12" x14ac:dyDescent="0.25">
      <c r="A138" s="2" t="s">
        <v>1203</v>
      </c>
      <c r="B138" s="33" t="s">
        <v>217</v>
      </c>
      <c r="C138" s="43" t="s">
        <v>217</v>
      </c>
      <c r="D138" s="11" t="str">
        <f t="shared" si="23"/>
        <v>N/A</v>
      </c>
      <c r="E138" s="43" t="s">
        <v>217</v>
      </c>
      <c r="F138" s="11" t="str">
        <f t="shared" si="24"/>
        <v>N/A</v>
      </c>
      <c r="G138" s="43">
        <v>1208.3666667</v>
      </c>
      <c r="H138" s="11" t="str">
        <f t="shared" si="25"/>
        <v>N/A</v>
      </c>
      <c r="I138" s="12" t="s">
        <v>217</v>
      </c>
      <c r="J138" s="12" t="s">
        <v>217</v>
      </c>
      <c r="K138" s="41" t="s">
        <v>732</v>
      </c>
      <c r="L138" s="9" t="str">
        <f t="shared" si="19"/>
        <v>No</v>
      </c>
    </row>
    <row r="139" spans="1:12" x14ac:dyDescent="0.25">
      <c r="A139" s="48" t="s">
        <v>405</v>
      </c>
      <c r="B139" s="14" t="s">
        <v>217</v>
      </c>
      <c r="C139" s="14" t="s">
        <v>217</v>
      </c>
      <c r="D139" s="11" t="str">
        <f t="shared" si="23"/>
        <v>N/A</v>
      </c>
      <c r="E139" s="14">
        <v>526153568</v>
      </c>
      <c r="F139" s="11" t="str">
        <f t="shared" si="24"/>
        <v>N/A</v>
      </c>
      <c r="G139" s="14">
        <v>540619010</v>
      </c>
      <c r="H139" s="11" t="str">
        <f t="shared" si="25"/>
        <v>N/A</v>
      </c>
      <c r="I139" s="12" t="s">
        <v>217</v>
      </c>
      <c r="J139" s="12">
        <v>2.7490000000000001</v>
      </c>
      <c r="K139" s="14" t="s">
        <v>217</v>
      </c>
      <c r="L139" s="9" t="str">
        <f t="shared" ref="L139:L158" si="26">IF(J139="Div by 0", "N/A", IF(K139="N/A","N/A", IF(J139&gt;VALUE(MID(K139,1,2)), "No", IF(J139&lt;-1*VALUE(MID(K139,1,2)), "No", "Yes"))))</f>
        <v>N/A</v>
      </c>
    </row>
    <row r="140" spans="1:12" x14ac:dyDescent="0.25">
      <c r="A140" s="48" t="s">
        <v>1204</v>
      </c>
      <c r="B140" s="14" t="s">
        <v>217</v>
      </c>
      <c r="C140" s="14" t="s">
        <v>217</v>
      </c>
      <c r="D140" s="11" t="str">
        <f t="shared" si="23"/>
        <v>N/A</v>
      </c>
      <c r="E140" s="14">
        <v>6968.8291281000002</v>
      </c>
      <c r="F140" s="11" t="str">
        <f t="shared" si="24"/>
        <v>N/A</v>
      </c>
      <c r="G140" s="14">
        <v>6799.8969863000002</v>
      </c>
      <c r="H140" s="11" t="str">
        <f t="shared" si="25"/>
        <v>N/A</v>
      </c>
      <c r="I140" s="12" t="s">
        <v>217</v>
      </c>
      <c r="J140" s="12">
        <v>-2.42</v>
      </c>
      <c r="K140" s="14" t="s">
        <v>217</v>
      </c>
      <c r="L140" s="9" t="str">
        <f t="shared" si="26"/>
        <v>N/A</v>
      </c>
    </row>
    <row r="141" spans="1:12" x14ac:dyDescent="0.25">
      <c r="A141" s="48" t="s">
        <v>406</v>
      </c>
      <c r="B141" s="14" t="s">
        <v>217</v>
      </c>
      <c r="C141" s="14">
        <v>1834619</v>
      </c>
      <c r="D141" s="11" t="str">
        <f t="shared" si="23"/>
        <v>N/A</v>
      </c>
      <c r="E141" s="14">
        <v>2274163</v>
      </c>
      <c r="F141" s="11" t="str">
        <f t="shared" si="24"/>
        <v>N/A</v>
      </c>
      <c r="G141" s="14">
        <v>2058606</v>
      </c>
      <c r="H141" s="11" t="str">
        <f t="shared" si="25"/>
        <v>N/A</v>
      </c>
      <c r="I141" s="12">
        <v>23.96</v>
      </c>
      <c r="J141" s="12">
        <v>-9.48</v>
      </c>
      <c r="K141" s="14" t="s">
        <v>217</v>
      </c>
      <c r="L141" s="9" t="str">
        <f t="shared" si="26"/>
        <v>N/A</v>
      </c>
    </row>
    <row r="142" spans="1:12" x14ac:dyDescent="0.25">
      <c r="A142" s="48" t="s">
        <v>1205</v>
      </c>
      <c r="B142" s="14" t="s">
        <v>217</v>
      </c>
      <c r="C142" s="14">
        <v>1838.2955912</v>
      </c>
      <c r="D142" s="11" t="str">
        <f t="shared" si="23"/>
        <v>N/A</v>
      </c>
      <c r="E142" s="14">
        <v>2078.7595977999999</v>
      </c>
      <c r="F142" s="11" t="str">
        <f t="shared" si="24"/>
        <v>N/A</v>
      </c>
      <c r="G142" s="14">
        <v>1923.9308411</v>
      </c>
      <c r="H142" s="11" t="str">
        <f t="shared" si="25"/>
        <v>N/A</v>
      </c>
      <c r="I142" s="12">
        <v>13.08</v>
      </c>
      <c r="J142" s="12">
        <v>-7.45</v>
      </c>
      <c r="K142" s="14" t="s">
        <v>217</v>
      </c>
      <c r="L142" s="9" t="str">
        <f t="shared" si="26"/>
        <v>N/A</v>
      </c>
    </row>
    <row r="143" spans="1:12" x14ac:dyDescent="0.25">
      <c r="A143" s="48" t="s">
        <v>407</v>
      </c>
      <c r="B143" s="14" t="s">
        <v>217</v>
      </c>
      <c r="C143" s="14">
        <v>8526879</v>
      </c>
      <c r="D143" s="11" t="str">
        <f t="shared" si="23"/>
        <v>N/A</v>
      </c>
      <c r="E143" s="14">
        <v>10977755</v>
      </c>
      <c r="F143" s="11" t="str">
        <f t="shared" si="24"/>
        <v>N/A</v>
      </c>
      <c r="G143" s="14">
        <v>14166907</v>
      </c>
      <c r="H143" s="11" t="str">
        <f t="shared" si="25"/>
        <v>N/A</v>
      </c>
      <c r="I143" s="12">
        <v>28.74</v>
      </c>
      <c r="J143" s="12">
        <v>29.05</v>
      </c>
      <c r="K143" s="14" t="s">
        <v>217</v>
      </c>
      <c r="L143" s="9" t="str">
        <f t="shared" si="26"/>
        <v>N/A</v>
      </c>
    </row>
    <row r="144" spans="1:12" x14ac:dyDescent="0.25">
      <c r="A144" s="48" t="s">
        <v>1206</v>
      </c>
      <c r="B144" s="14" t="s">
        <v>217</v>
      </c>
      <c r="C144" s="14">
        <v>2680.5655453999998</v>
      </c>
      <c r="D144" s="11" t="str">
        <f t="shared" si="23"/>
        <v>N/A</v>
      </c>
      <c r="E144" s="14">
        <v>3239.2313367000002</v>
      </c>
      <c r="F144" s="11" t="str">
        <f t="shared" si="24"/>
        <v>N/A</v>
      </c>
      <c r="G144" s="14">
        <v>3736.9841729999998</v>
      </c>
      <c r="H144" s="11" t="str">
        <f t="shared" si="25"/>
        <v>N/A</v>
      </c>
      <c r="I144" s="12">
        <v>20.84</v>
      </c>
      <c r="J144" s="12">
        <v>15.37</v>
      </c>
      <c r="K144" s="14" t="s">
        <v>217</v>
      </c>
      <c r="L144" s="9" t="str">
        <f t="shared" si="26"/>
        <v>N/A</v>
      </c>
    </row>
    <row r="145" spans="1:13" x14ac:dyDescent="0.25">
      <c r="A145" s="48" t="s">
        <v>408</v>
      </c>
      <c r="B145" s="14" t="s">
        <v>217</v>
      </c>
      <c r="C145" s="14" t="s">
        <v>217</v>
      </c>
      <c r="D145" s="11" t="str">
        <f t="shared" si="23"/>
        <v>N/A</v>
      </c>
      <c r="E145" s="14">
        <v>30832009</v>
      </c>
      <c r="F145" s="11" t="str">
        <f t="shared" si="24"/>
        <v>N/A</v>
      </c>
      <c r="G145" s="14">
        <v>30271893</v>
      </c>
      <c r="H145" s="11" t="str">
        <f t="shared" si="25"/>
        <v>N/A</v>
      </c>
      <c r="I145" s="12" t="s">
        <v>217</v>
      </c>
      <c r="J145" s="12">
        <v>-1.82</v>
      </c>
      <c r="K145" s="14" t="s">
        <v>217</v>
      </c>
      <c r="L145" s="9" t="str">
        <f t="shared" si="26"/>
        <v>N/A</v>
      </c>
    </row>
    <row r="146" spans="1:13" x14ac:dyDescent="0.25">
      <c r="A146" s="48" t="s">
        <v>1207</v>
      </c>
      <c r="B146" s="14" t="s">
        <v>217</v>
      </c>
      <c r="C146" s="14" t="s">
        <v>217</v>
      </c>
      <c r="D146" s="11" t="str">
        <f t="shared" si="23"/>
        <v>N/A</v>
      </c>
      <c r="E146" s="14">
        <v>6842.4343097999999</v>
      </c>
      <c r="F146" s="11" t="str">
        <f t="shared" si="24"/>
        <v>N/A</v>
      </c>
      <c r="G146" s="14">
        <v>6589.4412277000001</v>
      </c>
      <c r="H146" s="11" t="str">
        <f t="shared" si="25"/>
        <v>N/A</v>
      </c>
      <c r="I146" s="12" t="s">
        <v>217</v>
      </c>
      <c r="J146" s="12">
        <v>-3.7</v>
      </c>
      <c r="K146" s="14" t="s">
        <v>217</v>
      </c>
      <c r="L146" s="9" t="str">
        <f t="shared" si="26"/>
        <v>N/A</v>
      </c>
    </row>
    <row r="147" spans="1:13" x14ac:dyDescent="0.25">
      <c r="A147" s="48" t="s">
        <v>409</v>
      </c>
      <c r="B147" s="14" t="s">
        <v>217</v>
      </c>
      <c r="C147" s="14" t="s">
        <v>217</v>
      </c>
      <c r="D147" s="11" t="str">
        <f t="shared" ref="D147:D160" si="27">IF($B147="N/A","N/A",IF(C147&gt;10,"No",IF(C147&lt;-10,"No","Yes")))</f>
        <v>N/A</v>
      </c>
      <c r="E147" s="14">
        <v>1403736</v>
      </c>
      <c r="F147" s="11" t="str">
        <f t="shared" ref="F147:F160" si="28">IF($B147="N/A","N/A",IF(E147&gt;10,"No",IF(E147&lt;-10,"No","Yes")))</f>
        <v>N/A</v>
      </c>
      <c r="G147" s="14">
        <v>1306419</v>
      </c>
      <c r="H147" s="11" t="str">
        <f t="shared" ref="H147:H160" si="29">IF($B147="N/A","N/A",IF(G147&gt;10,"No",IF(G147&lt;-10,"No","Yes")))</f>
        <v>N/A</v>
      </c>
      <c r="I147" s="12" t="s">
        <v>217</v>
      </c>
      <c r="J147" s="12">
        <v>-6.93</v>
      </c>
      <c r="K147" s="14" t="s">
        <v>217</v>
      </c>
      <c r="L147" s="9" t="str">
        <f t="shared" si="26"/>
        <v>N/A</v>
      </c>
    </row>
    <row r="148" spans="1:13" x14ac:dyDescent="0.25">
      <c r="A148" s="48" t="s">
        <v>1208</v>
      </c>
      <c r="B148" s="14" t="s">
        <v>217</v>
      </c>
      <c r="C148" s="14" t="s">
        <v>217</v>
      </c>
      <c r="D148" s="11" t="str">
        <f t="shared" si="27"/>
        <v>N/A</v>
      </c>
      <c r="E148" s="14">
        <v>23395.599999999999</v>
      </c>
      <c r="F148" s="11" t="str">
        <f t="shared" si="28"/>
        <v>N/A</v>
      </c>
      <c r="G148" s="14">
        <v>16966.480519000001</v>
      </c>
      <c r="H148" s="11" t="str">
        <f t="shared" si="29"/>
        <v>N/A</v>
      </c>
      <c r="I148" s="12" t="s">
        <v>217</v>
      </c>
      <c r="J148" s="12">
        <v>-27.5</v>
      </c>
      <c r="K148" s="14" t="s">
        <v>217</v>
      </c>
      <c r="L148" s="9" t="str">
        <f t="shared" si="26"/>
        <v>N/A</v>
      </c>
    </row>
    <row r="149" spans="1:13" x14ac:dyDescent="0.25">
      <c r="A149" s="48" t="s">
        <v>410</v>
      </c>
      <c r="B149" s="14" t="s">
        <v>217</v>
      </c>
      <c r="C149" s="14">
        <v>0</v>
      </c>
      <c r="D149" s="11" t="str">
        <f t="shared" si="27"/>
        <v>N/A</v>
      </c>
      <c r="E149" s="14">
        <v>2002</v>
      </c>
      <c r="F149" s="11" t="str">
        <f t="shared" si="28"/>
        <v>N/A</v>
      </c>
      <c r="G149" s="14">
        <v>36040</v>
      </c>
      <c r="H149" s="11" t="str">
        <f t="shared" si="29"/>
        <v>N/A</v>
      </c>
      <c r="I149" s="12" t="s">
        <v>1742</v>
      </c>
      <c r="J149" s="12">
        <v>1700</v>
      </c>
      <c r="K149" s="14" t="s">
        <v>217</v>
      </c>
      <c r="L149" s="9" t="str">
        <f t="shared" si="26"/>
        <v>N/A</v>
      </c>
    </row>
    <row r="150" spans="1:13" x14ac:dyDescent="0.25">
      <c r="A150" s="48" t="s">
        <v>1209</v>
      </c>
      <c r="B150" s="14" t="s">
        <v>217</v>
      </c>
      <c r="C150" s="14" t="s">
        <v>1742</v>
      </c>
      <c r="D150" s="11" t="str">
        <f t="shared" si="27"/>
        <v>N/A</v>
      </c>
      <c r="E150" s="14">
        <v>143</v>
      </c>
      <c r="F150" s="11" t="str">
        <f t="shared" si="28"/>
        <v>N/A</v>
      </c>
      <c r="G150" s="14">
        <v>102.38636364</v>
      </c>
      <c r="H150" s="11" t="str">
        <f t="shared" si="29"/>
        <v>N/A</v>
      </c>
      <c r="I150" s="12" t="s">
        <v>1742</v>
      </c>
      <c r="J150" s="12">
        <v>-28.4</v>
      </c>
      <c r="K150" s="14" t="s">
        <v>217</v>
      </c>
      <c r="L150" s="9" t="str">
        <f t="shared" si="26"/>
        <v>N/A</v>
      </c>
    </row>
    <row r="151" spans="1:13" x14ac:dyDescent="0.25">
      <c r="A151" s="48" t="s">
        <v>411</v>
      </c>
      <c r="B151" s="14" t="s">
        <v>217</v>
      </c>
      <c r="C151" s="14" t="s">
        <v>217</v>
      </c>
      <c r="D151" s="11" t="str">
        <f t="shared" si="27"/>
        <v>N/A</v>
      </c>
      <c r="E151" s="14">
        <v>0</v>
      </c>
      <c r="F151" s="11" t="str">
        <f t="shared" si="28"/>
        <v>N/A</v>
      </c>
      <c r="G151" s="14">
        <v>0</v>
      </c>
      <c r="H151" s="11" t="str">
        <f t="shared" si="29"/>
        <v>N/A</v>
      </c>
      <c r="I151" s="12" t="s">
        <v>217</v>
      </c>
      <c r="J151" s="12" t="s">
        <v>1742</v>
      </c>
      <c r="K151" s="14" t="s">
        <v>217</v>
      </c>
      <c r="L151" s="9" t="str">
        <f t="shared" si="26"/>
        <v>N/A</v>
      </c>
    </row>
    <row r="152" spans="1:13" x14ac:dyDescent="0.25">
      <c r="A152" s="48" t="s">
        <v>1210</v>
      </c>
      <c r="B152" s="14" t="s">
        <v>217</v>
      </c>
      <c r="C152" s="14" t="s">
        <v>217</v>
      </c>
      <c r="D152" s="11" t="str">
        <f t="shared" si="27"/>
        <v>N/A</v>
      </c>
      <c r="E152" s="14" t="s">
        <v>1742</v>
      </c>
      <c r="F152" s="11" t="str">
        <f t="shared" si="28"/>
        <v>N/A</v>
      </c>
      <c r="G152" s="14" t="s">
        <v>1742</v>
      </c>
      <c r="H152" s="11" t="str">
        <f t="shared" si="29"/>
        <v>N/A</v>
      </c>
      <c r="I152" s="12" t="s">
        <v>217</v>
      </c>
      <c r="J152" s="12" t="s">
        <v>1742</v>
      </c>
      <c r="K152" s="14" t="s">
        <v>217</v>
      </c>
      <c r="L152" s="9" t="str">
        <f t="shared" si="26"/>
        <v>N/A</v>
      </c>
    </row>
    <row r="153" spans="1:13" x14ac:dyDescent="0.25">
      <c r="A153" s="48" t="s">
        <v>412</v>
      </c>
      <c r="B153" s="14" t="s">
        <v>217</v>
      </c>
      <c r="C153" s="14" t="s">
        <v>217</v>
      </c>
      <c r="D153" s="11" t="str">
        <f t="shared" si="27"/>
        <v>N/A</v>
      </c>
      <c r="E153" s="14">
        <v>0</v>
      </c>
      <c r="F153" s="11" t="str">
        <f t="shared" si="28"/>
        <v>N/A</v>
      </c>
      <c r="G153" s="14">
        <v>0</v>
      </c>
      <c r="H153" s="11" t="str">
        <f t="shared" si="29"/>
        <v>N/A</v>
      </c>
      <c r="I153" s="12" t="s">
        <v>217</v>
      </c>
      <c r="J153" s="12" t="s">
        <v>1742</v>
      </c>
      <c r="K153" s="14" t="s">
        <v>217</v>
      </c>
      <c r="L153" s="9" t="str">
        <f t="shared" si="26"/>
        <v>N/A</v>
      </c>
      <c r="M153" s="52"/>
    </row>
    <row r="154" spans="1:13" x14ac:dyDescent="0.25">
      <c r="A154" s="48" t="s">
        <v>1211</v>
      </c>
      <c r="B154" s="14" t="s">
        <v>217</v>
      </c>
      <c r="C154" s="14" t="s">
        <v>217</v>
      </c>
      <c r="D154" s="11" t="str">
        <f t="shared" si="27"/>
        <v>N/A</v>
      </c>
      <c r="E154" s="14" t="s">
        <v>1742</v>
      </c>
      <c r="F154" s="11" t="str">
        <f t="shared" si="28"/>
        <v>N/A</v>
      </c>
      <c r="G154" s="14" t="s">
        <v>1742</v>
      </c>
      <c r="H154" s="11" t="str">
        <f t="shared" si="29"/>
        <v>N/A</v>
      </c>
      <c r="I154" s="12" t="s">
        <v>217</v>
      </c>
      <c r="J154" s="12" t="s">
        <v>1742</v>
      </c>
      <c r="K154" s="14" t="s">
        <v>217</v>
      </c>
      <c r="L154" s="9" t="str">
        <f t="shared" si="26"/>
        <v>N/A</v>
      </c>
      <c r="M154" s="53"/>
    </row>
    <row r="155" spans="1:13" x14ac:dyDescent="0.25">
      <c r="A155" s="48" t="s">
        <v>413</v>
      </c>
      <c r="B155" s="14" t="s">
        <v>217</v>
      </c>
      <c r="C155" s="14" t="s">
        <v>217</v>
      </c>
      <c r="D155" s="11" t="str">
        <f t="shared" si="27"/>
        <v>N/A</v>
      </c>
      <c r="E155" s="14">
        <v>0</v>
      </c>
      <c r="F155" s="11" t="str">
        <f t="shared" si="28"/>
        <v>N/A</v>
      </c>
      <c r="G155" s="14">
        <v>0</v>
      </c>
      <c r="H155" s="11" t="str">
        <f t="shared" si="29"/>
        <v>N/A</v>
      </c>
      <c r="I155" s="12" t="s">
        <v>217</v>
      </c>
      <c r="J155" s="12" t="s">
        <v>1742</v>
      </c>
      <c r="K155" s="14" t="s">
        <v>217</v>
      </c>
      <c r="L155" s="9" t="str">
        <f t="shared" si="26"/>
        <v>N/A</v>
      </c>
    </row>
    <row r="156" spans="1:13" x14ac:dyDescent="0.25">
      <c r="A156" s="48" t="s">
        <v>1212</v>
      </c>
      <c r="B156" s="14" t="s">
        <v>217</v>
      </c>
      <c r="C156" s="14" t="s">
        <v>217</v>
      </c>
      <c r="D156" s="11" t="str">
        <f t="shared" si="27"/>
        <v>N/A</v>
      </c>
      <c r="E156" s="14" t="s">
        <v>1742</v>
      </c>
      <c r="F156" s="11" t="str">
        <f t="shared" si="28"/>
        <v>N/A</v>
      </c>
      <c r="G156" s="14" t="s">
        <v>1742</v>
      </c>
      <c r="H156" s="11" t="str">
        <f t="shared" si="29"/>
        <v>N/A</v>
      </c>
      <c r="I156" s="12" t="s">
        <v>217</v>
      </c>
      <c r="J156" s="12" t="s">
        <v>1742</v>
      </c>
      <c r="K156" s="14" t="s">
        <v>217</v>
      </c>
      <c r="L156" s="9" t="str">
        <f t="shared" si="26"/>
        <v>N/A</v>
      </c>
    </row>
    <row r="157" spans="1:13" x14ac:dyDescent="0.25">
      <c r="A157" s="48" t="s">
        <v>414</v>
      </c>
      <c r="B157" s="14" t="s">
        <v>217</v>
      </c>
      <c r="C157" s="14" t="s">
        <v>217</v>
      </c>
      <c r="D157" s="11" t="str">
        <f t="shared" si="27"/>
        <v>N/A</v>
      </c>
      <c r="E157" s="14">
        <v>0</v>
      </c>
      <c r="F157" s="11" t="str">
        <f t="shared" si="28"/>
        <v>N/A</v>
      </c>
      <c r="G157" s="14">
        <v>0</v>
      </c>
      <c r="H157" s="11" t="str">
        <f t="shared" si="29"/>
        <v>N/A</v>
      </c>
      <c r="I157" s="12" t="s">
        <v>217</v>
      </c>
      <c r="J157" s="12" t="s">
        <v>1742</v>
      </c>
      <c r="K157" s="14" t="s">
        <v>217</v>
      </c>
      <c r="L157" s="9" t="str">
        <f t="shared" si="26"/>
        <v>N/A</v>
      </c>
    </row>
    <row r="158" spans="1:13" x14ac:dyDescent="0.25">
      <c r="A158" s="48" t="s">
        <v>1213</v>
      </c>
      <c r="B158" s="14" t="s">
        <v>217</v>
      </c>
      <c r="C158" s="14" t="s">
        <v>217</v>
      </c>
      <c r="D158" s="11" t="str">
        <f t="shared" si="27"/>
        <v>N/A</v>
      </c>
      <c r="E158" s="14" t="s">
        <v>1742</v>
      </c>
      <c r="F158" s="11" t="str">
        <f t="shared" si="28"/>
        <v>N/A</v>
      </c>
      <c r="G158" s="14" t="s">
        <v>1742</v>
      </c>
      <c r="H158" s="11" t="str">
        <f t="shared" si="29"/>
        <v>N/A</v>
      </c>
      <c r="I158" s="12" t="s">
        <v>217</v>
      </c>
      <c r="J158" s="12" t="s">
        <v>1742</v>
      </c>
      <c r="K158" s="14" t="s">
        <v>217</v>
      </c>
      <c r="L158" s="9" t="str">
        <f t="shared" si="26"/>
        <v>N/A</v>
      </c>
    </row>
    <row r="159" spans="1:13" ht="25" x14ac:dyDescent="0.25">
      <c r="A159" s="48" t="s">
        <v>415</v>
      </c>
      <c r="B159" s="14" t="s">
        <v>217</v>
      </c>
      <c r="C159" s="14" t="s">
        <v>217</v>
      </c>
      <c r="D159" s="11" t="str">
        <f t="shared" si="27"/>
        <v>N/A</v>
      </c>
      <c r="E159" s="14">
        <v>0</v>
      </c>
      <c r="F159" s="11" t="str">
        <f t="shared" si="28"/>
        <v>N/A</v>
      </c>
      <c r="G159" s="14">
        <v>0</v>
      </c>
      <c r="H159" s="11" t="str">
        <f t="shared" si="29"/>
        <v>N/A</v>
      </c>
      <c r="I159" s="12" t="s">
        <v>217</v>
      </c>
      <c r="J159" s="12" t="s">
        <v>1742</v>
      </c>
      <c r="K159" s="14" t="s">
        <v>217</v>
      </c>
      <c r="L159" s="9" t="str">
        <f t="shared" ref="L159:L160" si="30">IF(J159="Div by 0", "N/A", IF(K159="N/A","N/A", IF(J159&gt;VALUE(MID(K159,1,2)), "No", IF(J159&lt;-1*VALUE(MID(K159,1,2)), "No", "Yes"))))</f>
        <v>N/A</v>
      </c>
    </row>
    <row r="160" spans="1:13" ht="25" x14ac:dyDescent="0.25">
      <c r="A160" s="48" t="s">
        <v>1214</v>
      </c>
      <c r="B160" s="14" t="s">
        <v>217</v>
      </c>
      <c r="C160" s="14" t="s">
        <v>217</v>
      </c>
      <c r="D160" s="11" t="str">
        <f t="shared" si="27"/>
        <v>N/A</v>
      </c>
      <c r="E160" s="14" t="s">
        <v>1742</v>
      </c>
      <c r="F160" s="11" t="str">
        <f t="shared" si="28"/>
        <v>N/A</v>
      </c>
      <c r="G160" s="14" t="s">
        <v>1742</v>
      </c>
      <c r="H160" s="11" t="str">
        <f t="shared" si="29"/>
        <v>N/A</v>
      </c>
      <c r="I160" s="12" t="s">
        <v>217</v>
      </c>
      <c r="J160" s="12" t="s">
        <v>1742</v>
      </c>
      <c r="K160" s="14" t="s">
        <v>217</v>
      </c>
      <c r="L160" s="9" t="str">
        <f t="shared" si="30"/>
        <v>N/A</v>
      </c>
    </row>
    <row r="161" spans="1:16" x14ac:dyDescent="0.25">
      <c r="A161" s="48" t="s">
        <v>416</v>
      </c>
      <c r="B161" s="14" t="s">
        <v>217</v>
      </c>
      <c r="C161" s="14">
        <v>0</v>
      </c>
      <c r="D161" s="14" t="s">
        <v>217</v>
      </c>
      <c r="E161" s="14">
        <v>0</v>
      </c>
      <c r="F161" s="14" t="s">
        <v>217</v>
      </c>
      <c r="G161" s="14">
        <v>0</v>
      </c>
      <c r="H161" s="14" t="s">
        <v>217</v>
      </c>
      <c r="I161" s="12" t="s">
        <v>1742</v>
      </c>
      <c r="J161" s="12" t="s">
        <v>1742</v>
      </c>
      <c r="K161" s="14" t="s">
        <v>217</v>
      </c>
      <c r="L161" s="9" t="str">
        <f>IF(J161="Div by 0", "N/A", IF(K161="N/A","N/A", IF(J161&gt;VALUE(MID(K161,1,2)), "No", IF(J161&lt;-1*VALUE(MID(K161,1,2)), "No", "Yes"))))</f>
        <v>N/A</v>
      </c>
    </row>
    <row r="162" spans="1:16" ht="25" x14ac:dyDescent="0.25">
      <c r="A162" s="48" t="s">
        <v>1215</v>
      </c>
      <c r="B162" s="14" t="s">
        <v>217</v>
      </c>
      <c r="C162" s="14" t="s">
        <v>1742</v>
      </c>
      <c r="D162" s="14" t="s">
        <v>217</v>
      </c>
      <c r="E162" s="14" t="s">
        <v>1742</v>
      </c>
      <c r="F162" s="14" t="s">
        <v>217</v>
      </c>
      <c r="G162" s="14" t="s">
        <v>1742</v>
      </c>
      <c r="H162" s="14" t="s">
        <v>217</v>
      </c>
      <c r="I162" s="12" t="s">
        <v>1742</v>
      </c>
      <c r="J162" s="12" t="s">
        <v>1742</v>
      </c>
      <c r="K162" s="14" t="s">
        <v>217</v>
      </c>
      <c r="L162" s="9" t="str">
        <f>IF(J162="Div by 0", "N/A", IF(K162="N/A","N/A", IF(J162&gt;VALUE(MID(K162,1,2)), "No", IF(J162&lt;-1*VALUE(MID(K162,1,2)), "No", "Yes"))))</f>
        <v>N/A</v>
      </c>
    </row>
    <row r="163" spans="1:16" ht="25" x14ac:dyDescent="0.25">
      <c r="A163" s="48" t="s">
        <v>417</v>
      </c>
      <c r="B163" s="14" t="s">
        <v>217</v>
      </c>
      <c r="C163" s="14">
        <v>0</v>
      </c>
      <c r="D163" s="14" t="s">
        <v>217</v>
      </c>
      <c r="E163" s="14">
        <v>0</v>
      </c>
      <c r="F163" s="14" t="s">
        <v>217</v>
      </c>
      <c r="G163" s="14">
        <v>0</v>
      </c>
      <c r="H163" s="14" t="s">
        <v>217</v>
      </c>
      <c r="I163" s="12" t="s">
        <v>1742</v>
      </c>
      <c r="J163" s="12" t="s">
        <v>1742</v>
      </c>
      <c r="K163" s="14" t="s">
        <v>217</v>
      </c>
      <c r="L163" s="9" t="str">
        <f>IF(J163="Div by 0", "N/A", IF(K163="N/A","N/A", IF(J163&gt;VALUE(MID(K163,1,2)), "No", IF(J163&lt;-1*VALUE(MID(K163,1,2)), "No", "Yes"))))</f>
        <v>N/A</v>
      </c>
      <c r="N163" s="53"/>
    </row>
    <row r="164" spans="1:16" x14ac:dyDescent="0.25">
      <c r="A164" s="48" t="s">
        <v>1227</v>
      </c>
      <c r="B164" s="113" t="s">
        <v>217</v>
      </c>
      <c r="C164" s="113" t="s">
        <v>1742</v>
      </c>
      <c r="D164" s="112" t="str">
        <f t="shared" ref="D164:D166" si="31">IF($B164="N/A","N/A",IF(C164&gt;10,"No",IF(C164&lt;-10,"No","Yes")))</f>
        <v>N/A</v>
      </c>
      <c r="E164" s="113" t="s">
        <v>1742</v>
      </c>
      <c r="F164" s="112" t="str">
        <f t="shared" ref="F164:F166" si="32">IF($B164="N/A","N/A",IF(E164&gt;10,"No",IF(E164&lt;-10,"No","Yes")))</f>
        <v>N/A</v>
      </c>
      <c r="G164" s="113" t="s">
        <v>1742</v>
      </c>
      <c r="H164" s="112" t="str">
        <f t="shared" ref="H164:H166" si="33">IF($B164="N/A","N/A",IF(G164&gt;10,"No",IF(G164&lt;-10,"No","Yes")))</f>
        <v>N/A</v>
      </c>
      <c r="I164" s="114" t="s">
        <v>1742</v>
      </c>
      <c r="J164" s="114" t="s">
        <v>1742</v>
      </c>
      <c r="K164" s="115" t="s">
        <v>732</v>
      </c>
      <c r="L164" s="116" t="str">
        <f>IF(J164="Div by 0", "N/A", IF(OR(J164="N/A",K164="N/A"),"N/A", IF(J164&gt;VALUE(MID(K164,1,2)), "No", IF(J164&lt;-1*VALUE(MID(K164,1,2)), "No", "Yes"))))</f>
        <v>N/A</v>
      </c>
      <c r="N164" s="53"/>
    </row>
    <row r="165" spans="1:16" x14ac:dyDescent="0.25">
      <c r="A165" s="48" t="s">
        <v>1216</v>
      </c>
      <c r="B165" s="113" t="s">
        <v>217</v>
      </c>
      <c r="C165" s="113" t="s">
        <v>1742</v>
      </c>
      <c r="D165" s="112" t="str">
        <f t="shared" si="31"/>
        <v>N/A</v>
      </c>
      <c r="E165" s="113" t="s">
        <v>1742</v>
      </c>
      <c r="F165" s="112" t="str">
        <f t="shared" si="32"/>
        <v>N/A</v>
      </c>
      <c r="G165" s="113" t="s">
        <v>1742</v>
      </c>
      <c r="H165" s="112" t="str">
        <f t="shared" si="33"/>
        <v>N/A</v>
      </c>
      <c r="I165" s="114" t="s">
        <v>1742</v>
      </c>
      <c r="J165" s="114" t="s">
        <v>1742</v>
      </c>
      <c r="K165" s="115" t="s">
        <v>732</v>
      </c>
      <c r="L165" s="116" t="str">
        <f t="shared" ref="L165:L166" si="34">IF(J165="Div by 0", "N/A", IF(OR(J165="N/A",K165="N/A"),"N/A", IF(J165&gt;VALUE(MID(K165,1,2)), "No", IF(J165&lt;-1*VALUE(MID(K165,1,2)), "No", "Yes"))))</f>
        <v>N/A</v>
      </c>
      <c r="N165" s="53"/>
    </row>
    <row r="166" spans="1:16" x14ac:dyDescent="0.25">
      <c r="A166" s="48" t="s">
        <v>1217</v>
      </c>
      <c r="B166" s="113" t="s">
        <v>217</v>
      </c>
      <c r="C166" s="113" t="s">
        <v>1742</v>
      </c>
      <c r="D166" s="112" t="str">
        <f t="shared" si="31"/>
        <v>N/A</v>
      </c>
      <c r="E166" s="113" t="s">
        <v>1742</v>
      </c>
      <c r="F166" s="112" t="str">
        <f t="shared" si="32"/>
        <v>N/A</v>
      </c>
      <c r="G166" s="113" t="s">
        <v>1742</v>
      </c>
      <c r="H166" s="112" t="str">
        <f t="shared" si="33"/>
        <v>N/A</v>
      </c>
      <c r="I166" s="114" t="s">
        <v>1742</v>
      </c>
      <c r="J166" s="114" t="s">
        <v>1742</v>
      </c>
      <c r="K166" s="115" t="s">
        <v>732</v>
      </c>
      <c r="L166" s="116" t="str">
        <f t="shared" si="34"/>
        <v>N/A</v>
      </c>
      <c r="O166" s="53"/>
      <c r="P166" s="53"/>
    </row>
    <row r="167" spans="1:16" s="18" customFormat="1" ht="12" customHeight="1" x14ac:dyDescent="0.25">
      <c r="A167" s="151" t="s">
        <v>1648</v>
      </c>
      <c r="B167" s="152"/>
      <c r="C167" s="152"/>
      <c r="D167" s="152"/>
      <c r="E167" s="152"/>
      <c r="F167" s="152"/>
      <c r="G167" s="152"/>
      <c r="H167" s="152"/>
      <c r="I167" s="152"/>
      <c r="J167" s="152"/>
      <c r="K167" s="152"/>
      <c r="L167" s="153"/>
    </row>
    <row r="168" spans="1:16" s="18" customFormat="1" ht="12.75" customHeight="1" x14ac:dyDescent="0.25">
      <c r="A168" s="145" t="s">
        <v>1646</v>
      </c>
      <c r="B168" s="146"/>
      <c r="C168" s="146"/>
      <c r="D168" s="146"/>
      <c r="E168" s="146"/>
      <c r="F168" s="146"/>
      <c r="G168" s="146"/>
      <c r="H168" s="146"/>
      <c r="I168" s="146"/>
      <c r="J168" s="146"/>
      <c r="K168" s="146"/>
      <c r="L168" s="147"/>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5.5" customHeight="1" x14ac:dyDescent="0.3">
      <c r="A2" s="154" t="s">
        <v>1608</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ht="13" x14ac:dyDescent="0.3">
      <c r="A4" s="157" t="s">
        <v>650</v>
      </c>
      <c r="B4" s="158"/>
      <c r="C4" s="158"/>
      <c r="D4" s="158"/>
      <c r="E4" s="158"/>
      <c r="F4" s="158"/>
      <c r="G4" s="158"/>
      <c r="H4" s="158"/>
      <c r="I4" s="158"/>
      <c r="J4" s="158"/>
      <c r="K4" s="159"/>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16" t="s">
        <v>0</v>
      </c>
      <c r="B6" s="131" t="s">
        <v>217</v>
      </c>
      <c r="C6" s="131">
        <v>73960</v>
      </c>
      <c r="D6" s="112" t="str">
        <f t="shared" ref="D6:D11" si="0">IF($B6="N/A","N/A",IF(C6&gt;10,"No",IF(C6&lt;-10,"No","Yes")))</f>
        <v>N/A</v>
      </c>
      <c r="E6" s="131">
        <v>79019</v>
      </c>
      <c r="F6" s="112" t="str">
        <f t="shared" ref="F6:F11" si="1">IF($B6="N/A","N/A",IF(E6&gt;10,"No",IF(E6&lt;-10,"No","Yes")))</f>
        <v>N/A</v>
      </c>
      <c r="G6" s="131">
        <v>83126</v>
      </c>
      <c r="H6" s="112" t="str">
        <f t="shared" ref="H6:H11" si="2">IF($B6="N/A","N/A",IF(G6&gt;10,"No",IF(G6&lt;-10,"No","Yes")))</f>
        <v>N/A</v>
      </c>
      <c r="I6" s="114">
        <v>6.84</v>
      </c>
      <c r="J6" s="114">
        <v>5.1970000000000001</v>
      </c>
      <c r="K6" s="131" t="s">
        <v>732</v>
      </c>
      <c r="L6" s="116" t="str">
        <f t="shared" ref="L6:L14" si="3">IF(J6="Div by 0", "N/A", IF(K6="N/A","N/A", IF(J6&gt;VALUE(MID(K6,1,2)), "No", IF(J6&lt;-1*VALUE(MID(K6,1,2)), "No", "Yes"))))</f>
        <v>Yes</v>
      </c>
    </row>
    <row r="7" spans="1:12" x14ac:dyDescent="0.25">
      <c r="A7" s="16" t="s">
        <v>100</v>
      </c>
      <c r="B7" s="115" t="s">
        <v>217</v>
      </c>
      <c r="C7" s="131">
        <v>3718</v>
      </c>
      <c r="D7" s="112" t="str">
        <f t="shared" si="0"/>
        <v>N/A</v>
      </c>
      <c r="E7" s="131">
        <v>3805</v>
      </c>
      <c r="F7" s="112" t="str">
        <f t="shared" si="1"/>
        <v>N/A</v>
      </c>
      <c r="G7" s="131">
        <v>3849</v>
      </c>
      <c r="H7" s="112" t="str">
        <f t="shared" si="2"/>
        <v>N/A</v>
      </c>
      <c r="I7" s="114">
        <v>2.34</v>
      </c>
      <c r="J7" s="114">
        <v>1.1559999999999999</v>
      </c>
      <c r="K7" s="115" t="s">
        <v>732</v>
      </c>
      <c r="L7" s="116" t="str">
        <f t="shared" si="3"/>
        <v>Yes</v>
      </c>
    </row>
    <row r="8" spans="1:12" x14ac:dyDescent="0.25">
      <c r="A8" s="16" t="s">
        <v>101</v>
      </c>
      <c r="B8" s="115" t="s">
        <v>217</v>
      </c>
      <c r="C8" s="131">
        <v>9011</v>
      </c>
      <c r="D8" s="112" t="str">
        <f t="shared" si="0"/>
        <v>N/A</v>
      </c>
      <c r="E8" s="131">
        <v>9430</v>
      </c>
      <c r="F8" s="112" t="str">
        <f t="shared" si="1"/>
        <v>N/A</v>
      </c>
      <c r="G8" s="131">
        <v>9850</v>
      </c>
      <c r="H8" s="112" t="str">
        <f t="shared" si="2"/>
        <v>N/A</v>
      </c>
      <c r="I8" s="114">
        <v>4.6500000000000004</v>
      </c>
      <c r="J8" s="114">
        <v>4.4539999999999997</v>
      </c>
      <c r="K8" s="115" t="s">
        <v>732</v>
      </c>
      <c r="L8" s="116" t="str">
        <f t="shared" si="3"/>
        <v>Yes</v>
      </c>
    </row>
    <row r="9" spans="1:12" x14ac:dyDescent="0.25">
      <c r="A9" s="16" t="s">
        <v>104</v>
      </c>
      <c r="B9" s="115" t="s">
        <v>217</v>
      </c>
      <c r="C9" s="131">
        <v>50580</v>
      </c>
      <c r="D9" s="112" t="str">
        <f t="shared" si="0"/>
        <v>N/A</v>
      </c>
      <c r="E9" s="131">
        <v>54368</v>
      </c>
      <c r="F9" s="112" t="str">
        <f t="shared" si="1"/>
        <v>N/A</v>
      </c>
      <c r="G9" s="131">
        <v>56909</v>
      </c>
      <c r="H9" s="112" t="str">
        <f t="shared" si="2"/>
        <v>N/A</v>
      </c>
      <c r="I9" s="114">
        <v>7.4889999999999999</v>
      </c>
      <c r="J9" s="114">
        <v>4.6740000000000004</v>
      </c>
      <c r="K9" s="115" t="s">
        <v>732</v>
      </c>
      <c r="L9" s="116" t="str">
        <f t="shared" si="3"/>
        <v>Yes</v>
      </c>
    </row>
    <row r="10" spans="1:12" x14ac:dyDescent="0.25">
      <c r="A10" s="16" t="s">
        <v>105</v>
      </c>
      <c r="B10" s="115" t="s">
        <v>217</v>
      </c>
      <c r="C10" s="131">
        <v>10651</v>
      </c>
      <c r="D10" s="112" t="str">
        <f t="shared" si="0"/>
        <v>N/A</v>
      </c>
      <c r="E10" s="131">
        <v>11416</v>
      </c>
      <c r="F10" s="112" t="str">
        <f t="shared" si="1"/>
        <v>N/A</v>
      </c>
      <c r="G10" s="131">
        <v>12518</v>
      </c>
      <c r="H10" s="112" t="str">
        <f t="shared" si="2"/>
        <v>N/A</v>
      </c>
      <c r="I10" s="114">
        <v>7.1820000000000004</v>
      </c>
      <c r="J10" s="114">
        <v>9.6530000000000005</v>
      </c>
      <c r="K10" s="115" t="s">
        <v>732</v>
      </c>
      <c r="L10" s="116" t="str">
        <f t="shared" si="3"/>
        <v>Yes</v>
      </c>
    </row>
    <row r="11" spans="1:12" x14ac:dyDescent="0.25">
      <c r="A11" s="16" t="s">
        <v>77</v>
      </c>
      <c r="B11" s="131" t="s">
        <v>217</v>
      </c>
      <c r="C11" s="131">
        <v>55230.64</v>
      </c>
      <c r="D11" s="112" t="str">
        <f t="shared" si="0"/>
        <v>N/A</v>
      </c>
      <c r="E11" s="131">
        <v>60068.17</v>
      </c>
      <c r="F11" s="112" t="str">
        <f t="shared" si="1"/>
        <v>N/A</v>
      </c>
      <c r="G11" s="131">
        <v>64048.05</v>
      </c>
      <c r="H11" s="112" t="str">
        <f t="shared" si="2"/>
        <v>N/A</v>
      </c>
      <c r="I11" s="114">
        <v>8.7590000000000003</v>
      </c>
      <c r="J11" s="114">
        <v>6.6260000000000003</v>
      </c>
      <c r="K11" s="131" t="s">
        <v>733</v>
      </c>
      <c r="L11" s="116" t="str">
        <f t="shared" si="3"/>
        <v>Yes</v>
      </c>
    </row>
    <row r="12" spans="1:12" x14ac:dyDescent="0.25">
      <c r="A12" s="16" t="s">
        <v>115</v>
      </c>
      <c r="B12" s="131" t="s">
        <v>217</v>
      </c>
      <c r="C12" s="131">
        <v>7083</v>
      </c>
      <c r="D12" s="131" t="s">
        <v>217</v>
      </c>
      <c r="E12" s="131">
        <v>7313</v>
      </c>
      <c r="F12" s="131" t="s">
        <v>217</v>
      </c>
      <c r="G12" s="131">
        <v>7487</v>
      </c>
      <c r="H12" s="131" t="s">
        <v>217</v>
      </c>
      <c r="I12" s="114">
        <v>3.2469999999999999</v>
      </c>
      <c r="J12" s="114">
        <v>2.379</v>
      </c>
      <c r="K12" s="131" t="s">
        <v>733</v>
      </c>
      <c r="L12" s="116" t="str">
        <f t="shared" si="3"/>
        <v>Yes</v>
      </c>
    </row>
    <row r="13" spans="1:12" x14ac:dyDescent="0.25">
      <c r="A13" s="16" t="s">
        <v>449</v>
      </c>
      <c r="B13" s="131" t="s">
        <v>217</v>
      </c>
      <c r="C13" s="131">
        <v>3633</v>
      </c>
      <c r="D13" s="131" t="s">
        <v>217</v>
      </c>
      <c r="E13" s="131">
        <v>3745</v>
      </c>
      <c r="F13" s="131" t="s">
        <v>217</v>
      </c>
      <c r="G13" s="131">
        <v>3789</v>
      </c>
      <c r="H13" s="131" t="s">
        <v>217</v>
      </c>
      <c r="I13" s="114">
        <v>3.0830000000000002</v>
      </c>
      <c r="J13" s="114">
        <v>1.175</v>
      </c>
      <c r="K13" s="131" t="s">
        <v>733</v>
      </c>
      <c r="L13" s="116" t="str">
        <f t="shared" si="3"/>
        <v>Yes</v>
      </c>
    </row>
    <row r="14" spans="1:12" x14ac:dyDescent="0.25">
      <c r="A14" s="16" t="s">
        <v>450</v>
      </c>
      <c r="B14" s="131" t="s">
        <v>217</v>
      </c>
      <c r="C14" s="131">
        <v>3383</v>
      </c>
      <c r="D14" s="131" t="s">
        <v>217</v>
      </c>
      <c r="E14" s="131">
        <v>3516</v>
      </c>
      <c r="F14" s="131" t="s">
        <v>217</v>
      </c>
      <c r="G14" s="131">
        <v>3646</v>
      </c>
      <c r="H14" s="131" t="s">
        <v>217</v>
      </c>
      <c r="I14" s="114">
        <v>3.931</v>
      </c>
      <c r="J14" s="114">
        <v>3.6970000000000001</v>
      </c>
      <c r="K14" s="131" t="s">
        <v>733</v>
      </c>
      <c r="L14" s="116" t="str">
        <f t="shared" si="3"/>
        <v>Yes</v>
      </c>
    </row>
    <row r="15" spans="1:12" x14ac:dyDescent="0.25">
      <c r="A15" s="4" t="s">
        <v>58</v>
      </c>
      <c r="B15" s="115" t="s">
        <v>217</v>
      </c>
      <c r="C15" s="113">
        <v>506272609</v>
      </c>
      <c r="D15" s="112" t="str">
        <f t="shared" ref="D15:D20" si="4">IF($B15="N/A","N/A",IF(C15&gt;10,"No",IF(C15&lt;-10,"No","Yes")))</f>
        <v>N/A</v>
      </c>
      <c r="E15" s="113">
        <v>547721658</v>
      </c>
      <c r="F15" s="112" t="str">
        <f t="shared" ref="F15:F20" si="5">IF($B15="N/A","N/A",IF(E15&gt;10,"No",IF(E15&lt;-10,"No","Yes")))</f>
        <v>N/A</v>
      </c>
      <c r="G15" s="113">
        <v>561909476</v>
      </c>
      <c r="H15" s="112" t="str">
        <f t="shared" ref="H15:H20" si="6">IF($B15="N/A","N/A",IF(G15&gt;10,"No",IF(G15&lt;-10,"No","Yes")))</f>
        <v>N/A</v>
      </c>
      <c r="I15" s="114">
        <v>8.1869999999999994</v>
      </c>
      <c r="J15" s="114">
        <v>2.59</v>
      </c>
      <c r="K15" s="115" t="s">
        <v>732</v>
      </c>
      <c r="L15" s="116" t="str">
        <f t="shared" ref="L15:L20" si="7">IF(J15="Div by 0", "N/A", IF(K15="N/A","N/A", IF(J15&gt;VALUE(MID(K15,1,2)), "No", IF(J15&lt;-1*VALUE(MID(K15,1,2)), "No", "Yes"))))</f>
        <v>Yes</v>
      </c>
    </row>
    <row r="16" spans="1:12" x14ac:dyDescent="0.25">
      <c r="A16" s="4" t="s">
        <v>1120</v>
      </c>
      <c r="B16" s="115" t="s">
        <v>217</v>
      </c>
      <c r="C16" s="113">
        <v>6845.2218632000004</v>
      </c>
      <c r="D16" s="112" t="str">
        <f t="shared" si="4"/>
        <v>N/A</v>
      </c>
      <c r="E16" s="113">
        <v>6931.5184701999997</v>
      </c>
      <c r="F16" s="112" t="str">
        <f t="shared" si="5"/>
        <v>N/A</v>
      </c>
      <c r="G16" s="113">
        <v>6759.731925</v>
      </c>
      <c r="H16" s="112" t="str">
        <f t="shared" si="6"/>
        <v>N/A</v>
      </c>
      <c r="I16" s="114">
        <v>1.2609999999999999</v>
      </c>
      <c r="J16" s="114">
        <v>-2.48</v>
      </c>
      <c r="K16" s="115" t="s">
        <v>732</v>
      </c>
      <c r="L16" s="116" t="str">
        <f t="shared" si="7"/>
        <v>Yes</v>
      </c>
    </row>
    <row r="17" spans="1:12" x14ac:dyDescent="0.25">
      <c r="A17" s="4" t="s">
        <v>1218</v>
      </c>
      <c r="B17" s="115" t="s">
        <v>217</v>
      </c>
      <c r="C17" s="113">
        <v>26451.278375000002</v>
      </c>
      <c r="D17" s="112" t="str">
        <f t="shared" si="4"/>
        <v>N/A</v>
      </c>
      <c r="E17" s="113">
        <v>29570.697766000001</v>
      </c>
      <c r="F17" s="112" t="str">
        <f t="shared" si="5"/>
        <v>N/A</v>
      </c>
      <c r="G17" s="113">
        <v>30052.303196000001</v>
      </c>
      <c r="H17" s="112" t="str">
        <f t="shared" si="6"/>
        <v>N/A</v>
      </c>
      <c r="I17" s="114">
        <v>11.79</v>
      </c>
      <c r="J17" s="114">
        <v>1.629</v>
      </c>
      <c r="K17" s="115" t="s">
        <v>732</v>
      </c>
      <c r="L17" s="116" t="str">
        <f t="shared" si="7"/>
        <v>Yes</v>
      </c>
    </row>
    <row r="18" spans="1:12" x14ac:dyDescent="0.25">
      <c r="A18" s="4" t="s">
        <v>1219</v>
      </c>
      <c r="B18" s="115" t="s">
        <v>217</v>
      </c>
      <c r="C18" s="113">
        <v>24767.014204999999</v>
      </c>
      <c r="D18" s="112" t="str">
        <f t="shared" si="4"/>
        <v>N/A</v>
      </c>
      <c r="E18" s="113">
        <v>24130.162884000001</v>
      </c>
      <c r="F18" s="112" t="str">
        <f t="shared" si="5"/>
        <v>N/A</v>
      </c>
      <c r="G18" s="113">
        <v>24849.096447</v>
      </c>
      <c r="H18" s="112" t="str">
        <f t="shared" si="6"/>
        <v>N/A</v>
      </c>
      <c r="I18" s="114">
        <v>-2.57</v>
      </c>
      <c r="J18" s="114">
        <v>2.9790000000000001</v>
      </c>
      <c r="K18" s="115" t="s">
        <v>732</v>
      </c>
      <c r="L18" s="116" t="str">
        <f t="shared" si="7"/>
        <v>Yes</v>
      </c>
    </row>
    <row r="19" spans="1:12" x14ac:dyDescent="0.25">
      <c r="A19" s="4" t="s">
        <v>1220</v>
      </c>
      <c r="B19" s="115" t="s">
        <v>217</v>
      </c>
      <c r="C19" s="113">
        <v>2678.9340648000002</v>
      </c>
      <c r="D19" s="112" t="str">
        <f t="shared" si="4"/>
        <v>N/A</v>
      </c>
      <c r="E19" s="113">
        <v>2746.4167524999998</v>
      </c>
      <c r="F19" s="112" t="str">
        <f t="shared" si="5"/>
        <v>N/A</v>
      </c>
      <c r="G19" s="113">
        <v>2448.1064682000001</v>
      </c>
      <c r="H19" s="112" t="str">
        <f t="shared" si="6"/>
        <v>N/A</v>
      </c>
      <c r="I19" s="114">
        <v>2.5190000000000001</v>
      </c>
      <c r="J19" s="114">
        <v>-10.9</v>
      </c>
      <c r="K19" s="115" t="s">
        <v>732</v>
      </c>
      <c r="L19" s="116" t="str">
        <f t="shared" si="7"/>
        <v>Yes</v>
      </c>
    </row>
    <row r="20" spans="1:12" x14ac:dyDescent="0.25">
      <c r="A20" s="4" t="s">
        <v>1221</v>
      </c>
      <c r="B20" s="115" t="s">
        <v>217</v>
      </c>
      <c r="C20" s="113">
        <v>4624.0452539999997</v>
      </c>
      <c r="D20" s="112" t="str">
        <f t="shared" si="4"/>
        <v>N/A</v>
      </c>
      <c r="E20" s="113">
        <v>5110.4179222000002</v>
      </c>
      <c r="F20" s="112" t="str">
        <f t="shared" si="5"/>
        <v>N/A</v>
      </c>
      <c r="G20" s="113">
        <v>4965.2716088999996</v>
      </c>
      <c r="H20" s="112" t="str">
        <f t="shared" si="6"/>
        <v>N/A</v>
      </c>
      <c r="I20" s="114">
        <v>10.52</v>
      </c>
      <c r="J20" s="114">
        <v>-2.84</v>
      </c>
      <c r="K20" s="115" t="s">
        <v>732</v>
      </c>
      <c r="L20" s="116" t="str">
        <f t="shared" si="7"/>
        <v>Yes</v>
      </c>
    </row>
    <row r="21" spans="1:12" x14ac:dyDescent="0.25">
      <c r="A21" s="2" t="s">
        <v>1124</v>
      </c>
      <c r="B21" s="115" t="s">
        <v>217</v>
      </c>
      <c r="C21" s="113">
        <v>7177.1963041999998</v>
      </c>
      <c r="D21" s="112" t="str">
        <f t="shared" ref="D21:D22" si="8">IF($B21="N/A","N/A",IF(C21&gt;10,"No",IF(C21&lt;-10,"No","Yes")))</f>
        <v>N/A</v>
      </c>
      <c r="E21" s="113">
        <v>7340.7619058</v>
      </c>
      <c r="F21" s="112" t="str">
        <f t="shared" ref="F21:F22" si="9">IF($B21="N/A","N/A",IF(E21&gt;10,"No",IF(E21&lt;-10,"No","Yes")))</f>
        <v>N/A</v>
      </c>
      <c r="G21" s="113">
        <v>7157.1345140000003</v>
      </c>
      <c r="H21" s="112" t="str">
        <f t="shared" ref="H21:H22" si="10">IF($B21="N/A","N/A",IF(G21&gt;10,"No",IF(G21&lt;-10,"No","Yes")))</f>
        <v>N/A</v>
      </c>
      <c r="I21" s="114">
        <v>2.2789999999999999</v>
      </c>
      <c r="J21" s="114">
        <v>-2.5</v>
      </c>
      <c r="K21" s="115" t="s">
        <v>732</v>
      </c>
      <c r="L21" s="116" t="str">
        <f>IF(J21="Div by 0", "N/A", IF(OR(J21="N/A",K21="N/A"),"N/A", IF(J21&gt;VALUE(MID(K21,1,2)), "No", IF(J21&lt;-1*VALUE(MID(K21,1,2)), "No", "Yes"))))</f>
        <v>Yes</v>
      </c>
    </row>
    <row r="22" spans="1:12" x14ac:dyDescent="0.25">
      <c r="A22" s="2" t="s">
        <v>1125</v>
      </c>
      <c r="B22" s="115" t="s">
        <v>217</v>
      </c>
      <c r="C22" s="113">
        <v>6415.0632089000001</v>
      </c>
      <c r="D22" s="112" t="str">
        <f t="shared" si="8"/>
        <v>N/A</v>
      </c>
      <c r="E22" s="113">
        <v>6414.1680515999997</v>
      </c>
      <c r="F22" s="112" t="str">
        <f t="shared" si="9"/>
        <v>N/A</v>
      </c>
      <c r="G22" s="113">
        <v>6260.0920002000003</v>
      </c>
      <c r="H22" s="112" t="str">
        <f t="shared" si="10"/>
        <v>N/A</v>
      </c>
      <c r="I22" s="114">
        <v>-1.4E-2</v>
      </c>
      <c r="J22" s="114">
        <v>-2.4</v>
      </c>
      <c r="K22" s="115" t="s">
        <v>732</v>
      </c>
      <c r="L22" s="116" t="str">
        <f>IF(J22="Div by 0", "N/A", IF(OR(J22="N/A",K22="N/A"),"N/A", IF(J22&gt;VALUE(MID(K22,1,2)), "No", IF(J22&lt;-1*VALUE(MID(K22,1,2)), "No", "Yes"))))</f>
        <v>Yes</v>
      </c>
    </row>
    <row r="23" spans="1:12" x14ac:dyDescent="0.25">
      <c r="A23" s="4" t="s">
        <v>1222</v>
      </c>
      <c r="B23" s="115" t="s">
        <v>217</v>
      </c>
      <c r="C23" s="113">
        <v>28032.037837</v>
      </c>
      <c r="D23" s="112" t="str">
        <f>IF($B23="N/A","N/A",IF(C23&gt;10,"No",IF(C23&lt;-10,"No","Yes")))</f>
        <v>N/A</v>
      </c>
      <c r="E23" s="113">
        <v>29458.025980999999</v>
      </c>
      <c r="F23" s="112" t="str">
        <f>IF($B23="N/A","N/A",IF(E23&gt;10,"No",IF(E23&lt;-10,"No","Yes")))</f>
        <v>N/A</v>
      </c>
      <c r="G23" s="113">
        <v>30078.721917999999</v>
      </c>
      <c r="H23" s="112" t="str">
        <f>IF($B23="N/A","N/A",IF(G23&gt;10,"No",IF(G23&lt;-10,"No","Yes")))</f>
        <v>N/A</v>
      </c>
      <c r="I23" s="114">
        <v>5.0869999999999997</v>
      </c>
      <c r="J23" s="114">
        <v>2.1070000000000002</v>
      </c>
      <c r="K23" s="115" t="s">
        <v>732</v>
      </c>
      <c r="L23" s="116" t="str">
        <f>IF(J23="Div by 0", "N/A", IF(K23="N/A","N/A", IF(J23&gt;VALUE(MID(K23,1,2)), "No", IF(J23&lt;-1*VALUE(MID(K23,1,2)), "No", "Yes"))))</f>
        <v>Yes</v>
      </c>
    </row>
    <row r="24" spans="1:12" x14ac:dyDescent="0.25">
      <c r="A24" s="4" t="s">
        <v>1223</v>
      </c>
      <c r="B24" s="115" t="s">
        <v>217</v>
      </c>
      <c r="C24" s="113">
        <v>26737.616295</v>
      </c>
      <c r="D24" s="112" t="str">
        <f>IF($B24="N/A","N/A",IF(C24&gt;10,"No",IF(C24&lt;-10,"No","Yes")))</f>
        <v>N/A</v>
      </c>
      <c r="E24" s="113">
        <v>29783.609079000002</v>
      </c>
      <c r="F24" s="112" t="str">
        <f>IF($B24="N/A","N/A",IF(E24&gt;10,"No",IF(E24&lt;-10,"No","Yes")))</f>
        <v>N/A</v>
      </c>
      <c r="G24" s="113">
        <v>30313.905780000001</v>
      </c>
      <c r="H24" s="112" t="str">
        <f>IF($B24="N/A","N/A",IF(G24&gt;10,"No",IF(G24&lt;-10,"No","Yes")))</f>
        <v>N/A</v>
      </c>
      <c r="I24" s="114">
        <v>11.39</v>
      </c>
      <c r="J24" s="114">
        <v>1.78</v>
      </c>
      <c r="K24" s="115" t="s">
        <v>732</v>
      </c>
      <c r="L24" s="116" t="str">
        <f>IF(J24="Div by 0", "N/A", IF(K24="N/A","N/A", IF(J24&gt;VALUE(MID(K24,1,2)), "No", IF(J24&lt;-1*VALUE(MID(K24,1,2)), "No", "Yes"))))</f>
        <v>Yes</v>
      </c>
    </row>
    <row r="25" spans="1:12" x14ac:dyDescent="0.25">
      <c r="A25" s="4" t="s">
        <v>1224</v>
      </c>
      <c r="B25" s="115" t="s">
        <v>217</v>
      </c>
      <c r="C25" s="113">
        <v>29720.436299000001</v>
      </c>
      <c r="D25" s="112" t="str">
        <f>IF($B25="N/A","N/A",IF(C25&gt;10,"No",IF(C25&lt;-10,"No","Yes")))</f>
        <v>N/A</v>
      </c>
      <c r="E25" s="113">
        <v>29408.425483999999</v>
      </c>
      <c r="F25" s="112" t="str">
        <f>IF($B25="N/A","N/A",IF(E25&gt;10,"No",IF(E25&lt;-10,"No","Yes")))</f>
        <v>N/A</v>
      </c>
      <c r="G25" s="113">
        <v>29996.260010999998</v>
      </c>
      <c r="H25" s="112" t="str">
        <f>IF($B25="N/A","N/A",IF(G25&gt;10,"No",IF(G25&lt;-10,"No","Yes")))</f>
        <v>N/A</v>
      </c>
      <c r="I25" s="114">
        <v>-1.05</v>
      </c>
      <c r="J25" s="114">
        <v>1.9990000000000001</v>
      </c>
      <c r="K25" s="115" t="s">
        <v>732</v>
      </c>
      <c r="L25" s="116" t="str">
        <f>IF(J25="Div by 0", "N/A", IF(K25="N/A","N/A", IF(J25&gt;VALUE(MID(K25,1,2)), "No", IF(J25&lt;-1*VALUE(MID(K25,1,2)), "No", "Yes"))))</f>
        <v>Yes</v>
      </c>
    </row>
    <row r="26" spans="1:12" x14ac:dyDescent="0.25">
      <c r="A26" s="4" t="s">
        <v>1225</v>
      </c>
      <c r="B26" s="115" t="s">
        <v>217</v>
      </c>
      <c r="C26" s="113">
        <v>27480.727149999999</v>
      </c>
      <c r="D26" s="112" t="str">
        <f t="shared" ref="D26:D27" si="11">IF($B26="N/A","N/A",IF(C26&gt;10,"No",IF(C26&lt;-10,"No","Yes")))</f>
        <v>N/A</v>
      </c>
      <c r="E26" s="113">
        <v>29165.12615</v>
      </c>
      <c r="F26" s="112" t="str">
        <f t="shared" ref="F26:F30" si="12">IF($B26="N/A","N/A",IF(E26&gt;10,"No",IF(E26&lt;-10,"No","Yes")))</f>
        <v>N/A</v>
      </c>
      <c r="G26" s="113">
        <v>29521.200299</v>
      </c>
      <c r="H26" s="112" t="str">
        <f t="shared" ref="H26:H27" si="13">IF($B26="N/A","N/A",IF(G26&gt;10,"No",IF(G26&lt;-10,"No","Yes")))</f>
        <v>N/A</v>
      </c>
      <c r="I26" s="114">
        <v>6.1289999999999996</v>
      </c>
      <c r="J26" s="114">
        <v>1.2210000000000001</v>
      </c>
      <c r="K26" s="115" t="s">
        <v>732</v>
      </c>
      <c r="L26" s="116" t="str">
        <f>IF(J26="Div by 0", "N/A", IF(OR(J26="N/A",K26="N/A"),"N/A", IF(J26&gt;VALUE(MID(K26,1,2)), "No", IF(J26&lt;-1*VALUE(MID(K26,1,2)), "No", "Yes"))))</f>
        <v>Yes</v>
      </c>
    </row>
    <row r="27" spans="1:12" x14ac:dyDescent="0.25">
      <c r="A27" s="4" t="s">
        <v>1226</v>
      </c>
      <c r="B27" s="115" t="s">
        <v>217</v>
      </c>
      <c r="C27" s="113">
        <v>28965.492775999999</v>
      </c>
      <c r="D27" s="112" t="str">
        <f t="shared" si="11"/>
        <v>N/A</v>
      </c>
      <c r="E27" s="113">
        <v>29944.877321</v>
      </c>
      <c r="F27" s="112" t="str">
        <f t="shared" si="12"/>
        <v>N/A</v>
      </c>
      <c r="G27" s="113">
        <v>31007.196866999999</v>
      </c>
      <c r="H27" s="112" t="str">
        <f t="shared" si="13"/>
        <v>N/A</v>
      </c>
      <c r="I27" s="114">
        <v>3.3809999999999998</v>
      </c>
      <c r="J27" s="114">
        <v>3.548</v>
      </c>
      <c r="K27" s="115" t="s">
        <v>732</v>
      </c>
      <c r="L27" s="116" t="str">
        <f>IF(J27="Div by 0", "N/A", IF(OR(J27="N/A",K27="N/A"),"N/A", IF(J27&gt;VALUE(MID(K27,1,2)), "No", IF(J27&lt;-1*VALUE(MID(K27,1,2)), "No", "Yes"))))</f>
        <v>Yes</v>
      </c>
    </row>
    <row r="28" spans="1:12" x14ac:dyDescent="0.25">
      <c r="A28" s="48" t="s">
        <v>1227</v>
      </c>
      <c r="B28" s="113" t="s">
        <v>217</v>
      </c>
      <c r="C28" s="113" t="s">
        <v>1742</v>
      </c>
      <c r="D28" s="112" t="str">
        <f t="shared" ref="D28:D30" si="14">IF($B28="N/A","N/A",IF(C28&gt;10,"No",IF(C28&lt;-10,"No","Yes")))</f>
        <v>N/A</v>
      </c>
      <c r="E28" s="113" t="s">
        <v>1742</v>
      </c>
      <c r="F28" s="112" t="str">
        <f t="shared" si="12"/>
        <v>N/A</v>
      </c>
      <c r="G28" s="113" t="s">
        <v>1742</v>
      </c>
      <c r="H28" s="112" t="str">
        <f t="shared" ref="H28:H30" si="15">IF($B28="N/A","N/A",IF(G28&gt;10,"No",IF(G28&lt;-10,"No","Yes")))</f>
        <v>N/A</v>
      </c>
      <c r="I28" s="114" t="s">
        <v>1742</v>
      </c>
      <c r="J28" s="114" t="s">
        <v>1742</v>
      </c>
      <c r="K28" s="115" t="s">
        <v>732</v>
      </c>
      <c r="L28" s="116" t="str">
        <f>IF(J28="Div by 0", "N/A", IF(OR(J28="N/A",K28="N/A"),"N/A", IF(J28&gt;VALUE(MID(K28,1,2)), "No", IF(J28&lt;-1*VALUE(MID(K28,1,2)), "No", "Yes"))))</f>
        <v>N/A</v>
      </c>
    </row>
    <row r="29" spans="1:12" x14ac:dyDescent="0.25">
      <c r="A29" s="48" t="s">
        <v>1228</v>
      </c>
      <c r="B29" s="113" t="s">
        <v>217</v>
      </c>
      <c r="C29" s="113" t="s">
        <v>1742</v>
      </c>
      <c r="D29" s="112" t="str">
        <f t="shared" si="14"/>
        <v>N/A</v>
      </c>
      <c r="E29" s="113" t="s">
        <v>1742</v>
      </c>
      <c r="F29" s="112" t="str">
        <f t="shared" si="12"/>
        <v>N/A</v>
      </c>
      <c r="G29" s="113" t="s">
        <v>1742</v>
      </c>
      <c r="H29" s="112" t="str">
        <f t="shared" si="15"/>
        <v>N/A</v>
      </c>
      <c r="I29" s="114" t="s">
        <v>1742</v>
      </c>
      <c r="J29" s="114" t="s">
        <v>1742</v>
      </c>
      <c r="K29" s="115" t="s">
        <v>732</v>
      </c>
      <c r="L29" s="116" t="str">
        <f t="shared" ref="L29:L30" si="16">IF(J29="Div by 0", "N/A", IF(OR(J29="N/A",K29="N/A"),"N/A", IF(J29&gt;VALUE(MID(K29,1,2)), "No", IF(J29&lt;-1*VALUE(MID(K29,1,2)), "No", "Yes"))))</f>
        <v>N/A</v>
      </c>
    </row>
    <row r="30" spans="1:12" x14ac:dyDescent="0.25">
      <c r="A30" s="48" t="s">
        <v>1229</v>
      </c>
      <c r="B30" s="113" t="s">
        <v>217</v>
      </c>
      <c r="C30" s="113" t="s">
        <v>1742</v>
      </c>
      <c r="D30" s="112" t="str">
        <f t="shared" si="14"/>
        <v>N/A</v>
      </c>
      <c r="E30" s="113" t="s">
        <v>1742</v>
      </c>
      <c r="F30" s="112" t="str">
        <f t="shared" si="12"/>
        <v>N/A</v>
      </c>
      <c r="G30" s="113" t="s">
        <v>1742</v>
      </c>
      <c r="H30" s="112" t="str">
        <f t="shared" si="15"/>
        <v>N/A</v>
      </c>
      <c r="I30" s="114" t="s">
        <v>1742</v>
      </c>
      <c r="J30" s="114" t="s">
        <v>1742</v>
      </c>
      <c r="K30" s="115" t="s">
        <v>732</v>
      </c>
      <c r="L30" s="116" t="str">
        <f t="shared" si="16"/>
        <v>N/A</v>
      </c>
    </row>
    <row r="31" spans="1:12" x14ac:dyDescent="0.25">
      <c r="A31" s="42" t="s">
        <v>2</v>
      </c>
      <c r="B31" s="117" t="s">
        <v>217</v>
      </c>
      <c r="C31" s="119">
        <v>0</v>
      </c>
      <c r="D31" s="112" t="str">
        <f t="shared" ref="D31:D69" si="17">IF($B31="N/A","N/A",IF(C31&gt;10,"No",IF(C31&lt;-10,"No","Yes")))</f>
        <v>N/A</v>
      </c>
      <c r="E31" s="119">
        <v>0</v>
      </c>
      <c r="F31" s="112" t="str">
        <f t="shared" ref="F31:F69" si="18">IF($B31="N/A","N/A",IF(E31&gt;10,"No",IF(E31&lt;-10,"No","Yes")))</f>
        <v>N/A</v>
      </c>
      <c r="G31" s="119">
        <v>0</v>
      </c>
      <c r="H31" s="112" t="str">
        <f t="shared" ref="H31:H69" si="19">IF($B31="N/A","N/A",IF(G31&gt;10,"No",IF(G31&lt;-10,"No","Yes")))</f>
        <v>N/A</v>
      </c>
      <c r="I31" s="114" t="s">
        <v>1742</v>
      </c>
      <c r="J31" s="114" t="s">
        <v>1742</v>
      </c>
      <c r="K31" s="115" t="s">
        <v>732</v>
      </c>
      <c r="L31" s="116" t="str">
        <f t="shared" ref="L31:L99" si="20">IF(J31="Div by 0", "N/A", IF(K31="N/A","N/A", IF(J31&gt;VALUE(MID(K31,1,2)), "No", IF(J31&lt;-1*VALUE(MID(K31,1,2)), "No", "Yes"))))</f>
        <v>N/A</v>
      </c>
    </row>
    <row r="32" spans="1:12" x14ac:dyDescent="0.25">
      <c r="A32" s="42" t="s">
        <v>22</v>
      </c>
      <c r="B32" s="117" t="s">
        <v>217</v>
      </c>
      <c r="C32" s="131">
        <v>0</v>
      </c>
      <c r="D32" s="112" t="str">
        <f t="shared" si="17"/>
        <v>N/A</v>
      </c>
      <c r="E32" s="131">
        <v>0</v>
      </c>
      <c r="F32" s="112" t="str">
        <f t="shared" si="18"/>
        <v>N/A</v>
      </c>
      <c r="G32" s="131">
        <v>0</v>
      </c>
      <c r="H32" s="112" t="str">
        <f t="shared" si="19"/>
        <v>N/A</v>
      </c>
      <c r="I32" s="114" t="s">
        <v>1742</v>
      </c>
      <c r="J32" s="114" t="s">
        <v>1742</v>
      </c>
      <c r="K32" s="115" t="s">
        <v>732</v>
      </c>
      <c r="L32" s="116" t="str">
        <f t="shared" si="20"/>
        <v>N/A</v>
      </c>
    </row>
    <row r="33" spans="1:12" x14ac:dyDescent="0.25">
      <c r="A33" s="42" t="s">
        <v>451</v>
      </c>
      <c r="B33" s="115" t="s">
        <v>217</v>
      </c>
      <c r="C33" s="131">
        <v>0</v>
      </c>
      <c r="D33" s="131" t="str">
        <f t="shared" si="17"/>
        <v>N/A</v>
      </c>
      <c r="E33" s="131">
        <v>0</v>
      </c>
      <c r="F33" s="131" t="str">
        <f t="shared" si="18"/>
        <v>N/A</v>
      </c>
      <c r="G33" s="131">
        <v>0</v>
      </c>
      <c r="H33" s="112" t="str">
        <f t="shared" si="19"/>
        <v>N/A</v>
      </c>
      <c r="I33" s="114" t="s">
        <v>1742</v>
      </c>
      <c r="J33" s="114" t="s">
        <v>1742</v>
      </c>
      <c r="K33" s="115" t="s">
        <v>732</v>
      </c>
      <c r="L33" s="116" t="str">
        <f t="shared" si="20"/>
        <v>N/A</v>
      </c>
    </row>
    <row r="34" spans="1:12" x14ac:dyDescent="0.25">
      <c r="A34" s="42" t="s">
        <v>1230</v>
      </c>
      <c r="B34" s="120" t="s">
        <v>217</v>
      </c>
      <c r="C34" s="131" t="s">
        <v>217</v>
      </c>
      <c r="D34" s="116" t="str">
        <f t="shared" ref="D34:D38" si="21">IF($B34="N/A","N/A",IF(C34&lt;0,"No","Yes"))</f>
        <v>N/A</v>
      </c>
      <c r="E34" s="131">
        <v>0</v>
      </c>
      <c r="F34" s="116" t="str">
        <f t="shared" ref="F34:F38" si="22">IF($B34="N/A","N/A",IF(E34&lt;0,"No","Yes"))</f>
        <v>N/A</v>
      </c>
      <c r="G34" s="131">
        <v>0</v>
      </c>
      <c r="H34" s="116" t="str">
        <f t="shared" ref="H34:H38" si="23">IF($B34="N/A","N/A",IF(G34&lt;0,"No","Yes"))</f>
        <v>N/A</v>
      </c>
      <c r="I34" s="114" t="s">
        <v>217</v>
      </c>
      <c r="J34" s="114" t="s">
        <v>1742</v>
      </c>
      <c r="K34" s="131" t="s">
        <v>732</v>
      </c>
      <c r="L34" s="116" t="str">
        <f t="shared" si="20"/>
        <v>N/A</v>
      </c>
    </row>
    <row r="35" spans="1:12" x14ac:dyDescent="0.25">
      <c r="A35" s="42" t="s">
        <v>1231</v>
      </c>
      <c r="B35" s="120" t="s">
        <v>217</v>
      </c>
      <c r="C35" s="131" t="s">
        <v>217</v>
      </c>
      <c r="D35" s="116" t="str">
        <f t="shared" si="21"/>
        <v>N/A</v>
      </c>
      <c r="E35" s="131">
        <v>0</v>
      </c>
      <c r="F35" s="116" t="str">
        <f t="shared" si="22"/>
        <v>N/A</v>
      </c>
      <c r="G35" s="131">
        <v>0</v>
      </c>
      <c r="H35" s="116" t="str">
        <f t="shared" si="23"/>
        <v>N/A</v>
      </c>
      <c r="I35" s="114" t="s">
        <v>217</v>
      </c>
      <c r="J35" s="114" t="s">
        <v>1742</v>
      </c>
      <c r="K35" s="131" t="s">
        <v>732</v>
      </c>
      <c r="L35" s="116" t="str">
        <f t="shared" si="20"/>
        <v>N/A</v>
      </c>
    </row>
    <row r="36" spans="1:12" x14ac:dyDescent="0.25">
      <c r="A36" s="42" t="s">
        <v>1232</v>
      </c>
      <c r="B36" s="120" t="s">
        <v>217</v>
      </c>
      <c r="C36" s="131" t="s">
        <v>217</v>
      </c>
      <c r="D36" s="116" t="str">
        <f t="shared" si="21"/>
        <v>N/A</v>
      </c>
      <c r="E36" s="131">
        <v>0</v>
      </c>
      <c r="F36" s="116" t="str">
        <f t="shared" si="22"/>
        <v>N/A</v>
      </c>
      <c r="G36" s="131">
        <v>0</v>
      </c>
      <c r="H36" s="116" t="str">
        <f t="shared" si="23"/>
        <v>N/A</v>
      </c>
      <c r="I36" s="114" t="s">
        <v>217</v>
      </c>
      <c r="J36" s="114" t="s">
        <v>1742</v>
      </c>
      <c r="K36" s="131" t="s">
        <v>732</v>
      </c>
      <c r="L36" s="116" t="str">
        <f t="shared" si="20"/>
        <v>N/A</v>
      </c>
    </row>
    <row r="37" spans="1:12" x14ac:dyDescent="0.25">
      <c r="A37" s="42" t="s">
        <v>1233</v>
      </c>
      <c r="B37" s="120" t="s">
        <v>217</v>
      </c>
      <c r="C37" s="131" t="s">
        <v>217</v>
      </c>
      <c r="D37" s="116" t="str">
        <f t="shared" si="21"/>
        <v>N/A</v>
      </c>
      <c r="E37" s="131">
        <v>0</v>
      </c>
      <c r="F37" s="116" t="str">
        <f t="shared" si="22"/>
        <v>N/A</v>
      </c>
      <c r="G37" s="131">
        <v>0</v>
      </c>
      <c r="H37" s="116" t="str">
        <f t="shared" si="23"/>
        <v>N/A</v>
      </c>
      <c r="I37" s="114" t="s">
        <v>217</v>
      </c>
      <c r="J37" s="114" t="s">
        <v>1742</v>
      </c>
      <c r="K37" s="131" t="s">
        <v>732</v>
      </c>
      <c r="L37" s="116" t="str">
        <f t="shared" si="20"/>
        <v>N/A</v>
      </c>
    </row>
    <row r="38" spans="1:12" x14ac:dyDescent="0.25">
      <c r="A38" s="42" t="s">
        <v>1234</v>
      </c>
      <c r="B38" s="120" t="s">
        <v>217</v>
      </c>
      <c r="C38" s="131" t="s">
        <v>217</v>
      </c>
      <c r="D38" s="116" t="str">
        <f t="shared" si="21"/>
        <v>N/A</v>
      </c>
      <c r="E38" s="131">
        <v>0</v>
      </c>
      <c r="F38" s="116" t="str">
        <f t="shared" si="22"/>
        <v>N/A</v>
      </c>
      <c r="G38" s="131">
        <v>0</v>
      </c>
      <c r="H38" s="116" t="str">
        <f t="shared" si="23"/>
        <v>N/A</v>
      </c>
      <c r="I38" s="114" t="s">
        <v>217</v>
      </c>
      <c r="J38" s="114" t="s">
        <v>1742</v>
      </c>
      <c r="K38" s="131" t="s">
        <v>732</v>
      </c>
      <c r="L38" s="116" t="str">
        <f t="shared" si="20"/>
        <v>N/A</v>
      </c>
    </row>
    <row r="39" spans="1:12" x14ac:dyDescent="0.25">
      <c r="A39" s="42" t="s">
        <v>452</v>
      </c>
      <c r="B39" s="115" t="s">
        <v>217</v>
      </c>
      <c r="C39" s="131">
        <v>0</v>
      </c>
      <c r="D39" s="131" t="str">
        <f t="shared" si="17"/>
        <v>N/A</v>
      </c>
      <c r="E39" s="131">
        <v>0</v>
      </c>
      <c r="F39" s="131" t="str">
        <f t="shared" si="18"/>
        <v>N/A</v>
      </c>
      <c r="G39" s="131">
        <v>0</v>
      </c>
      <c r="H39" s="112" t="str">
        <f t="shared" si="19"/>
        <v>N/A</v>
      </c>
      <c r="I39" s="114" t="s">
        <v>1742</v>
      </c>
      <c r="J39" s="114" t="s">
        <v>1742</v>
      </c>
      <c r="K39" s="115" t="s">
        <v>732</v>
      </c>
      <c r="L39" s="116" t="str">
        <f t="shared" si="20"/>
        <v>N/A</v>
      </c>
    </row>
    <row r="40" spans="1:12" x14ac:dyDescent="0.25">
      <c r="A40" s="42" t="s">
        <v>1235</v>
      </c>
      <c r="B40" s="120" t="s">
        <v>217</v>
      </c>
      <c r="C40" s="131" t="s">
        <v>217</v>
      </c>
      <c r="D40" s="116" t="str">
        <f t="shared" ref="D40:D45" si="24">IF($B40="N/A","N/A",IF(C40&lt;0,"No","Yes"))</f>
        <v>N/A</v>
      </c>
      <c r="E40" s="131">
        <v>0</v>
      </c>
      <c r="F40" s="116" t="str">
        <f t="shared" ref="F40:F45" si="25">IF($B40="N/A","N/A",IF(E40&lt;0,"No","Yes"))</f>
        <v>N/A</v>
      </c>
      <c r="G40" s="131">
        <v>0</v>
      </c>
      <c r="H40" s="116" t="str">
        <f t="shared" ref="H40:H45" si="26">IF($B40="N/A","N/A",IF(G40&lt;0,"No","Yes"))</f>
        <v>N/A</v>
      </c>
      <c r="I40" s="114" t="s">
        <v>217</v>
      </c>
      <c r="J40" s="114" t="s">
        <v>1742</v>
      </c>
      <c r="K40" s="131" t="s">
        <v>732</v>
      </c>
      <c r="L40" s="116" t="str">
        <f t="shared" si="20"/>
        <v>N/A</v>
      </c>
    </row>
    <row r="41" spans="1:12" x14ac:dyDescent="0.25">
      <c r="A41" s="42" t="s">
        <v>1236</v>
      </c>
      <c r="B41" s="120" t="s">
        <v>217</v>
      </c>
      <c r="C41" s="131" t="s">
        <v>217</v>
      </c>
      <c r="D41" s="116" t="str">
        <f t="shared" si="24"/>
        <v>N/A</v>
      </c>
      <c r="E41" s="131">
        <v>0</v>
      </c>
      <c r="F41" s="116" t="str">
        <f t="shared" si="25"/>
        <v>N/A</v>
      </c>
      <c r="G41" s="131">
        <v>0</v>
      </c>
      <c r="H41" s="116" t="str">
        <f t="shared" si="26"/>
        <v>N/A</v>
      </c>
      <c r="I41" s="114" t="s">
        <v>217</v>
      </c>
      <c r="J41" s="114" t="s">
        <v>1742</v>
      </c>
      <c r="K41" s="131" t="s">
        <v>732</v>
      </c>
      <c r="L41" s="116" t="str">
        <f t="shared" si="20"/>
        <v>N/A</v>
      </c>
    </row>
    <row r="42" spans="1:12" x14ac:dyDescent="0.25">
      <c r="A42" s="42" t="s">
        <v>1237</v>
      </c>
      <c r="B42" s="120" t="s">
        <v>217</v>
      </c>
      <c r="C42" s="131" t="s">
        <v>217</v>
      </c>
      <c r="D42" s="116" t="str">
        <f t="shared" si="24"/>
        <v>N/A</v>
      </c>
      <c r="E42" s="131">
        <v>0</v>
      </c>
      <c r="F42" s="116" t="str">
        <f t="shared" si="25"/>
        <v>N/A</v>
      </c>
      <c r="G42" s="131">
        <v>0</v>
      </c>
      <c r="H42" s="116" t="str">
        <f t="shared" si="26"/>
        <v>N/A</v>
      </c>
      <c r="I42" s="114" t="s">
        <v>217</v>
      </c>
      <c r="J42" s="114" t="s">
        <v>1742</v>
      </c>
      <c r="K42" s="131" t="s">
        <v>732</v>
      </c>
      <c r="L42" s="116" t="str">
        <f t="shared" si="20"/>
        <v>N/A</v>
      </c>
    </row>
    <row r="43" spans="1:12" x14ac:dyDescent="0.25">
      <c r="A43" s="42" t="s">
        <v>1238</v>
      </c>
      <c r="B43" s="120" t="s">
        <v>217</v>
      </c>
      <c r="C43" s="131" t="s">
        <v>217</v>
      </c>
      <c r="D43" s="116" t="str">
        <f t="shared" si="24"/>
        <v>N/A</v>
      </c>
      <c r="E43" s="131">
        <v>0</v>
      </c>
      <c r="F43" s="116" t="str">
        <f t="shared" si="25"/>
        <v>N/A</v>
      </c>
      <c r="G43" s="131">
        <v>0</v>
      </c>
      <c r="H43" s="116" t="str">
        <f t="shared" si="26"/>
        <v>N/A</v>
      </c>
      <c r="I43" s="114" t="s">
        <v>217</v>
      </c>
      <c r="J43" s="114" t="s">
        <v>1742</v>
      </c>
      <c r="K43" s="131" t="s">
        <v>732</v>
      </c>
      <c r="L43" s="116" t="str">
        <f t="shared" si="20"/>
        <v>N/A</v>
      </c>
    </row>
    <row r="44" spans="1:12" x14ac:dyDescent="0.25">
      <c r="A44" s="42" t="s">
        <v>1239</v>
      </c>
      <c r="B44" s="120" t="s">
        <v>217</v>
      </c>
      <c r="C44" s="131" t="s">
        <v>217</v>
      </c>
      <c r="D44" s="116" t="str">
        <f t="shared" si="24"/>
        <v>N/A</v>
      </c>
      <c r="E44" s="131">
        <v>0</v>
      </c>
      <c r="F44" s="116" t="str">
        <f t="shared" si="25"/>
        <v>N/A</v>
      </c>
      <c r="G44" s="131">
        <v>0</v>
      </c>
      <c r="H44" s="116" t="str">
        <f t="shared" si="26"/>
        <v>N/A</v>
      </c>
      <c r="I44" s="114" t="s">
        <v>217</v>
      </c>
      <c r="J44" s="114" t="s">
        <v>1742</v>
      </c>
      <c r="K44" s="131" t="s">
        <v>732</v>
      </c>
      <c r="L44" s="116" t="str">
        <f t="shared" si="20"/>
        <v>N/A</v>
      </c>
    </row>
    <row r="45" spans="1:12" x14ac:dyDescent="0.25">
      <c r="A45" s="42" t="s">
        <v>1240</v>
      </c>
      <c r="B45" s="120" t="s">
        <v>217</v>
      </c>
      <c r="C45" s="131" t="s">
        <v>217</v>
      </c>
      <c r="D45" s="116" t="str">
        <f t="shared" si="24"/>
        <v>N/A</v>
      </c>
      <c r="E45" s="131">
        <v>0</v>
      </c>
      <c r="F45" s="116" t="str">
        <f t="shared" si="25"/>
        <v>N/A</v>
      </c>
      <c r="G45" s="131">
        <v>0</v>
      </c>
      <c r="H45" s="116" t="str">
        <f t="shared" si="26"/>
        <v>N/A</v>
      </c>
      <c r="I45" s="114" t="s">
        <v>217</v>
      </c>
      <c r="J45" s="114" t="s">
        <v>1742</v>
      </c>
      <c r="K45" s="131" t="s">
        <v>732</v>
      </c>
      <c r="L45" s="116" t="str">
        <f t="shared" si="20"/>
        <v>N/A</v>
      </c>
    </row>
    <row r="46" spans="1:12" x14ac:dyDescent="0.25">
      <c r="A46" s="42" t="s">
        <v>453</v>
      </c>
      <c r="B46" s="115" t="s">
        <v>217</v>
      </c>
      <c r="C46" s="131">
        <v>0</v>
      </c>
      <c r="D46" s="131" t="str">
        <f t="shared" si="17"/>
        <v>N/A</v>
      </c>
      <c r="E46" s="131">
        <v>0</v>
      </c>
      <c r="F46" s="131" t="str">
        <f t="shared" si="18"/>
        <v>N/A</v>
      </c>
      <c r="G46" s="131">
        <v>0</v>
      </c>
      <c r="H46" s="112" t="str">
        <f t="shared" si="19"/>
        <v>N/A</v>
      </c>
      <c r="I46" s="114" t="s">
        <v>1742</v>
      </c>
      <c r="J46" s="114" t="s">
        <v>1742</v>
      </c>
      <c r="K46" s="115" t="s">
        <v>732</v>
      </c>
      <c r="L46" s="116" t="str">
        <f t="shared" si="20"/>
        <v>N/A</v>
      </c>
    </row>
    <row r="47" spans="1:12" x14ac:dyDescent="0.25">
      <c r="A47" s="42" t="s">
        <v>1241</v>
      </c>
      <c r="B47" s="120" t="s">
        <v>217</v>
      </c>
      <c r="C47" s="131" t="s">
        <v>217</v>
      </c>
      <c r="D47" s="116" t="str">
        <f t="shared" ref="D47:D53" si="27">IF($B47="N/A","N/A",IF(C47&lt;0,"No","Yes"))</f>
        <v>N/A</v>
      </c>
      <c r="E47" s="131">
        <v>0</v>
      </c>
      <c r="F47" s="116" t="str">
        <f t="shared" ref="F47:F53" si="28">IF($B47="N/A","N/A",IF(E47&lt;0,"No","Yes"))</f>
        <v>N/A</v>
      </c>
      <c r="G47" s="131">
        <v>0</v>
      </c>
      <c r="H47" s="116" t="str">
        <f t="shared" ref="H47:H53" si="29">IF($B47="N/A","N/A",IF(G47&lt;0,"No","Yes"))</f>
        <v>N/A</v>
      </c>
      <c r="I47" s="114" t="s">
        <v>217</v>
      </c>
      <c r="J47" s="114" t="s">
        <v>1742</v>
      </c>
      <c r="K47" s="131" t="s">
        <v>732</v>
      </c>
      <c r="L47" s="116" t="str">
        <f t="shared" si="20"/>
        <v>N/A</v>
      </c>
    </row>
    <row r="48" spans="1:12" x14ac:dyDescent="0.25">
      <c r="A48" s="42" t="s">
        <v>1242</v>
      </c>
      <c r="B48" s="120" t="s">
        <v>217</v>
      </c>
      <c r="C48" s="131" t="s">
        <v>217</v>
      </c>
      <c r="D48" s="116" t="str">
        <f t="shared" si="27"/>
        <v>N/A</v>
      </c>
      <c r="E48" s="131">
        <v>0</v>
      </c>
      <c r="F48" s="116" t="str">
        <f t="shared" si="28"/>
        <v>N/A</v>
      </c>
      <c r="G48" s="131">
        <v>0</v>
      </c>
      <c r="H48" s="116" t="str">
        <f t="shared" si="29"/>
        <v>N/A</v>
      </c>
      <c r="I48" s="114" t="s">
        <v>217</v>
      </c>
      <c r="J48" s="114" t="s">
        <v>1742</v>
      </c>
      <c r="K48" s="131" t="s">
        <v>732</v>
      </c>
      <c r="L48" s="116" t="str">
        <f t="shared" si="20"/>
        <v>N/A</v>
      </c>
    </row>
    <row r="49" spans="1:12" x14ac:dyDescent="0.25">
      <c r="A49" s="42" t="s">
        <v>1243</v>
      </c>
      <c r="B49" s="120" t="s">
        <v>217</v>
      </c>
      <c r="C49" s="131" t="s">
        <v>217</v>
      </c>
      <c r="D49" s="116" t="str">
        <f t="shared" si="27"/>
        <v>N/A</v>
      </c>
      <c r="E49" s="131">
        <v>0</v>
      </c>
      <c r="F49" s="116" t="str">
        <f t="shared" si="28"/>
        <v>N/A</v>
      </c>
      <c r="G49" s="131">
        <v>0</v>
      </c>
      <c r="H49" s="116" t="str">
        <f t="shared" si="29"/>
        <v>N/A</v>
      </c>
      <c r="I49" s="114" t="s">
        <v>217</v>
      </c>
      <c r="J49" s="114" t="s">
        <v>1742</v>
      </c>
      <c r="K49" s="131" t="s">
        <v>732</v>
      </c>
      <c r="L49" s="116" t="str">
        <f t="shared" si="20"/>
        <v>N/A</v>
      </c>
    </row>
    <row r="50" spans="1:12" x14ac:dyDescent="0.25">
      <c r="A50" s="42" t="s">
        <v>1244</v>
      </c>
      <c r="B50" s="120" t="s">
        <v>217</v>
      </c>
      <c r="C50" s="131" t="s">
        <v>217</v>
      </c>
      <c r="D50" s="116" t="str">
        <f t="shared" si="27"/>
        <v>N/A</v>
      </c>
      <c r="E50" s="131">
        <v>0</v>
      </c>
      <c r="F50" s="116" t="str">
        <f t="shared" si="28"/>
        <v>N/A</v>
      </c>
      <c r="G50" s="131">
        <v>0</v>
      </c>
      <c r="H50" s="116" t="str">
        <f t="shared" si="29"/>
        <v>N/A</v>
      </c>
      <c r="I50" s="114" t="s">
        <v>217</v>
      </c>
      <c r="J50" s="114" t="s">
        <v>1742</v>
      </c>
      <c r="K50" s="131" t="s">
        <v>732</v>
      </c>
      <c r="L50" s="116" t="str">
        <f t="shared" si="20"/>
        <v>N/A</v>
      </c>
    </row>
    <row r="51" spans="1:12" x14ac:dyDescent="0.25">
      <c r="A51" s="42" t="s">
        <v>1245</v>
      </c>
      <c r="B51" s="120" t="s">
        <v>217</v>
      </c>
      <c r="C51" s="131" t="s">
        <v>217</v>
      </c>
      <c r="D51" s="116" t="str">
        <f t="shared" si="27"/>
        <v>N/A</v>
      </c>
      <c r="E51" s="131">
        <v>0</v>
      </c>
      <c r="F51" s="116" t="str">
        <f t="shared" si="28"/>
        <v>N/A</v>
      </c>
      <c r="G51" s="131">
        <v>0</v>
      </c>
      <c r="H51" s="116" t="str">
        <f t="shared" si="29"/>
        <v>N/A</v>
      </c>
      <c r="I51" s="114" t="s">
        <v>217</v>
      </c>
      <c r="J51" s="114" t="s">
        <v>1742</v>
      </c>
      <c r="K51" s="131" t="s">
        <v>732</v>
      </c>
      <c r="L51" s="116" t="str">
        <f t="shared" si="20"/>
        <v>N/A</v>
      </c>
    </row>
    <row r="52" spans="1:12" x14ac:dyDescent="0.25">
      <c r="A52" s="42" t="s">
        <v>1246</v>
      </c>
      <c r="B52" s="120" t="s">
        <v>217</v>
      </c>
      <c r="C52" s="131" t="s">
        <v>217</v>
      </c>
      <c r="D52" s="116" t="str">
        <f t="shared" si="27"/>
        <v>N/A</v>
      </c>
      <c r="E52" s="131">
        <v>0</v>
      </c>
      <c r="F52" s="116" t="str">
        <f t="shared" si="28"/>
        <v>N/A</v>
      </c>
      <c r="G52" s="131">
        <v>0</v>
      </c>
      <c r="H52" s="116" t="str">
        <f t="shared" si="29"/>
        <v>N/A</v>
      </c>
      <c r="I52" s="114" t="s">
        <v>217</v>
      </c>
      <c r="J52" s="114" t="s">
        <v>1742</v>
      </c>
      <c r="K52" s="131" t="s">
        <v>732</v>
      </c>
      <c r="L52" s="116" t="str">
        <f t="shared" si="20"/>
        <v>N/A</v>
      </c>
    </row>
    <row r="53" spans="1:12" x14ac:dyDescent="0.25">
      <c r="A53" s="42" t="s">
        <v>1247</v>
      </c>
      <c r="B53" s="120" t="s">
        <v>217</v>
      </c>
      <c r="C53" s="131" t="s">
        <v>217</v>
      </c>
      <c r="D53" s="116" t="str">
        <f t="shared" si="27"/>
        <v>N/A</v>
      </c>
      <c r="E53" s="131">
        <v>0</v>
      </c>
      <c r="F53" s="116" t="str">
        <f t="shared" si="28"/>
        <v>N/A</v>
      </c>
      <c r="G53" s="131">
        <v>0</v>
      </c>
      <c r="H53" s="116" t="str">
        <f t="shared" si="29"/>
        <v>N/A</v>
      </c>
      <c r="I53" s="114" t="s">
        <v>217</v>
      </c>
      <c r="J53" s="114" t="s">
        <v>1742</v>
      </c>
      <c r="K53" s="131" t="s">
        <v>732</v>
      </c>
      <c r="L53" s="116" t="str">
        <f t="shared" si="20"/>
        <v>N/A</v>
      </c>
    </row>
    <row r="54" spans="1:12" x14ac:dyDescent="0.25">
      <c r="A54" s="42" t="s">
        <v>454</v>
      </c>
      <c r="B54" s="115" t="s">
        <v>217</v>
      </c>
      <c r="C54" s="131">
        <v>0</v>
      </c>
      <c r="D54" s="131" t="str">
        <f t="shared" si="17"/>
        <v>N/A</v>
      </c>
      <c r="E54" s="131">
        <v>0</v>
      </c>
      <c r="F54" s="131" t="str">
        <f t="shared" si="18"/>
        <v>N/A</v>
      </c>
      <c r="G54" s="131">
        <v>0</v>
      </c>
      <c r="H54" s="112" t="str">
        <f t="shared" si="19"/>
        <v>N/A</v>
      </c>
      <c r="I54" s="114" t="s">
        <v>1742</v>
      </c>
      <c r="J54" s="114" t="s">
        <v>1742</v>
      </c>
      <c r="K54" s="115" t="s">
        <v>732</v>
      </c>
      <c r="L54" s="116" t="str">
        <f t="shared" si="20"/>
        <v>N/A</v>
      </c>
    </row>
    <row r="55" spans="1:12" x14ac:dyDescent="0.25">
      <c r="A55" s="42" t="s">
        <v>1248</v>
      </c>
      <c r="B55" s="120" t="s">
        <v>217</v>
      </c>
      <c r="C55" s="131" t="s">
        <v>217</v>
      </c>
      <c r="D55" s="116" t="str">
        <f t="shared" ref="D55:D60" si="30">IF($B55="N/A","N/A",IF(C55&lt;0,"No","Yes"))</f>
        <v>N/A</v>
      </c>
      <c r="E55" s="131">
        <v>0</v>
      </c>
      <c r="F55" s="116" t="str">
        <f t="shared" ref="F55:F60" si="31">IF($B55="N/A","N/A",IF(E55&lt;0,"No","Yes"))</f>
        <v>N/A</v>
      </c>
      <c r="G55" s="131">
        <v>0</v>
      </c>
      <c r="H55" s="116" t="str">
        <f t="shared" ref="H55:H60" si="32">IF($B55="N/A","N/A",IF(G55&lt;0,"No","Yes"))</f>
        <v>N/A</v>
      </c>
      <c r="I55" s="114" t="s">
        <v>217</v>
      </c>
      <c r="J55" s="114" t="s">
        <v>1742</v>
      </c>
      <c r="K55" s="131" t="s">
        <v>732</v>
      </c>
      <c r="L55" s="116" t="str">
        <f t="shared" si="20"/>
        <v>N/A</v>
      </c>
    </row>
    <row r="56" spans="1:12" x14ac:dyDescent="0.25">
      <c r="A56" s="42" t="s">
        <v>1249</v>
      </c>
      <c r="B56" s="120" t="s">
        <v>217</v>
      </c>
      <c r="C56" s="131" t="s">
        <v>217</v>
      </c>
      <c r="D56" s="116" t="str">
        <f t="shared" si="30"/>
        <v>N/A</v>
      </c>
      <c r="E56" s="131">
        <v>0</v>
      </c>
      <c r="F56" s="116" t="str">
        <f t="shared" si="31"/>
        <v>N/A</v>
      </c>
      <c r="G56" s="131">
        <v>0</v>
      </c>
      <c r="H56" s="116" t="str">
        <f t="shared" si="32"/>
        <v>N/A</v>
      </c>
      <c r="I56" s="114" t="s">
        <v>217</v>
      </c>
      <c r="J56" s="114" t="s">
        <v>1742</v>
      </c>
      <c r="K56" s="131" t="s">
        <v>732</v>
      </c>
      <c r="L56" s="116" t="str">
        <f t="shared" si="20"/>
        <v>N/A</v>
      </c>
    </row>
    <row r="57" spans="1:12" x14ac:dyDescent="0.25">
      <c r="A57" s="42" t="s">
        <v>1250</v>
      </c>
      <c r="B57" s="120" t="s">
        <v>217</v>
      </c>
      <c r="C57" s="131" t="s">
        <v>217</v>
      </c>
      <c r="D57" s="116" t="str">
        <f t="shared" si="30"/>
        <v>N/A</v>
      </c>
      <c r="E57" s="131">
        <v>0</v>
      </c>
      <c r="F57" s="116" t="str">
        <f t="shared" si="31"/>
        <v>N/A</v>
      </c>
      <c r="G57" s="131">
        <v>0</v>
      </c>
      <c r="H57" s="116" t="str">
        <f t="shared" si="32"/>
        <v>N/A</v>
      </c>
      <c r="I57" s="114" t="s">
        <v>217</v>
      </c>
      <c r="J57" s="114" t="s">
        <v>1742</v>
      </c>
      <c r="K57" s="131" t="s">
        <v>732</v>
      </c>
      <c r="L57" s="116" t="str">
        <f t="shared" si="20"/>
        <v>N/A</v>
      </c>
    </row>
    <row r="58" spans="1:12" x14ac:dyDescent="0.25">
      <c r="A58" s="42" t="s">
        <v>1251</v>
      </c>
      <c r="B58" s="120" t="s">
        <v>217</v>
      </c>
      <c r="C58" s="131" t="s">
        <v>217</v>
      </c>
      <c r="D58" s="116" t="str">
        <f t="shared" si="30"/>
        <v>N/A</v>
      </c>
      <c r="E58" s="131">
        <v>0</v>
      </c>
      <c r="F58" s="116" t="str">
        <f t="shared" si="31"/>
        <v>N/A</v>
      </c>
      <c r="G58" s="131">
        <v>0</v>
      </c>
      <c r="H58" s="116" t="str">
        <f t="shared" si="32"/>
        <v>N/A</v>
      </c>
      <c r="I58" s="114" t="s">
        <v>217</v>
      </c>
      <c r="J58" s="114" t="s">
        <v>1742</v>
      </c>
      <c r="K58" s="131" t="s">
        <v>732</v>
      </c>
      <c r="L58" s="116" t="str">
        <f t="shared" si="20"/>
        <v>N/A</v>
      </c>
    </row>
    <row r="59" spans="1:12" x14ac:dyDescent="0.25">
      <c r="A59" s="42" t="s">
        <v>1252</v>
      </c>
      <c r="B59" s="120" t="s">
        <v>217</v>
      </c>
      <c r="C59" s="131" t="s">
        <v>217</v>
      </c>
      <c r="D59" s="116" t="str">
        <f t="shared" si="30"/>
        <v>N/A</v>
      </c>
      <c r="E59" s="131">
        <v>0</v>
      </c>
      <c r="F59" s="116" t="str">
        <f t="shared" si="31"/>
        <v>N/A</v>
      </c>
      <c r="G59" s="131">
        <v>0</v>
      </c>
      <c r="H59" s="116" t="str">
        <f t="shared" si="32"/>
        <v>N/A</v>
      </c>
      <c r="I59" s="114" t="s">
        <v>217</v>
      </c>
      <c r="J59" s="114" t="s">
        <v>1742</v>
      </c>
      <c r="K59" s="131" t="s">
        <v>732</v>
      </c>
      <c r="L59" s="116" t="str">
        <f t="shared" si="20"/>
        <v>N/A</v>
      </c>
    </row>
    <row r="60" spans="1:12" x14ac:dyDescent="0.25">
      <c r="A60" s="42" t="s">
        <v>1253</v>
      </c>
      <c r="B60" s="120" t="s">
        <v>217</v>
      </c>
      <c r="C60" s="131" t="s">
        <v>217</v>
      </c>
      <c r="D60" s="116" t="str">
        <f t="shared" si="30"/>
        <v>N/A</v>
      </c>
      <c r="E60" s="131">
        <v>0</v>
      </c>
      <c r="F60" s="116" t="str">
        <f t="shared" si="31"/>
        <v>N/A</v>
      </c>
      <c r="G60" s="131">
        <v>0</v>
      </c>
      <c r="H60" s="116" t="str">
        <f t="shared" si="32"/>
        <v>N/A</v>
      </c>
      <c r="I60" s="114" t="s">
        <v>217</v>
      </c>
      <c r="J60" s="114" t="s">
        <v>1742</v>
      </c>
      <c r="K60" s="131" t="s">
        <v>732</v>
      </c>
      <c r="L60" s="116" t="str">
        <f t="shared" si="20"/>
        <v>N/A</v>
      </c>
    </row>
    <row r="61" spans="1:12" x14ac:dyDescent="0.25">
      <c r="A61" s="3" t="s">
        <v>190</v>
      </c>
      <c r="B61" s="117" t="s">
        <v>217</v>
      </c>
      <c r="C61" s="131">
        <v>0</v>
      </c>
      <c r="D61" s="131" t="str">
        <f t="shared" si="17"/>
        <v>N/A</v>
      </c>
      <c r="E61" s="131">
        <v>0</v>
      </c>
      <c r="F61" s="131" t="str">
        <f t="shared" si="18"/>
        <v>N/A</v>
      </c>
      <c r="G61" s="131">
        <v>0</v>
      </c>
      <c r="H61" s="112" t="str">
        <f t="shared" si="19"/>
        <v>N/A</v>
      </c>
      <c r="I61" s="114" t="s">
        <v>1742</v>
      </c>
      <c r="J61" s="114" t="s">
        <v>1742</v>
      </c>
      <c r="K61" s="115" t="s">
        <v>732</v>
      </c>
      <c r="L61" s="116" t="str">
        <f>IF(J61="Div by 0", "N/A", IF(OR(J61="N/A",K61="N/A"),"N/A", IF(J61&gt;VALUE(MID(K61,1,2)), "No", IF(J61&lt;-1*VALUE(MID(K61,1,2)), "No", "Yes"))))</f>
        <v>N/A</v>
      </c>
    </row>
    <row r="62" spans="1:12" x14ac:dyDescent="0.25">
      <c r="A62" s="3" t="s">
        <v>191</v>
      </c>
      <c r="B62" s="117" t="s">
        <v>217</v>
      </c>
      <c r="C62" s="131">
        <v>0</v>
      </c>
      <c r="D62" s="131" t="str">
        <f t="shared" si="17"/>
        <v>N/A</v>
      </c>
      <c r="E62" s="131">
        <v>0</v>
      </c>
      <c r="F62" s="131" t="str">
        <f t="shared" si="18"/>
        <v>N/A</v>
      </c>
      <c r="G62" s="131">
        <v>0</v>
      </c>
      <c r="H62" s="112" t="str">
        <f t="shared" si="19"/>
        <v>N/A</v>
      </c>
      <c r="I62" s="114" t="s">
        <v>1742</v>
      </c>
      <c r="J62" s="114" t="s">
        <v>1742</v>
      </c>
      <c r="K62" s="115" t="s">
        <v>732</v>
      </c>
      <c r="L62" s="116" t="str">
        <f t="shared" ref="L62:L69" si="33">IF(J62="Div by 0", "N/A", IF(OR(J62="N/A",K62="N/A"),"N/A", IF(J62&gt;VALUE(MID(K62,1,2)), "No", IF(J62&lt;-1*VALUE(MID(K62,1,2)), "No", "Yes"))))</f>
        <v>N/A</v>
      </c>
    </row>
    <row r="63" spans="1:12" x14ac:dyDescent="0.25">
      <c r="A63" s="3" t="s">
        <v>192</v>
      </c>
      <c r="B63" s="117" t="s">
        <v>217</v>
      </c>
      <c r="C63" s="131">
        <v>0</v>
      </c>
      <c r="D63" s="131" t="str">
        <f t="shared" si="17"/>
        <v>N/A</v>
      </c>
      <c r="E63" s="131">
        <v>0</v>
      </c>
      <c r="F63" s="131" t="str">
        <f t="shared" si="18"/>
        <v>N/A</v>
      </c>
      <c r="G63" s="131">
        <v>0</v>
      </c>
      <c r="H63" s="112" t="str">
        <f t="shared" si="19"/>
        <v>N/A</v>
      </c>
      <c r="I63" s="114" t="s">
        <v>1742</v>
      </c>
      <c r="J63" s="114" t="s">
        <v>1742</v>
      </c>
      <c r="K63" s="115" t="s">
        <v>732</v>
      </c>
      <c r="L63" s="116" t="str">
        <f t="shared" si="33"/>
        <v>N/A</v>
      </c>
    </row>
    <row r="64" spans="1:12" x14ac:dyDescent="0.25">
      <c r="A64" s="3" t="s">
        <v>193</v>
      </c>
      <c r="B64" s="117" t="s">
        <v>217</v>
      </c>
      <c r="C64" s="131">
        <v>0</v>
      </c>
      <c r="D64" s="131" t="str">
        <f t="shared" si="17"/>
        <v>N/A</v>
      </c>
      <c r="E64" s="131">
        <v>0</v>
      </c>
      <c r="F64" s="131" t="str">
        <f t="shared" si="18"/>
        <v>N/A</v>
      </c>
      <c r="G64" s="131">
        <v>0</v>
      </c>
      <c r="H64" s="112" t="str">
        <f t="shared" si="19"/>
        <v>N/A</v>
      </c>
      <c r="I64" s="114" t="s">
        <v>1742</v>
      </c>
      <c r="J64" s="114" t="s">
        <v>1742</v>
      </c>
      <c r="K64" s="115" t="s">
        <v>732</v>
      </c>
      <c r="L64" s="116" t="str">
        <f t="shared" si="33"/>
        <v>N/A</v>
      </c>
    </row>
    <row r="65" spans="1:12" x14ac:dyDescent="0.25">
      <c r="A65" s="3" t="s">
        <v>194</v>
      </c>
      <c r="B65" s="117" t="s">
        <v>217</v>
      </c>
      <c r="C65" s="131">
        <v>0</v>
      </c>
      <c r="D65" s="131" t="str">
        <f t="shared" si="17"/>
        <v>N/A</v>
      </c>
      <c r="E65" s="131">
        <v>0</v>
      </c>
      <c r="F65" s="131" t="str">
        <f t="shared" si="18"/>
        <v>N/A</v>
      </c>
      <c r="G65" s="131">
        <v>0</v>
      </c>
      <c r="H65" s="112" t="str">
        <f t="shared" si="19"/>
        <v>N/A</v>
      </c>
      <c r="I65" s="114" t="s">
        <v>1742</v>
      </c>
      <c r="J65" s="114" t="s">
        <v>1742</v>
      </c>
      <c r="K65" s="115" t="s">
        <v>732</v>
      </c>
      <c r="L65" s="116" t="str">
        <f t="shared" si="33"/>
        <v>N/A</v>
      </c>
    </row>
    <row r="66" spans="1:12" x14ac:dyDescent="0.25">
      <c r="A66" s="3" t="s">
        <v>195</v>
      </c>
      <c r="B66" s="117" t="s">
        <v>217</v>
      </c>
      <c r="C66" s="131">
        <v>0</v>
      </c>
      <c r="D66" s="131" t="str">
        <f t="shared" si="17"/>
        <v>N/A</v>
      </c>
      <c r="E66" s="131">
        <v>0</v>
      </c>
      <c r="F66" s="131" t="str">
        <f t="shared" si="18"/>
        <v>N/A</v>
      </c>
      <c r="G66" s="131">
        <v>0</v>
      </c>
      <c r="H66" s="112" t="str">
        <f t="shared" si="19"/>
        <v>N/A</v>
      </c>
      <c r="I66" s="114" t="s">
        <v>1742</v>
      </c>
      <c r="J66" s="114" t="s">
        <v>1742</v>
      </c>
      <c r="K66" s="115" t="s">
        <v>732</v>
      </c>
      <c r="L66" s="116" t="str">
        <f t="shared" si="33"/>
        <v>N/A</v>
      </c>
    </row>
    <row r="67" spans="1:12" x14ac:dyDescent="0.25">
      <c r="A67" s="3" t="s">
        <v>196</v>
      </c>
      <c r="B67" s="117" t="s">
        <v>217</v>
      </c>
      <c r="C67" s="131">
        <v>0</v>
      </c>
      <c r="D67" s="131" t="str">
        <f t="shared" si="17"/>
        <v>N/A</v>
      </c>
      <c r="E67" s="131">
        <v>0</v>
      </c>
      <c r="F67" s="131" t="str">
        <f t="shared" si="18"/>
        <v>N/A</v>
      </c>
      <c r="G67" s="131">
        <v>0</v>
      </c>
      <c r="H67" s="112" t="str">
        <f t="shared" si="19"/>
        <v>N/A</v>
      </c>
      <c r="I67" s="114" t="s">
        <v>1742</v>
      </c>
      <c r="J67" s="114" t="s">
        <v>1742</v>
      </c>
      <c r="K67" s="115" t="s">
        <v>732</v>
      </c>
      <c r="L67" s="116" t="str">
        <f t="shared" si="33"/>
        <v>N/A</v>
      </c>
    </row>
    <row r="68" spans="1:12" x14ac:dyDescent="0.25">
      <c r="A68" s="2" t="s">
        <v>197</v>
      </c>
      <c r="B68" s="115" t="s">
        <v>217</v>
      </c>
      <c r="C68" s="131">
        <v>0</v>
      </c>
      <c r="D68" s="131" t="str">
        <f t="shared" si="17"/>
        <v>N/A</v>
      </c>
      <c r="E68" s="131">
        <v>0</v>
      </c>
      <c r="F68" s="131" t="str">
        <f t="shared" si="18"/>
        <v>N/A</v>
      </c>
      <c r="G68" s="131">
        <v>0</v>
      </c>
      <c r="H68" s="112" t="str">
        <f t="shared" si="19"/>
        <v>N/A</v>
      </c>
      <c r="I68" s="114" t="s">
        <v>1742</v>
      </c>
      <c r="J68" s="114" t="s">
        <v>1742</v>
      </c>
      <c r="K68" s="115" t="s">
        <v>732</v>
      </c>
      <c r="L68" s="116" t="str">
        <f t="shared" si="33"/>
        <v>N/A</v>
      </c>
    </row>
    <row r="69" spans="1:12" x14ac:dyDescent="0.25">
      <c r="A69" s="2" t="s">
        <v>198</v>
      </c>
      <c r="B69" s="115" t="s">
        <v>217</v>
      </c>
      <c r="C69" s="131">
        <v>0</v>
      </c>
      <c r="D69" s="131" t="str">
        <f t="shared" si="17"/>
        <v>N/A</v>
      </c>
      <c r="E69" s="131">
        <v>0</v>
      </c>
      <c r="F69" s="131" t="str">
        <f t="shared" si="18"/>
        <v>N/A</v>
      </c>
      <c r="G69" s="131">
        <v>0</v>
      </c>
      <c r="H69" s="112" t="str">
        <f t="shared" si="19"/>
        <v>N/A</v>
      </c>
      <c r="I69" s="114" t="s">
        <v>1742</v>
      </c>
      <c r="J69" s="114" t="s">
        <v>1742</v>
      </c>
      <c r="K69" s="115" t="s">
        <v>732</v>
      </c>
      <c r="L69" s="116" t="str">
        <f t="shared" si="33"/>
        <v>N/A</v>
      </c>
    </row>
    <row r="70" spans="1:12" x14ac:dyDescent="0.25">
      <c r="A70" s="42" t="s">
        <v>78</v>
      </c>
      <c r="B70" s="115" t="s">
        <v>298</v>
      </c>
      <c r="C70" s="119">
        <v>0</v>
      </c>
      <c r="D70" s="112" t="str">
        <f>IF($B70="N/A","N/A",IF(C70&gt;=20,"No",IF(C70&lt;0,"No","Yes")))</f>
        <v>Yes</v>
      </c>
      <c r="E70" s="119">
        <v>0</v>
      </c>
      <c r="F70" s="112" t="str">
        <f>IF($B70="N/A","N/A",IF(E70&gt;=20,"No",IF(E70&lt;0,"No","Yes")))</f>
        <v>Yes</v>
      </c>
      <c r="G70" s="119">
        <v>0</v>
      </c>
      <c r="H70" s="112" t="str">
        <f>IF($B70="N/A","N/A",IF(G70&gt;=20,"No",IF(G70&lt;0,"No","Yes")))</f>
        <v>Yes</v>
      </c>
      <c r="I70" s="114" t="s">
        <v>1742</v>
      </c>
      <c r="J70" s="114" t="s">
        <v>1742</v>
      </c>
      <c r="K70" s="115" t="s">
        <v>732</v>
      </c>
      <c r="L70" s="116" t="str">
        <f t="shared" si="20"/>
        <v>N/A</v>
      </c>
    </row>
    <row r="71" spans="1:12" x14ac:dyDescent="0.25">
      <c r="A71" s="42" t="s">
        <v>79</v>
      </c>
      <c r="B71" s="117" t="s">
        <v>217</v>
      </c>
      <c r="C71" s="119">
        <v>0</v>
      </c>
      <c r="D71" s="112" t="str">
        <f>IF($B71="N/A","N/A",IF(C71&gt;10,"No",IF(C71&lt;-10,"No","Yes")))</f>
        <v>N/A</v>
      </c>
      <c r="E71" s="119">
        <v>0</v>
      </c>
      <c r="F71" s="112" t="str">
        <f>IF($B71="N/A","N/A",IF(E71&gt;10,"No",IF(E71&lt;-10,"No","Yes")))</f>
        <v>N/A</v>
      </c>
      <c r="G71" s="119">
        <v>0</v>
      </c>
      <c r="H71" s="112" t="str">
        <f>IF($B71="N/A","N/A",IF(G71&gt;10,"No",IF(G71&lt;-10,"No","Yes")))</f>
        <v>N/A</v>
      </c>
      <c r="I71" s="114" t="s">
        <v>1742</v>
      </c>
      <c r="J71" s="114" t="s">
        <v>1742</v>
      </c>
      <c r="K71" s="115" t="s">
        <v>732</v>
      </c>
      <c r="L71" s="116" t="str">
        <f t="shared" si="20"/>
        <v>N/A</v>
      </c>
    </row>
    <row r="72" spans="1:12" x14ac:dyDescent="0.25">
      <c r="A72" s="42" t="s">
        <v>80</v>
      </c>
      <c r="B72" s="117" t="s">
        <v>217</v>
      </c>
      <c r="C72" s="119">
        <v>0</v>
      </c>
      <c r="D72" s="112" t="str">
        <f>IF($B72="N/A","N/A",IF(C72&gt;10,"No",IF(C72&lt;-10,"No","Yes")))</f>
        <v>N/A</v>
      </c>
      <c r="E72" s="119">
        <v>0</v>
      </c>
      <c r="F72" s="112" t="str">
        <f>IF($B72="N/A","N/A",IF(E72&gt;10,"No",IF(E72&lt;-10,"No","Yes")))</f>
        <v>N/A</v>
      </c>
      <c r="G72" s="119">
        <v>0</v>
      </c>
      <c r="H72" s="112" t="str">
        <f>IF($B72="N/A","N/A",IF(G72&gt;10,"No",IF(G72&lt;-10,"No","Yes")))</f>
        <v>N/A</v>
      </c>
      <c r="I72" s="114" t="s">
        <v>1742</v>
      </c>
      <c r="J72" s="114" t="s">
        <v>1742</v>
      </c>
      <c r="K72" s="115" t="s">
        <v>732</v>
      </c>
      <c r="L72" s="116" t="str">
        <f t="shared" si="20"/>
        <v>N/A</v>
      </c>
    </row>
    <row r="73" spans="1:12" x14ac:dyDescent="0.25">
      <c r="A73" s="42" t="s">
        <v>81</v>
      </c>
      <c r="B73" s="117" t="s">
        <v>217</v>
      </c>
      <c r="C73" s="119">
        <v>0</v>
      </c>
      <c r="D73" s="112" t="str">
        <f>IF($B73="N/A","N/A",IF(C73&gt;10,"No",IF(C73&lt;-10,"No","Yes")))</f>
        <v>N/A</v>
      </c>
      <c r="E73" s="119">
        <v>0</v>
      </c>
      <c r="F73" s="112" t="str">
        <f>IF($B73="N/A","N/A",IF(E73&gt;10,"No",IF(E73&lt;-10,"No","Yes")))</f>
        <v>N/A</v>
      </c>
      <c r="G73" s="119">
        <v>0</v>
      </c>
      <c r="H73" s="112" t="str">
        <f>IF($B73="N/A","N/A",IF(G73&gt;10,"No",IF(G73&lt;-10,"No","Yes")))</f>
        <v>N/A</v>
      </c>
      <c r="I73" s="114" t="s">
        <v>1742</v>
      </c>
      <c r="J73" s="114" t="s">
        <v>1742</v>
      </c>
      <c r="K73" s="115" t="s">
        <v>732</v>
      </c>
      <c r="L73" s="116" t="str">
        <f t="shared" si="20"/>
        <v>N/A</v>
      </c>
    </row>
    <row r="74" spans="1:12" x14ac:dyDescent="0.25">
      <c r="A74" s="42" t="s">
        <v>121</v>
      </c>
      <c r="B74" s="117" t="s">
        <v>217</v>
      </c>
      <c r="C74" s="119">
        <v>0</v>
      </c>
      <c r="D74" s="112" t="str">
        <f>IF($B74="N/A","N/A",IF(C74&gt;10,"No",IF(C74&lt;-10,"No","Yes")))</f>
        <v>N/A</v>
      </c>
      <c r="E74" s="119">
        <v>0</v>
      </c>
      <c r="F74" s="112" t="str">
        <f>IF($B74="N/A","N/A",IF(E74&gt;10,"No",IF(E74&lt;-10,"No","Yes")))</f>
        <v>N/A</v>
      </c>
      <c r="G74" s="119">
        <v>0</v>
      </c>
      <c r="H74" s="112" t="str">
        <f>IF($B74="N/A","N/A",IF(G74&gt;10,"No",IF(G74&lt;-10,"No","Yes")))</f>
        <v>N/A</v>
      </c>
      <c r="I74" s="114" t="s">
        <v>1742</v>
      </c>
      <c r="J74" s="114" t="s">
        <v>1742</v>
      </c>
      <c r="K74" s="115" t="s">
        <v>732</v>
      </c>
      <c r="L74" s="116" t="str">
        <f t="shared" si="20"/>
        <v>N/A</v>
      </c>
    </row>
    <row r="75" spans="1:12" x14ac:dyDescent="0.25">
      <c r="A75" s="42" t="s">
        <v>82</v>
      </c>
      <c r="B75" s="117" t="s">
        <v>217</v>
      </c>
      <c r="C75" s="119">
        <v>0</v>
      </c>
      <c r="D75" s="112" t="str">
        <f>IF($B75="N/A","N/A",IF(C75&gt;10,"No",IF(C75&lt;-10,"No","Yes")))</f>
        <v>N/A</v>
      </c>
      <c r="E75" s="119">
        <v>0</v>
      </c>
      <c r="F75" s="112" t="str">
        <f>IF($B75="N/A","N/A",IF(E75&gt;10,"No",IF(E75&lt;-10,"No","Yes")))</f>
        <v>N/A</v>
      </c>
      <c r="G75" s="119">
        <v>0</v>
      </c>
      <c r="H75" s="112" t="str">
        <f>IF($B75="N/A","N/A",IF(G75&gt;10,"No",IF(G75&lt;-10,"No","Yes")))</f>
        <v>N/A</v>
      </c>
      <c r="I75" s="114" t="s">
        <v>1742</v>
      </c>
      <c r="J75" s="114" t="s">
        <v>1742</v>
      </c>
      <c r="K75" s="115" t="s">
        <v>732</v>
      </c>
      <c r="L75" s="116" t="str">
        <f t="shared" si="20"/>
        <v>N/A</v>
      </c>
    </row>
    <row r="76" spans="1:12" x14ac:dyDescent="0.25">
      <c r="A76" s="42" t="s">
        <v>199</v>
      </c>
      <c r="B76" s="117" t="s">
        <v>217</v>
      </c>
      <c r="C76" s="119" t="s">
        <v>1742</v>
      </c>
      <c r="D76" s="112" t="str">
        <f t="shared" ref="D76:D98" si="34">IF($B76="N/A","N/A",IF(C76&gt;10,"No",IF(C76&lt;-10,"No","Yes")))</f>
        <v>N/A</v>
      </c>
      <c r="E76" s="119" t="s">
        <v>1742</v>
      </c>
      <c r="F76" s="112" t="str">
        <f t="shared" ref="F76:F98" si="35">IF($B76="N/A","N/A",IF(E76&gt;10,"No",IF(E76&lt;-10,"No","Yes")))</f>
        <v>N/A</v>
      </c>
      <c r="G76" s="119" t="s">
        <v>1742</v>
      </c>
      <c r="H76" s="112" t="str">
        <f t="shared" ref="H76:H98" si="36">IF($B76="N/A","N/A",IF(G76&gt;10,"No",IF(G76&lt;-10,"No","Yes")))</f>
        <v>N/A</v>
      </c>
      <c r="I76" s="114" t="s">
        <v>1742</v>
      </c>
      <c r="J76" s="114" t="s">
        <v>1742</v>
      </c>
      <c r="K76" s="115" t="s">
        <v>732</v>
      </c>
      <c r="L76" s="116" t="str">
        <f>IF(J76="Div by 0", "N/A", IF(OR(J76="N/A",K76="N/A"),"N/A", IF(J76&gt;VALUE(MID(K76,1,2)), "No", IF(J76&lt;-1*VALUE(MID(K76,1,2)), "No", "Yes"))))</f>
        <v>N/A</v>
      </c>
    </row>
    <row r="77" spans="1:12" x14ac:dyDescent="0.25">
      <c r="A77" s="42" t="s">
        <v>200</v>
      </c>
      <c r="B77" s="117" t="s">
        <v>217</v>
      </c>
      <c r="C77" s="119" t="s">
        <v>1742</v>
      </c>
      <c r="D77" s="112" t="str">
        <f t="shared" si="34"/>
        <v>N/A</v>
      </c>
      <c r="E77" s="119" t="s">
        <v>1742</v>
      </c>
      <c r="F77" s="112" t="str">
        <f t="shared" si="35"/>
        <v>N/A</v>
      </c>
      <c r="G77" s="119" t="s">
        <v>1742</v>
      </c>
      <c r="H77" s="112" t="str">
        <f t="shared" si="36"/>
        <v>N/A</v>
      </c>
      <c r="I77" s="114" t="s">
        <v>1742</v>
      </c>
      <c r="J77" s="114" t="s">
        <v>1742</v>
      </c>
      <c r="K77" s="115" t="s">
        <v>732</v>
      </c>
      <c r="L77" s="116" t="str">
        <f t="shared" ref="L77:L81" si="37">IF(J77="Div by 0", "N/A", IF(OR(J77="N/A",K77="N/A"),"N/A", IF(J77&gt;VALUE(MID(K77,1,2)), "No", IF(J77&lt;-1*VALUE(MID(K77,1,2)), "No", "Yes"))))</f>
        <v>N/A</v>
      </c>
    </row>
    <row r="78" spans="1:12" x14ac:dyDescent="0.25">
      <c r="A78" s="42" t="s">
        <v>201</v>
      </c>
      <c r="B78" s="117" t="s">
        <v>217</v>
      </c>
      <c r="C78" s="119" t="s">
        <v>1742</v>
      </c>
      <c r="D78" s="112" t="str">
        <f t="shared" si="34"/>
        <v>N/A</v>
      </c>
      <c r="E78" s="119" t="s">
        <v>1742</v>
      </c>
      <c r="F78" s="112" t="str">
        <f t="shared" si="35"/>
        <v>N/A</v>
      </c>
      <c r="G78" s="119" t="s">
        <v>1742</v>
      </c>
      <c r="H78" s="112" t="str">
        <f t="shared" si="36"/>
        <v>N/A</v>
      </c>
      <c r="I78" s="114" t="s">
        <v>1742</v>
      </c>
      <c r="J78" s="114" t="s">
        <v>1742</v>
      </c>
      <c r="K78" s="115" t="s">
        <v>732</v>
      </c>
      <c r="L78" s="116" t="str">
        <f t="shared" si="37"/>
        <v>N/A</v>
      </c>
    </row>
    <row r="79" spans="1:12" x14ac:dyDescent="0.25">
      <c r="A79" s="42" t="s">
        <v>202</v>
      </c>
      <c r="B79" s="117" t="s">
        <v>217</v>
      </c>
      <c r="C79" s="119" t="s">
        <v>1742</v>
      </c>
      <c r="D79" s="112" t="str">
        <f t="shared" si="34"/>
        <v>N/A</v>
      </c>
      <c r="E79" s="119" t="s">
        <v>1742</v>
      </c>
      <c r="F79" s="112" t="str">
        <f t="shared" si="35"/>
        <v>N/A</v>
      </c>
      <c r="G79" s="119" t="s">
        <v>1742</v>
      </c>
      <c r="H79" s="112" t="str">
        <f t="shared" si="36"/>
        <v>N/A</v>
      </c>
      <c r="I79" s="114" t="s">
        <v>1742</v>
      </c>
      <c r="J79" s="114" t="s">
        <v>1742</v>
      </c>
      <c r="K79" s="115" t="s">
        <v>732</v>
      </c>
      <c r="L79" s="116" t="str">
        <f t="shared" si="37"/>
        <v>N/A</v>
      </c>
    </row>
    <row r="80" spans="1:12" x14ac:dyDescent="0.25">
      <c r="A80" s="42" t="s">
        <v>203</v>
      </c>
      <c r="B80" s="117" t="s">
        <v>217</v>
      </c>
      <c r="C80" s="119" t="s">
        <v>1742</v>
      </c>
      <c r="D80" s="112" t="str">
        <f t="shared" si="34"/>
        <v>N/A</v>
      </c>
      <c r="E80" s="119" t="s">
        <v>1742</v>
      </c>
      <c r="F80" s="112" t="str">
        <f t="shared" si="35"/>
        <v>N/A</v>
      </c>
      <c r="G80" s="119" t="s">
        <v>1742</v>
      </c>
      <c r="H80" s="112" t="str">
        <f t="shared" si="36"/>
        <v>N/A</v>
      </c>
      <c r="I80" s="114" t="s">
        <v>1742</v>
      </c>
      <c r="J80" s="114" t="s">
        <v>1742</v>
      </c>
      <c r="K80" s="115" t="s">
        <v>732</v>
      </c>
      <c r="L80" s="116" t="str">
        <f t="shared" si="37"/>
        <v>N/A</v>
      </c>
    </row>
    <row r="81" spans="1:12" x14ac:dyDescent="0.25">
      <c r="A81" s="42" t="s">
        <v>204</v>
      </c>
      <c r="B81" s="115" t="s">
        <v>217</v>
      </c>
      <c r="C81" s="119" t="s">
        <v>1742</v>
      </c>
      <c r="D81" s="112" t="str">
        <f t="shared" si="34"/>
        <v>N/A</v>
      </c>
      <c r="E81" s="119" t="s">
        <v>1742</v>
      </c>
      <c r="F81" s="112" t="str">
        <f t="shared" si="35"/>
        <v>N/A</v>
      </c>
      <c r="G81" s="119" t="s">
        <v>1742</v>
      </c>
      <c r="H81" s="112" t="str">
        <f t="shared" si="36"/>
        <v>N/A</v>
      </c>
      <c r="I81" s="114" t="s">
        <v>1742</v>
      </c>
      <c r="J81" s="114" t="s">
        <v>1742</v>
      </c>
      <c r="K81" s="115" t="s">
        <v>732</v>
      </c>
      <c r="L81" s="116" t="str">
        <f t="shared" si="37"/>
        <v>N/A</v>
      </c>
    </row>
    <row r="82" spans="1:12" x14ac:dyDescent="0.25">
      <c r="A82" s="42" t="s">
        <v>73</v>
      </c>
      <c r="B82" s="117" t="s">
        <v>217</v>
      </c>
      <c r="C82" s="128">
        <v>54048</v>
      </c>
      <c r="D82" s="112" t="str">
        <f t="shared" si="34"/>
        <v>N/A</v>
      </c>
      <c r="E82" s="128">
        <v>59249</v>
      </c>
      <c r="F82" s="112" t="str">
        <f t="shared" si="35"/>
        <v>N/A</v>
      </c>
      <c r="G82" s="128">
        <v>63106</v>
      </c>
      <c r="H82" s="112" t="str">
        <f t="shared" si="36"/>
        <v>N/A</v>
      </c>
      <c r="I82" s="114">
        <v>9.6229999999999993</v>
      </c>
      <c r="J82" s="114">
        <v>6.51</v>
      </c>
      <c r="K82" s="115" t="s">
        <v>732</v>
      </c>
      <c r="L82" s="116" t="str">
        <f t="shared" si="20"/>
        <v>Yes</v>
      </c>
    </row>
    <row r="83" spans="1:12" x14ac:dyDescent="0.25">
      <c r="A83" s="42" t="s">
        <v>1254</v>
      </c>
      <c r="B83" s="117" t="s">
        <v>217</v>
      </c>
      <c r="C83" s="129">
        <v>0</v>
      </c>
      <c r="D83" s="112" t="str">
        <f t="shared" si="34"/>
        <v>N/A</v>
      </c>
      <c r="E83" s="129">
        <v>0</v>
      </c>
      <c r="F83" s="112" t="str">
        <f t="shared" si="35"/>
        <v>N/A</v>
      </c>
      <c r="G83" s="129">
        <v>0</v>
      </c>
      <c r="H83" s="112" t="str">
        <f t="shared" si="36"/>
        <v>N/A</v>
      </c>
      <c r="I83" s="114" t="s">
        <v>1742</v>
      </c>
      <c r="J83" s="114" t="s">
        <v>1742</v>
      </c>
      <c r="K83" s="115" t="s">
        <v>732</v>
      </c>
      <c r="L83" s="116" t="str">
        <f t="shared" si="20"/>
        <v>N/A</v>
      </c>
    </row>
    <row r="84" spans="1:12" x14ac:dyDescent="0.25">
      <c r="A84" s="42" t="s">
        <v>1255</v>
      </c>
      <c r="B84" s="117" t="s">
        <v>217</v>
      </c>
      <c r="C84" s="129">
        <v>0</v>
      </c>
      <c r="D84" s="112" t="str">
        <f t="shared" si="34"/>
        <v>N/A</v>
      </c>
      <c r="E84" s="129">
        <v>0</v>
      </c>
      <c r="F84" s="112" t="str">
        <f t="shared" si="35"/>
        <v>N/A</v>
      </c>
      <c r="G84" s="129">
        <v>0</v>
      </c>
      <c r="H84" s="112" t="str">
        <f t="shared" si="36"/>
        <v>N/A</v>
      </c>
      <c r="I84" s="114" t="s">
        <v>1742</v>
      </c>
      <c r="J84" s="114" t="s">
        <v>1742</v>
      </c>
      <c r="K84" s="115" t="s">
        <v>732</v>
      </c>
      <c r="L84" s="116" t="str">
        <f t="shared" si="20"/>
        <v>N/A</v>
      </c>
    </row>
    <row r="85" spans="1:12" x14ac:dyDescent="0.25">
      <c r="A85" s="42" t="s">
        <v>1256</v>
      </c>
      <c r="B85" s="117" t="s">
        <v>217</v>
      </c>
      <c r="C85" s="129">
        <v>0</v>
      </c>
      <c r="D85" s="112" t="str">
        <f t="shared" si="34"/>
        <v>N/A</v>
      </c>
      <c r="E85" s="129">
        <v>0</v>
      </c>
      <c r="F85" s="112" t="str">
        <f t="shared" si="35"/>
        <v>N/A</v>
      </c>
      <c r="G85" s="129">
        <v>0</v>
      </c>
      <c r="H85" s="112" t="str">
        <f t="shared" si="36"/>
        <v>N/A</v>
      </c>
      <c r="I85" s="114" t="s">
        <v>1742</v>
      </c>
      <c r="J85" s="114" t="s">
        <v>1742</v>
      </c>
      <c r="K85" s="115" t="s">
        <v>732</v>
      </c>
      <c r="L85" s="116" t="str">
        <f t="shared" si="20"/>
        <v>N/A</v>
      </c>
    </row>
    <row r="86" spans="1:12" x14ac:dyDescent="0.25">
      <c r="A86" s="42" t="s">
        <v>1257</v>
      </c>
      <c r="B86" s="117" t="s">
        <v>217</v>
      </c>
      <c r="C86" s="129">
        <v>0</v>
      </c>
      <c r="D86" s="112" t="str">
        <f t="shared" si="34"/>
        <v>N/A</v>
      </c>
      <c r="E86" s="129">
        <v>0</v>
      </c>
      <c r="F86" s="112" t="str">
        <f t="shared" si="35"/>
        <v>N/A</v>
      </c>
      <c r="G86" s="129">
        <v>0</v>
      </c>
      <c r="H86" s="112" t="str">
        <f t="shared" si="36"/>
        <v>N/A</v>
      </c>
      <c r="I86" s="114" t="s">
        <v>1742</v>
      </c>
      <c r="J86" s="114" t="s">
        <v>1742</v>
      </c>
      <c r="K86" s="115" t="s">
        <v>732</v>
      </c>
      <c r="L86" s="116" t="str">
        <f t="shared" si="20"/>
        <v>N/A</v>
      </c>
    </row>
    <row r="87" spans="1:12" x14ac:dyDescent="0.25">
      <c r="A87" s="42" t="s">
        <v>1258</v>
      </c>
      <c r="B87" s="117" t="s">
        <v>217</v>
      </c>
      <c r="C87" s="129">
        <v>0</v>
      </c>
      <c r="D87" s="112" t="str">
        <f t="shared" si="34"/>
        <v>N/A</v>
      </c>
      <c r="E87" s="129">
        <v>0</v>
      </c>
      <c r="F87" s="112" t="str">
        <f t="shared" si="35"/>
        <v>N/A</v>
      </c>
      <c r="G87" s="129">
        <v>0</v>
      </c>
      <c r="H87" s="112" t="str">
        <f t="shared" si="36"/>
        <v>N/A</v>
      </c>
      <c r="I87" s="114" t="s">
        <v>1742</v>
      </c>
      <c r="J87" s="114" t="s">
        <v>1742</v>
      </c>
      <c r="K87" s="115" t="s">
        <v>732</v>
      </c>
      <c r="L87" s="116" t="str">
        <f t="shared" si="20"/>
        <v>N/A</v>
      </c>
    </row>
    <row r="88" spans="1:12" x14ac:dyDescent="0.25">
      <c r="A88" s="42" t="s">
        <v>1259</v>
      </c>
      <c r="B88" s="117" t="s">
        <v>217</v>
      </c>
      <c r="C88" s="129">
        <v>0</v>
      </c>
      <c r="D88" s="112" t="str">
        <f t="shared" si="34"/>
        <v>N/A</v>
      </c>
      <c r="E88" s="129">
        <v>0</v>
      </c>
      <c r="F88" s="112" t="str">
        <f t="shared" si="35"/>
        <v>N/A</v>
      </c>
      <c r="G88" s="129">
        <v>0</v>
      </c>
      <c r="H88" s="112" t="str">
        <f t="shared" si="36"/>
        <v>N/A</v>
      </c>
      <c r="I88" s="114" t="s">
        <v>1742</v>
      </c>
      <c r="J88" s="114" t="s">
        <v>1742</v>
      </c>
      <c r="K88" s="115" t="s">
        <v>732</v>
      </c>
      <c r="L88" s="116" t="str">
        <f t="shared" si="20"/>
        <v>N/A</v>
      </c>
    </row>
    <row r="89" spans="1:12" x14ac:dyDescent="0.25">
      <c r="A89" s="42" t="s">
        <v>1260</v>
      </c>
      <c r="B89" s="117" t="s">
        <v>217</v>
      </c>
      <c r="C89" s="129">
        <v>0</v>
      </c>
      <c r="D89" s="112" t="str">
        <f t="shared" si="34"/>
        <v>N/A</v>
      </c>
      <c r="E89" s="129">
        <v>0</v>
      </c>
      <c r="F89" s="112" t="str">
        <f t="shared" si="35"/>
        <v>N/A</v>
      </c>
      <c r="G89" s="129">
        <v>0</v>
      </c>
      <c r="H89" s="112" t="str">
        <f t="shared" si="36"/>
        <v>N/A</v>
      </c>
      <c r="I89" s="114" t="s">
        <v>1742</v>
      </c>
      <c r="J89" s="114" t="s">
        <v>1742</v>
      </c>
      <c r="K89" s="115" t="s">
        <v>732</v>
      </c>
      <c r="L89" s="116" t="str">
        <f t="shared" si="20"/>
        <v>N/A</v>
      </c>
    </row>
    <row r="90" spans="1:12" x14ac:dyDescent="0.25">
      <c r="A90" s="42" t="s">
        <v>1261</v>
      </c>
      <c r="B90" s="117" t="s">
        <v>217</v>
      </c>
      <c r="C90" s="129">
        <v>0</v>
      </c>
      <c r="D90" s="112" t="str">
        <f t="shared" si="34"/>
        <v>N/A</v>
      </c>
      <c r="E90" s="129">
        <v>0</v>
      </c>
      <c r="F90" s="112" t="str">
        <f t="shared" si="35"/>
        <v>N/A</v>
      </c>
      <c r="G90" s="129">
        <v>0</v>
      </c>
      <c r="H90" s="112" t="str">
        <f t="shared" si="36"/>
        <v>N/A</v>
      </c>
      <c r="I90" s="114" t="s">
        <v>1742</v>
      </c>
      <c r="J90" s="114" t="s">
        <v>1742</v>
      </c>
      <c r="K90" s="115" t="s">
        <v>732</v>
      </c>
      <c r="L90" s="116" t="str">
        <f t="shared" si="20"/>
        <v>N/A</v>
      </c>
    </row>
    <row r="91" spans="1:12" x14ac:dyDescent="0.25">
      <c r="A91" s="42" t="s">
        <v>1262</v>
      </c>
      <c r="B91" s="117" t="s">
        <v>217</v>
      </c>
      <c r="C91" s="129">
        <v>0</v>
      </c>
      <c r="D91" s="112" t="str">
        <f t="shared" si="34"/>
        <v>N/A</v>
      </c>
      <c r="E91" s="129">
        <v>0</v>
      </c>
      <c r="F91" s="112" t="str">
        <f t="shared" si="35"/>
        <v>N/A</v>
      </c>
      <c r="G91" s="129">
        <v>0</v>
      </c>
      <c r="H91" s="112" t="str">
        <f t="shared" si="36"/>
        <v>N/A</v>
      </c>
      <c r="I91" s="114" t="s">
        <v>1742</v>
      </c>
      <c r="J91" s="114" t="s">
        <v>1742</v>
      </c>
      <c r="K91" s="115" t="s">
        <v>732</v>
      </c>
      <c r="L91" s="116" t="str">
        <f t="shared" si="20"/>
        <v>N/A</v>
      </c>
    </row>
    <row r="92" spans="1:12" x14ac:dyDescent="0.25">
      <c r="A92" s="42" t="s">
        <v>1263</v>
      </c>
      <c r="B92" s="117" t="s">
        <v>217</v>
      </c>
      <c r="C92" s="129">
        <v>0</v>
      </c>
      <c r="D92" s="112" t="str">
        <f t="shared" si="34"/>
        <v>N/A</v>
      </c>
      <c r="E92" s="129">
        <v>0</v>
      </c>
      <c r="F92" s="112" t="str">
        <f t="shared" si="35"/>
        <v>N/A</v>
      </c>
      <c r="G92" s="129">
        <v>0</v>
      </c>
      <c r="H92" s="112" t="str">
        <f t="shared" si="36"/>
        <v>N/A</v>
      </c>
      <c r="I92" s="114" t="s">
        <v>1742</v>
      </c>
      <c r="J92" s="114" t="s">
        <v>1742</v>
      </c>
      <c r="K92" s="115" t="s">
        <v>732</v>
      </c>
      <c r="L92" s="116" t="str">
        <f t="shared" si="20"/>
        <v>N/A</v>
      </c>
    </row>
    <row r="93" spans="1:12" x14ac:dyDescent="0.25">
      <c r="A93" s="42" t="s">
        <v>1264</v>
      </c>
      <c r="B93" s="117" t="s">
        <v>217</v>
      </c>
      <c r="C93" s="129">
        <v>0</v>
      </c>
      <c r="D93" s="112" t="str">
        <f t="shared" si="34"/>
        <v>N/A</v>
      </c>
      <c r="E93" s="129">
        <v>0</v>
      </c>
      <c r="F93" s="112" t="str">
        <f t="shared" si="35"/>
        <v>N/A</v>
      </c>
      <c r="G93" s="129">
        <v>0</v>
      </c>
      <c r="H93" s="112" t="str">
        <f t="shared" si="36"/>
        <v>N/A</v>
      </c>
      <c r="I93" s="114" t="s">
        <v>1742</v>
      </c>
      <c r="J93" s="114" t="s">
        <v>1742</v>
      </c>
      <c r="K93" s="115" t="s">
        <v>732</v>
      </c>
      <c r="L93" s="116" t="str">
        <f t="shared" si="20"/>
        <v>N/A</v>
      </c>
    </row>
    <row r="94" spans="1:12" x14ac:dyDescent="0.25">
      <c r="A94" s="42" t="s">
        <v>1265</v>
      </c>
      <c r="B94" s="117" t="s">
        <v>217</v>
      </c>
      <c r="C94" s="129">
        <v>0</v>
      </c>
      <c r="D94" s="112" t="str">
        <f t="shared" si="34"/>
        <v>N/A</v>
      </c>
      <c r="E94" s="129">
        <v>0</v>
      </c>
      <c r="F94" s="112" t="str">
        <f t="shared" si="35"/>
        <v>N/A</v>
      </c>
      <c r="G94" s="129">
        <v>0</v>
      </c>
      <c r="H94" s="112" t="str">
        <f t="shared" si="36"/>
        <v>N/A</v>
      </c>
      <c r="I94" s="114" t="s">
        <v>1742</v>
      </c>
      <c r="J94" s="114" t="s">
        <v>1742</v>
      </c>
      <c r="K94" s="115" t="s">
        <v>732</v>
      </c>
      <c r="L94" s="116" t="str">
        <f t="shared" si="20"/>
        <v>N/A</v>
      </c>
    </row>
    <row r="95" spans="1:12" x14ac:dyDescent="0.25">
      <c r="A95" s="42" t="s">
        <v>1266</v>
      </c>
      <c r="B95" s="115" t="s">
        <v>217</v>
      </c>
      <c r="C95" s="119">
        <v>0</v>
      </c>
      <c r="D95" s="112" t="str">
        <f t="shared" si="34"/>
        <v>N/A</v>
      </c>
      <c r="E95" s="119">
        <v>0</v>
      </c>
      <c r="F95" s="112" t="str">
        <f t="shared" si="35"/>
        <v>N/A</v>
      </c>
      <c r="G95" s="119">
        <v>0</v>
      </c>
      <c r="H95" s="112" t="str">
        <f t="shared" si="36"/>
        <v>N/A</v>
      </c>
      <c r="I95" s="114" t="s">
        <v>1742</v>
      </c>
      <c r="J95" s="114" t="s">
        <v>1742</v>
      </c>
      <c r="K95" s="115" t="s">
        <v>732</v>
      </c>
      <c r="L95" s="116" t="str">
        <f t="shared" si="20"/>
        <v>N/A</v>
      </c>
    </row>
    <row r="96" spans="1:12" x14ac:dyDescent="0.25">
      <c r="A96" s="42" t="s">
        <v>1267</v>
      </c>
      <c r="B96" s="115" t="s">
        <v>217</v>
      </c>
      <c r="C96" s="119">
        <v>0</v>
      </c>
      <c r="D96" s="112" t="str">
        <f t="shared" si="34"/>
        <v>N/A</v>
      </c>
      <c r="E96" s="119">
        <v>0</v>
      </c>
      <c r="F96" s="112" t="str">
        <f t="shared" si="35"/>
        <v>N/A</v>
      </c>
      <c r="G96" s="119">
        <v>0</v>
      </c>
      <c r="H96" s="112" t="str">
        <f t="shared" si="36"/>
        <v>N/A</v>
      </c>
      <c r="I96" s="114" t="s">
        <v>1742</v>
      </c>
      <c r="J96" s="114" t="s">
        <v>1742</v>
      </c>
      <c r="K96" s="115" t="s">
        <v>732</v>
      </c>
      <c r="L96" s="116" t="str">
        <f t="shared" si="20"/>
        <v>N/A</v>
      </c>
    </row>
    <row r="97" spans="1:12" x14ac:dyDescent="0.25">
      <c r="A97" s="42" t="s">
        <v>1268</v>
      </c>
      <c r="B97" s="117" t="s">
        <v>217</v>
      </c>
      <c r="C97" s="129">
        <v>0</v>
      </c>
      <c r="D97" s="112" t="str">
        <f t="shared" si="34"/>
        <v>N/A</v>
      </c>
      <c r="E97" s="129">
        <v>0</v>
      </c>
      <c r="F97" s="112" t="str">
        <f t="shared" si="35"/>
        <v>N/A</v>
      </c>
      <c r="G97" s="129">
        <v>0</v>
      </c>
      <c r="H97" s="112" t="str">
        <f t="shared" si="36"/>
        <v>N/A</v>
      </c>
      <c r="I97" s="114" t="s">
        <v>1742</v>
      </c>
      <c r="J97" s="114" t="s">
        <v>1742</v>
      </c>
      <c r="K97" s="115" t="s">
        <v>732</v>
      </c>
      <c r="L97" s="116" t="str">
        <f t="shared" si="20"/>
        <v>N/A</v>
      </c>
    </row>
    <row r="98" spans="1:12" x14ac:dyDescent="0.25">
      <c r="A98" s="42" t="s">
        <v>1269</v>
      </c>
      <c r="B98" s="117" t="s">
        <v>217</v>
      </c>
      <c r="C98" s="129">
        <v>100</v>
      </c>
      <c r="D98" s="112" t="str">
        <f t="shared" si="34"/>
        <v>N/A</v>
      </c>
      <c r="E98" s="129">
        <v>100</v>
      </c>
      <c r="F98" s="112" t="str">
        <f t="shared" si="35"/>
        <v>N/A</v>
      </c>
      <c r="G98" s="129">
        <v>100</v>
      </c>
      <c r="H98" s="112" t="str">
        <f t="shared" si="36"/>
        <v>N/A</v>
      </c>
      <c r="I98" s="114">
        <v>0</v>
      </c>
      <c r="J98" s="114">
        <v>0</v>
      </c>
      <c r="K98" s="115" t="s">
        <v>732</v>
      </c>
      <c r="L98" s="116" t="str">
        <f t="shared" si="20"/>
        <v>Yes</v>
      </c>
    </row>
    <row r="99" spans="1:12" x14ac:dyDescent="0.25">
      <c r="A99" s="42" t="s">
        <v>1270</v>
      </c>
      <c r="B99" s="132" t="s">
        <v>282</v>
      </c>
      <c r="C99" s="129">
        <v>0</v>
      </c>
      <c r="D99" s="112" t="str">
        <f>IF($B99="N/A","N/A",IF(C99&gt;=5,"No",IF(C99&lt;0,"No","Yes")))</f>
        <v>Yes</v>
      </c>
      <c r="E99" s="129">
        <v>0</v>
      </c>
      <c r="F99" s="112" t="str">
        <f>IF($B99="N/A","N/A",IF(E99&gt;=5,"No",IF(E99&lt;0,"No","Yes")))</f>
        <v>Yes</v>
      </c>
      <c r="G99" s="129">
        <v>0</v>
      </c>
      <c r="H99" s="112" t="str">
        <f>IF($B99="N/A","N/A",IF(G99&gt;=5,"No",IF(G99&lt;0,"No","Yes")))</f>
        <v>Yes</v>
      </c>
      <c r="I99" s="114" t="s">
        <v>1742</v>
      </c>
      <c r="J99" s="114" t="s">
        <v>1742</v>
      </c>
      <c r="K99" s="115" t="s">
        <v>732</v>
      </c>
      <c r="L99" s="116" t="str">
        <f t="shared" si="20"/>
        <v>N/A</v>
      </c>
    </row>
    <row r="100" spans="1:12" x14ac:dyDescent="0.25">
      <c r="A100" s="42" t="s">
        <v>107</v>
      </c>
      <c r="B100" s="117" t="s">
        <v>217</v>
      </c>
      <c r="C100" s="118">
        <v>0</v>
      </c>
      <c r="D100" s="112" t="str">
        <f>IF($B100="N/A","N/A",IF(C100&gt;10,"No",IF(C100&lt;-10,"No","Yes")))</f>
        <v>N/A</v>
      </c>
      <c r="E100" s="118">
        <v>0</v>
      </c>
      <c r="F100" s="112" t="str">
        <f>IF($B100="N/A","N/A",IF(E100&gt;10,"No",IF(E100&lt;-10,"No","Yes")))</f>
        <v>N/A</v>
      </c>
      <c r="G100" s="118">
        <v>0</v>
      </c>
      <c r="H100" s="112" t="str">
        <f>IF($B100="N/A","N/A",IF(G100&gt;10,"No",IF(G100&lt;-10,"No","Yes")))</f>
        <v>N/A</v>
      </c>
      <c r="I100" s="114" t="s">
        <v>1742</v>
      </c>
      <c r="J100" s="114" t="s">
        <v>1742</v>
      </c>
      <c r="K100" s="115" t="s">
        <v>732</v>
      </c>
      <c r="L100" s="116" t="str">
        <f t="shared" ref="L100:L111" si="38">IF(J100="Div by 0", "N/A", IF(K100="N/A","N/A", IF(J100&gt;VALUE(MID(K100,1,2)), "No", IF(J100&lt;-1*VALUE(MID(K100,1,2)), "No", "Yes"))))</f>
        <v>N/A</v>
      </c>
    </row>
    <row r="101" spans="1:12" x14ac:dyDescent="0.25">
      <c r="A101" s="42" t="s">
        <v>455</v>
      </c>
      <c r="B101" s="117" t="s">
        <v>217</v>
      </c>
      <c r="C101" s="118">
        <v>0</v>
      </c>
      <c r="D101" s="112" t="str">
        <f>IF($B101="N/A","N/A",IF(C101&gt;10,"No",IF(C101&lt;-10,"No","Yes")))</f>
        <v>N/A</v>
      </c>
      <c r="E101" s="118">
        <v>0</v>
      </c>
      <c r="F101" s="112" t="str">
        <f>IF($B101="N/A","N/A",IF(E101&gt;10,"No",IF(E101&lt;-10,"No","Yes")))</f>
        <v>N/A</v>
      </c>
      <c r="G101" s="118">
        <v>0</v>
      </c>
      <c r="H101" s="112" t="str">
        <f>IF($B101="N/A","N/A",IF(G101&gt;10,"No",IF(G101&lt;-10,"No","Yes")))</f>
        <v>N/A</v>
      </c>
      <c r="I101" s="114" t="s">
        <v>1742</v>
      </c>
      <c r="J101" s="114" t="s">
        <v>1742</v>
      </c>
      <c r="K101" s="115" t="s">
        <v>732</v>
      </c>
      <c r="L101" s="116" t="str">
        <f t="shared" si="38"/>
        <v>N/A</v>
      </c>
    </row>
    <row r="102" spans="1:12" x14ac:dyDescent="0.25">
      <c r="A102" s="42" t="s">
        <v>456</v>
      </c>
      <c r="B102" s="117" t="s">
        <v>217</v>
      </c>
      <c r="C102" s="118">
        <v>0</v>
      </c>
      <c r="D102" s="112" t="str">
        <f>IF($B102="N/A","N/A",IF(C102&gt;10,"No",IF(C102&lt;-10,"No","Yes")))</f>
        <v>N/A</v>
      </c>
      <c r="E102" s="118">
        <v>0</v>
      </c>
      <c r="F102" s="112" t="str">
        <f>IF($B102="N/A","N/A",IF(E102&gt;10,"No",IF(E102&lt;-10,"No","Yes")))</f>
        <v>N/A</v>
      </c>
      <c r="G102" s="118">
        <v>0</v>
      </c>
      <c r="H102" s="112" t="str">
        <f>IF($B102="N/A","N/A",IF(G102&gt;10,"No",IF(G102&lt;-10,"No","Yes")))</f>
        <v>N/A</v>
      </c>
      <c r="I102" s="114" t="s">
        <v>1742</v>
      </c>
      <c r="J102" s="114" t="s">
        <v>1742</v>
      </c>
      <c r="K102" s="115" t="s">
        <v>732</v>
      </c>
      <c r="L102" s="116" t="str">
        <f t="shared" si="38"/>
        <v>N/A</v>
      </c>
    </row>
    <row r="103" spans="1:12" x14ac:dyDescent="0.25">
      <c r="A103" s="42" t="s">
        <v>457</v>
      </c>
      <c r="B103" s="117" t="s">
        <v>217</v>
      </c>
      <c r="C103" s="118">
        <v>0</v>
      </c>
      <c r="D103" s="112" t="str">
        <f>IF($B103="N/A","N/A",IF(C103&gt;10,"No",IF(C103&lt;-10,"No","Yes")))</f>
        <v>N/A</v>
      </c>
      <c r="E103" s="118">
        <v>0</v>
      </c>
      <c r="F103" s="112" t="str">
        <f>IF($B103="N/A","N/A",IF(E103&gt;10,"No",IF(E103&lt;-10,"No","Yes")))</f>
        <v>N/A</v>
      </c>
      <c r="G103" s="118">
        <v>0</v>
      </c>
      <c r="H103" s="112" t="str">
        <f>IF($B103="N/A","N/A",IF(G103&gt;10,"No",IF(G103&lt;-10,"No","Yes")))</f>
        <v>N/A</v>
      </c>
      <c r="I103" s="114" t="s">
        <v>1742</v>
      </c>
      <c r="J103" s="114" t="s">
        <v>1742</v>
      </c>
      <c r="K103" s="115" t="s">
        <v>732</v>
      </c>
      <c r="L103" s="116" t="str">
        <f t="shared" si="38"/>
        <v>N/A</v>
      </c>
    </row>
    <row r="104" spans="1:12" x14ac:dyDescent="0.25">
      <c r="A104" s="42" t="s">
        <v>108</v>
      </c>
      <c r="B104" s="133" t="s">
        <v>299</v>
      </c>
      <c r="C104" s="129" t="s">
        <v>1742</v>
      </c>
      <c r="D104" s="112" t="str">
        <f>IF($B104="N/A","N/A",IF(C104&gt;2,"No",IF(C104&lt;0.9,"No","Yes")))</f>
        <v>No</v>
      </c>
      <c r="E104" s="129" t="s">
        <v>1742</v>
      </c>
      <c r="F104" s="112" t="str">
        <f>IF($B104="N/A","N/A",IF(E104&gt;2,"No",IF(E104&lt;0.9,"No","Yes")))</f>
        <v>No</v>
      </c>
      <c r="G104" s="129" t="s">
        <v>1742</v>
      </c>
      <c r="H104" s="112" t="str">
        <f>IF($B104="N/A","N/A",IF(G104&gt;2,"No",IF(G104&lt;0.9,"No","Yes")))</f>
        <v>No</v>
      </c>
      <c r="I104" s="114" t="s">
        <v>1742</v>
      </c>
      <c r="J104" s="114" t="s">
        <v>1742</v>
      </c>
      <c r="K104" s="115" t="s">
        <v>732</v>
      </c>
      <c r="L104" s="116" t="str">
        <f t="shared" si="38"/>
        <v>N/A</v>
      </c>
    </row>
    <row r="105" spans="1:12" x14ac:dyDescent="0.25">
      <c r="A105" s="42" t="s">
        <v>458</v>
      </c>
      <c r="B105" s="133" t="s">
        <v>299</v>
      </c>
      <c r="C105" s="129" t="s">
        <v>1742</v>
      </c>
      <c r="D105" s="112" t="str">
        <f>IF($B105="N/A","N/A",IF(C105&gt;2,"No",IF(C105&lt;0.9,"No","Yes")))</f>
        <v>No</v>
      </c>
      <c r="E105" s="129" t="s">
        <v>1742</v>
      </c>
      <c r="F105" s="112" t="str">
        <f>IF($B105="N/A","N/A",IF(E105&gt;2,"No",IF(E105&lt;0.9,"No","Yes")))</f>
        <v>No</v>
      </c>
      <c r="G105" s="129" t="s">
        <v>1742</v>
      </c>
      <c r="H105" s="112" t="str">
        <f>IF($B105="N/A","N/A",IF(G105&gt;2,"No",IF(G105&lt;0.9,"No","Yes")))</f>
        <v>No</v>
      </c>
      <c r="I105" s="114" t="s">
        <v>1742</v>
      </c>
      <c r="J105" s="114" t="s">
        <v>1742</v>
      </c>
      <c r="K105" s="115" t="s">
        <v>732</v>
      </c>
      <c r="L105" s="116" t="str">
        <f t="shared" si="38"/>
        <v>N/A</v>
      </c>
    </row>
    <row r="106" spans="1:12" x14ac:dyDescent="0.25">
      <c r="A106" s="42" t="s">
        <v>459</v>
      </c>
      <c r="B106" s="133" t="s">
        <v>299</v>
      </c>
      <c r="C106" s="129" t="s">
        <v>1742</v>
      </c>
      <c r="D106" s="112" t="str">
        <f>IF($B106="N/A","N/A",IF(C106&gt;2,"No",IF(C106&lt;0.9,"No","Yes")))</f>
        <v>No</v>
      </c>
      <c r="E106" s="129" t="s">
        <v>1742</v>
      </c>
      <c r="F106" s="112" t="str">
        <f>IF($B106="N/A","N/A",IF(E106&gt;2,"No",IF(E106&lt;0.9,"No","Yes")))</f>
        <v>No</v>
      </c>
      <c r="G106" s="129" t="s">
        <v>1742</v>
      </c>
      <c r="H106" s="112" t="str">
        <f>IF($B106="N/A","N/A",IF(G106&gt;2,"No",IF(G106&lt;0.9,"No","Yes")))</f>
        <v>No</v>
      </c>
      <c r="I106" s="114" t="s">
        <v>1742</v>
      </c>
      <c r="J106" s="114" t="s">
        <v>1742</v>
      </c>
      <c r="K106" s="115" t="s">
        <v>732</v>
      </c>
      <c r="L106" s="116" t="str">
        <f t="shared" si="38"/>
        <v>N/A</v>
      </c>
    </row>
    <row r="107" spans="1:12" x14ac:dyDescent="0.25">
      <c r="A107" s="42" t="s">
        <v>460</v>
      </c>
      <c r="B107" s="133" t="s">
        <v>299</v>
      </c>
      <c r="C107" s="129" t="s">
        <v>1742</v>
      </c>
      <c r="D107" s="112" t="str">
        <f>IF($B107="N/A","N/A",IF(C107&gt;2,"No",IF(C107&lt;0.9,"No","Yes")))</f>
        <v>No</v>
      </c>
      <c r="E107" s="129" t="s">
        <v>1742</v>
      </c>
      <c r="F107" s="112" t="str">
        <f>IF($B107="N/A","N/A",IF(E107&gt;2,"No",IF(E107&lt;0.9,"No","Yes")))</f>
        <v>No</v>
      </c>
      <c r="G107" s="129" t="s">
        <v>1742</v>
      </c>
      <c r="H107" s="112" t="str">
        <f>IF($B107="N/A","N/A",IF(G107&gt;2,"No",IF(G107&lt;0.9,"No","Yes")))</f>
        <v>No</v>
      </c>
      <c r="I107" s="114" t="s">
        <v>1742</v>
      </c>
      <c r="J107" s="114" t="s">
        <v>1742</v>
      </c>
      <c r="K107" s="115" t="s">
        <v>732</v>
      </c>
      <c r="L107" s="116" t="str">
        <f t="shared" si="38"/>
        <v>N/A</v>
      </c>
    </row>
    <row r="108" spans="1:12" x14ac:dyDescent="0.25">
      <c r="A108" s="42" t="s">
        <v>1271</v>
      </c>
      <c r="B108" s="117" t="s">
        <v>217</v>
      </c>
      <c r="C108" s="118" t="s">
        <v>1742</v>
      </c>
      <c r="D108" s="112" t="str">
        <f>IF($B108="N/A","N/A",IF(C108&gt;10,"No",IF(C108&lt;-10,"No","Yes")))</f>
        <v>N/A</v>
      </c>
      <c r="E108" s="118" t="s">
        <v>1742</v>
      </c>
      <c r="F108" s="112" t="str">
        <f>IF($B108="N/A","N/A",IF(E108&gt;10,"No",IF(E108&lt;-10,"No","Yes")))</f>
        <v>N/A</v>
      </c>
      <c r="G108" s="118" t="s">
        <v>1742</v>
      </c>
      <c r="H108" s="112" t="str">
        <f>IF($B108="N/A","N/A",IF(G108&gt;10,"No",IF(G108&lt;-10,"No","Yes")))</f>
        <v>N/A</v>
      </c>
      <c r="I108" s="114" t="s">
        <v>1742</v>
      </c>
      <c r="J108" s="114" t="s">
        <v>1742</v>
      </c>
      <c r="K108" s="115" t="s">
        <v>732</v>
      </c>
      <c r="L108" s="116" t="str">
        <f t="shared" si="38"/>
        <v>N/A</v>
      </c>
    </row>
    <row r="109" spans="1:12" x14ac:dyDescent="0.25">
      <c r="A109" s="42" t="s">
        <v>1272</v>
      </c>
      <c r="B109" s="117" t="s">
        <v>217</v>
      </c>
      <c r="C109" s="118" t="s">
        <v>1742</v>
      </c>
      <c r="D109" s="112" t="str">
        <f>IF($B109="N/A","N/A",IF(C109&gt;10,"No",IF(C109&lt;-10,"No","Yes")))</f>
        <v>N/A</v>
      </c>
      <c r="E109" s="118" t="s">
        <v>1742</v>
      </c>
      <c r="F109" s="112" t="str">
        <f>IF($B109="N/A","N/A",IF(E109&gt;10,"No",IF(E109&lt;-10,"No","Yes")))</f>
        <v>N/A</v>
      </c>
      <c r="G109" s="118" t="s">
        <v>1742</v>
      </c>
      <c r="H109" s="112" t="str">
        <f>IF($B109="N/A","N/A",IF(G109&gt;10,"No",IF(G109&lt;-10,"No","Yes")))</f>
        <v>N/A</v>
      </c>
      <c r="I109" s="114" t="s">
        <v>1742</v>
      </c>
      <c r="J109" s="114" t="s">
        <v>1742</v>
      </c>
      <c r="K109" s="115" t="s">
        <v>732</v>
      </c>
      <c r="L109" s="116" t="str">
        <f t="shared" si="38"/>
        <v>N/A</v>
      </c>
    </row>
    <row r="110" spans="1:12" x14ac:dyDescent="0.25">
      <c r="A110" s="42" t="s">
        <v>1273</v>
      </c>
      <c r="B110" s="117" t="s">
        <v>217</v>
      </c>
      <c r="C110" s="118" t="s">
        <v>1742</v>
      </c>
      <c r="D110" s="112" t="str">
        <f>IF($B110="N/A","N/A",IF(C110&gt;10,"No",IF(C110&lt;-10,"No","Yes")))</f>
        <v>N/A</v>
      </c>
      <c r="E110" s="118" t="s">
        <v>1742</v>
      </c>
      <c r="F110" s="112" t="str">
        <f>IF($B110="N/A","N/A",IF(E110&gt;10,"No",IF(E110&lt;-10,"No","Yes")))</f>
        <v>N/A</v>
      </c>
      <c r="G110" s="118" t="s">
        <v>1742</v>
      </c>
      <c r="H110" s="112" t="str">
        <f>IF($B110="N/A","N/A",IF(G110&gt;10,"No",IF(G110&lt;-10,"No","Yes")))</f>
        <v>N/A</v>
      </c>
      <c r="I110" s="114" t="s">
        <v>1742</v>
      </c>
      <c r="J110" s="114" t="s">
        <v>1742</v>
      </c>
      <c r="K110" s="115" t="s">
        <v>732</v>
      </c>
      <c r="L110" s="116" t="str">
        <f t="shared" si="38"/>
        <v>N/A</v>
      </c>
    </row>
    <row r="111" spans="1:12" x14ac:dyDescent="0.25">
      <c r="A111" s="42" t="s">
        <v>1274</v>
      </c>
      <c r="B111" s="117" t="s">
        <v>217</v>
      </c>
      <c r="C111" s="118" t="s">
        <v>1742</v>
      </c>
      <c r="D111" s="112" t="str">
        <f>IF($B111="N/A","N/A",IF(C111&gt;10,"No",IF(C111&lt;-10,"No","Yes")))</f>
        <v>N/A</v>
      </c>
      <c r="E111" s="118" t="s">
        <v>1742</v>
      </c>
      <c r="F111" s="112" t="str">
        <f>IF($B111="N/A","N/A",IF(E111&gt;10,"No",IF(E111&lt;-10,"No","Yes")))</f>
        <v>N/A</v>
      </c>
      <c r="G111" s="118" t="s">
        <v>1742</v>
      </c>
      <c r="H111" s="112" t="str">
        <f>IF($B111="N/A","N/A",IF(G111&gt;10,"No",IF(G111&lt;-10,"No","Yes")))</f>
        <v>N/A</v>
      </c>
      <c r="I111" s="114" t="s">
        <v>1742</v>
      </c>
      <c r="J111" s="114" t="s">
        <v>1742</v>
      </c>
      <c r="K111" s="115" t="s">
        <v>732</v>
      </c>
      <c r="L111" s="116" t="str">
        <f t="shared" si="38"/>
        <v>N/A</v>
      </c>
    </row>
    <row r="112" spans="1:12" x14ac:dyDescent="0.25">
      <c r="A112" s="42" t="s">
        <v>329</v>
      </c>
      <c r="B112" s="115" t="s">
        <v>300</v>
      </c>
      <c r="C112" s="129" t="s">
        <v>1742</v>
      </c>
      <c r="D112" s="112" t="str">
        <f>IF(OR($B112="N/A",$C112="N/A"),"N/A",IF(C112&gt;98,"Yes","No"))</f>
        <v>Yes</v>
      </c>
      <c r="E112" s="129" t="s">
        <v>1742</v>
      </c>
      <c r="F112" s="112" t="str">
        <f>IF(OR($B112="N/A",$E112="N/A"),"N/A",IF(E112&gt;98,"Yes","No"))</f>
        <v>Yes</v>
      </c>
      <c r="G112" s="129" t="s">
        <v>1742</v>
      </c>
      <c r="H112" s="112" t="str">
        <f t="shared" ref="H112:H115" si="39">IF($B112="N/A","N/A",IF(G112&gt;98,"Yes","No"))</f>
        <v>Yes</v>
      </c>
      <c r="I112" s="114" t="s">
        <v>1742</v>
      </c>
      <c r="J112" s="114" t="s">
        <v>1742</v>
      </c>
      <c r="K112" s="115" t="s">
        <v>732</v>
      </c>
      <c r="L112" s="116" t="str">
        <f>IF(J112="Div by 0", "N/A", IF(OR(J112="N/A",K112="N/A"),"N/A", IF(J112&gt;VALUE(MID(K112,1,2)), "No", IF(J112&lt;-1*VALUE(MID(K112,1,2)), "No", "Yes"))))</f>
        <v>N/A</v>
      </c>
    </row>
    <row r="113" spans="1:12" x14ac:dyDescent="0.25">
      <c r="A113" s="42" t="s">
        <v>461</v>
      </c>
      <c r="B113" s="115" t="s">
        <v>300</v>
      </c>
      <c r="C113" s="129" t="s">
        <v>1742</v>
      </c>
      <c r="D113" s="112" t="str">
        <f t="shared" ref="D113:D115" si="40">IF(OR($B113="N/A",$C113="N/A"),"N/A",IF(C113&gt;98,"Yes","No"))</f>
        <v>Yes</v>
      </c>
      <c r="E113" s="129" t="s">
        <v>1742</v>
      </c>
      <c r="F113" s="112" t="str">
        <f t="shared" ref="F113:F115" si="41">IF(OR($B113="N/A",$E113="N/A"),"N/A",IF(E113&gt;98,"Yes","No"))</f>
        <v>Yes</v>
      </c>
      <c r="G113" s="129" t="s">
        <v>1742</v>
      </c>
      <c r="H113" s="112" t="str">
        <f t="shared" si="39"/>
        <v>Yes</v>
      </c>
      <c r="I113" s="114" t="s">
        <v>1742</v>
      </c>
      <c r="J113" s="114" t="s">
        <v>1742</v>
      </c>
      <c r="K113" s="115" t="s">
        <v>732</v>
      </c>
      <c r="L113" s="116" t="str">
        <f t="shared" ref="L113:L115" si="42">IF(J113="Div by 0", "N/A", IF(OR(J113="N/A",K113="N/A"),"N/A", IF(J113&gt;VALUE(MID(K113,1,2)), "No", IF(J113&lt;-1*VALUE(MID(K113,1,2)), "No", "Yes"))))</f>
        <v>N/A</v>
      </c>
    </row>
    <row r="114" spans="1:12" x14ac:dyDescent="0.25">
      <c r="A114" s="42" t="s">
        <v>462</v>
      </c>
      <c r="B114" s="115" t="s">
        <v>300</v>
      </c>
      <c r="C114" s="129" t="s">
        <v>1742</v>
      </c>
      <c r="D114" s="112" t="str">
        <f t="shared" si="40"/>
        <v>Yes</v>
      </c>
      <c r="E114" s="129" t="s">
        <v>1742</v>
      </c>
      <c r="F114" s="112" t="str">
        <f t="shared" si="41"/>
        <v>Yes</v>
      </c>
      <c r="G114" s="129" t="s">
        <v>1742</v>
      </c>
      <c r="H114" s="112" t="str">
        <f t="shared" si="39"/>
        <v>Yes</v>
      </c>
      <c r="I114" s="114" t="s">
        <v>1742</v>
      </c>
      <c r="J114" s="114" t="s">
        <v>1742</v>
      </c>
      <c r="K114" s="115" t="s">
        <v>732</v>
      </c>
      <c r="L114" s="116" t="str">
        <f t="shared" si="42"/>
        <v>N/A</v>
      </c>
    </row>
    <row r="115" spans="1:12" x14ac:dyDescent="0.25">
      <c r="A115" s="42" t="s">
        <v>463</v>
      </c>
      <c r="B115" s="115" t="s">
        <v>300</v>
      </c>
      <c r="C115" s="129" t="s">
        <v>1742</v>
      </c>
      <c r="D115" s="112" t="str">
        <f t="shared" si="40"/>
        <v>Yes</v>
      </c>
      <c r="E115" s="129" t="s">
        <v>1742</v>
      </c>
      <c r="F115" s="112" t="str">
        <f t="shared" si="41"/>
        <v>Yes</v>
      </c>
      <c r="G115" s="129" t="s">
        <v>1742</v>
      </c>
      <c r="H115" s="112" t="str">
        <f t="shared" si="39"/>
        <v>Yes</v>
      </c>
      <c r="I115" s="114" t="s">
        <v>1742</v>
      </c>
      <c r="J115" s="114" t="s">
        <v>1742</v>
      </c>
      <c r="K115" s="115" t="s">
        <v>732</v>
      </c>
      <c r="L115" s="116" t="str">
        <f t="shared" si="42"/>
        <v>N/A</v>
      </c>
    </row>
    <row r="116" spans="1:12" x14ac:dyDescent="0.25">
      <c r="A116" s="3" t="s">
        <v>464</v>
      </c>
      <c r="B116" s="115" t="s">
        <v>217</v>
      </c>
      <c r="C116" s="131">
        <v>0</v>
      </c>
      <c r="D116" s="112" t="str">
        <f>IF($B116="N/A","N/A",IF(C116&gt;10,"No",IF(C116&lt;-10,"No","Yes")))</f>
        <v>N/A</v>
      </c>
      <c r="E116" s="131">
        <v>0</v>
      </c>
      <c r="F116" s="112" t="str">
        <f>IF($B116="N/A","N/A",IF(E116&gt;10,"No",IF(E116&lt;-10,"No","Yes")))</f>
        <v>N/A</v>
      </c>
      <c r="G116" s="131">
        <v>0</v>
      </c>
      <c r="H116" s="112" t="str">
        <f>IF($B116="N/A","N/A",IF(G116&gt;10,"No",IF(G116&lt;-10,"No","Yes")))</f>
        <v>N/A</v>
      </c>
      <c r="I116" s="114" t="s">
        <v>1742</v>
      </c>
      <c r="J116" s="114" t="s">
        <v>1742</v>
      </c>
      <c r="K116" s="115" t="s">
        <v>732</v>
      </c>
      <c r="L116" s="116" t="str">
        <f>IF(J116="Div by 0", "N/A", IF(OR(J116="N/A",K116="N/A"),"N/A", IF(J116&gt;VALUE(MID(K116,1,2)), "No", IF(J116&lt;-1*VALUE(MID(K116,1,2)), "No", "Yes"))))</f>
        <v>N/A</v>
      </c>
    </row>
    <row r="117" spans="1:12" x14ac:dyDescent="0.25">
      <c r="A117" s="3" t="s">
        <v>215</v>
      </c>
      <c r="B117" s="115" t="s">
        <v>217</v>
      </c>
      <c r="C117" s="129" t="s">
        <v>1742</v>
      </c>
      <c r="D117" s="112" t="str">
        <f>IF($B117="N/A","N/A",IF(C117&gt;10,"No",IF(C117&lt;-10,"No","Yes")))</f>
        <v>N/A</v>
      </c>
      <c r="E117" s="129" t="s">
        <v>1742</v>
      </c>
      <c r="F117" s="112" t="str">
        <f>IF($B117="N/A","N/A",IF(E117&gt;10,"No",IF(E117&lt;-10,"No","Yes")))</f>
        <v>N/A</v>
      </c>
      <c r="G117" s="129" t="s">
        <v>1742</v>
      </c>
      <c r="H117" s="112" t="str">
        <f>IF($B117="N/A","N/A",IF(G117&gt;10,"No",IF(G117&lt;-10,"No","Yes")))</f>
        <v>N/A</v>
      </c>
      <c r="I117" s="114" t="s">
        <v>1742</v>
      </c>
      <c r="J117" s="114" t="s">
        <v>1742</v>
      </c>
      <c r="K117" s="115" t="s">
        <v>732</v>
      </c>
      <c r="L117" s="116" t="str">
        <f>IF(J117="Div by 0", "N/A", IF(OR(J117="N/A",K117="N/A"),"N/A", IF(J117&gt;VALUE(MID(K117,1,2)), "No", IF(J117&lt;-1*VALUE(MID(K117,1,2)), "No", "Yes"))))</f>
        <v>N/A</v>
      </c>
    </row>
    <row r="118" spans="1:12" x14ac:dyDescent="0.25">
      <c r="A118" s="4" t="s">
        <v>1629</v>
      </c>
      <c r="B118" s="115" t="s">
        <v>217</v>
      </c>
      <c r="C118" s="113">
        <v>0</v>
      </c>
      <c r="D118" s="112" t="str">
        <f>IF($B118="N/A","N/A",IF(C118&gt;10,"No",IF(C118&lt;-10,"No","Yes")))</f>
        <v>N/A</v>
      </c>
      <c r="E118" s="113">
        <v>0</v>
      </c>
      <c r="F118" s="112" t="str">
        <f>IF($B118="N/A","N/A",IF(E118&gt;10,"No",IF(E118&lt;-10,"No","Yes")))</f>
        <v>N/A</v>
      </c>
      <c r="G118" s="113">
        <v>0</v>
      </c>
      <c r="H118" s="112" t="str">
        <f>IF($B118="N/A","N/A",IF(G118&gt;10,"No",IF(G118&lt;-10,"No","Yes")))</f>
        <v>N/A</v>
      </c>
      <c r="I118" s="114" t="s">
        <v>1742</v>
      </c>
      <c r="J118" s="114" t="s">
        <v>1742</v>
      </c>
      <c r="K118" s="115" t="s">
        <v>732</v>
      </c>
      <c r="L118" s="116" t="str">
        <f>IF(J118="Div by 0", "N/A", IF(K118="N/A","N/A", IF(J118&gt;VALUE(MID(K118,1,2)), "No", IF(J118&lt;-1*VALUE(MID(K118,1,2)), "No", "Yes"))))</f>
        <v>N/A</v>
      </c>
    </row>
    <row r="119" spans="1:12" x14ac:dyDescent="0.25">
      <c r="A119" s="4" t="s">
        <v>1630</v>
      </c>
      <c r="B119" s="115" t="s">
        <v>217</v>
      </c>
      <c r="C119" s="113">
        <v>0</v>
      </c>
      <c r="D119" s="112" t="str">
        <f>IF($B119="N/A","N/A",IF(C119&gt;10,"No",IF(C119&lt;-10,"No","Yes")))</f>
        <v>N/A</v>
      </c>
      <c r="E119" s="113">
        <v>0</v>
      </c>
      <c r="F119" s="112" t="str">
        <f>IF($B119="N/A","N/A",IF(E119&gt;10,"No",IF(E119&lt;-10,"No","Yes")))</f>
        <v>N/A</v>
      </c>
      <c r="G119" s="113">
        <v>0</v>
      </c>
      <c r="H119" s="112" t="str">
        <f>IF($B119="N/A","N/A",IF(G119&gt;10,"No",IF(G119&lt;-10,"No","Yes")))</f>
        <v>N/A</v>
      </c>
      <c r="I119" s="114" t="s">
        <v>1742</v>
      </c>
      <c r="J119" s="114" t="s">
        <v>1742</v>
      </c>
      <c r="K119" s="115" t="s">
        <v>732</v>
      </c>
      <c r="L119" s="116" t="str">
        <f>IF(J119="Div by 0", "N/A", IF(K119="N/A","N/A", IF(J119&gt;VALUE(MID(K119,1,2)), "No", IF(J119&lt;-1*VALUE(MID(K119,1,2)), "No", "Yes"))))</f>
        <v>N/A</v>
      </c>
    </row>
    <row r="120" spans="1:12" x14ac:dyDescent="0.25">
      <c r="A120" s="4" t="s">
        <v>1631</v>
      </c>
      <c r="B120" s="115" t="s">
        <v>217</v>
      </c>
      <c r="C120" s="131">
        <v>0</v>
      </c>
      <c r="D120" s="112" t="str">
        <f>IF($B120="N/A","N/A",IF(C120&gt;10,"No",IF(C120&lt;-10,"No","Yes")))</f>
        <v>N/A</v>
      </c>
      <c r="E120" s="131">
        <v>0</v>
      </c>
      <c r="F120" s="112" t="str">
        <f>IF($B120="N/A","N/A",IF(E120&gt;10,"No",IF(E120&lt;-10,"No","Yes")))</f>
        <v>N/A</v>
      </c>
      <c r="G120" s="131">
        <v>0</v>
      </c>
      <c r="H120" s="112" t="str">
        <f>IF($B120="N/A","N/A",IF(G120&gt;10,"No",IF(G120&lt;-10,"No","Yes")))</f>
        <v>N/A</v>
      </c>
      <c r="I120" s="114" t="s">
        <v>1742</v>
      </c>
      <c r="J120" s="114" t="s">
        <v>1742</v>
      </c>
      <c r="K120" s="115" t="s">
        <v>732</v>
      </c>
      <c r="L120" s="116" t="str">
        <f>IF(J120="Div by 0", "N/A", IF(K120="N/A","N/A", IF(J120&gt;VALUE(MID(K120,1,2)), "No", IF(J120&lt;-1*VALUE(MID(K120,1,2)), "No", "Yes"))))</f>
        <v>N/A</v>
      </c>
    </row>
    <row r="121" spans="1:12" x14ac:dyDescent="0.25">
      <c r="A121" s="4" t="s">
        <v>1632</v>
      </c>
      <c r="B121" s="120" t="s">
        <v>217</v>
      </c>
      <c r="C121" s="131" t="s">
        <v>217</v>
      </c>
      <c r="D121" s="116" t="str">
        <f t="shared" ref="D121:H134" si="43">IF($B121="N/A","N/A",IF(C121&lt;0,"No","Yes"))</f>
        <v>N/A</v>
      </c>
      <c r="E121" s="131">
        <v>0</v>
      </c>
      <c r="F121" s="116" t="str">
        <f t="shared" si="43"/>
        <v>N/A</v>
      </c>
      <c r="G121" s="131">
        <v>0</v>
      </c>
      <c r="H121" s="116" t="str">
        <f t="shared" si="43"/>
        <v>N/A</v>
      </c>
      <c r="I121" s="114" t="s">
        <v>217</v>
      </c>
      <c r="J121" s="114" t="s">
        <v>1742</v>
      </c>
      <c r="K121" s="120" t="s">
        <v>732</v>
      </c>
      <c r="L121" s="116" t="str">
        <f t="shared" ref="L121:L142" si="44">IF(J121="Div by 0", "N/A", IF(OR(J121="N/A",K121="N/A"),"N/A", IF(J121&gt;VALUE(MID(K121,1,2)), "No", IF(J121&lt;-1*VALUE(MID(K121,1,2)), "No", "Yes"))))</f>
        <v>N/A</v>
      </c>
    </row>
    <row r="122" spans="1:12" x14ac:dyDescent="0.25">
      <c r="A122" s="4" t="s">
        <v>1633</v>
      </c>
      <c r="B122" s="120" t="s">
        <v>217</v>
      </c>
      <c r="C122" s="131" t="s">
        <v>217</v>
      </c>
      <c r="D122" s="116" t="str">
        <f t="shared" si="43"/>
        <v>N/A</v>
      </c>
      <c r="E122" s="131">
        <v>0</v>
      </c>
      <c r="F122" s="116" t="str">
        <f t="shared" si="43"/>
        <v>N/A</v>
      </c>
      <c r="G122" s="131">
        <v>0</v>
      </c>
      <c r="H122" s="116" t="str">
        <f t="shared" si="43"/>
        <v>N/A</v>
      </c>
      <c r="I122" s="114" t="s">
        <v>217</v>
      </c>
      <c r="J122" s="114" t="s">
        <v>1742</v>
      </c>
      <c r="K122" s="120" t="s">
        <v>732</v>
      </c>
      <c r="L122" s="116" t="str">
        <f t="shared" si="44"/>
        <v>N/A</v>
      </c>
    </row>
    <row r="123" spans="1:12" x14ac:dyDescent="0.25">
      <c r="A123" s="4" t="s">
        <v>1634</v>
      </c>
      <c r="B123" s="120" t="s">
        <v>217</v>
      </c>
      <c r="C123" s="131" t="s">
        <v>217</v>
      </c>
      <c r="D123" s="116" t="str">
        <f t="shared" si="43"/>
        <v>N/A</v>
      </c>
      <c r="E123" s="131">
        <v>0</v>
      </c>
      <c r="F123" s="116" t="str">
        <f t="shared" si="43"/>
        <v>N/A</v>
      </c>
      <c r="G123" s="131">
        <v>0</v>
      </c>
      <c r="H123" s="116" t="str">
        <f t="shared" si="43"/>
        <v>N/A</v>
      </c>
      <c r="I123" s="114" t="s">
        <v>217</v>
      </c>
      <c r="J123" s="114" t="s">
        <v>1742</v>
      </c>
      <c r="K123" s="120" t="s">
        <v>732</v>
      </c>
      <c r="L123" s="116" t="str">
        <f t="shared" si="44"/>
        <v>N/A</v>
      </c>
    </row>
    <row r="124" spans="1:12" x14ac:dyDescent="0.25">
      <c r="A124" s="4" t="s">
        <v>1635</v>
      </c>
      <c r="B124" s="120" t="s">
        <v>217</v>
      </c>
      <c r="C124" s="131" t="s">
        <v>217</v>
      </c>
      <c r="D124" s="116" t="str">
        <f t="shared" si="43"/>
        <v>N/A</v>
      </c>
      <c r="E124" s="131">
        <v>0</v>
      </c>
      <c r="F124" s="116" t="str">
        <f t="shared" si="43"/>
        <v>N/A</v>
      </c>
      <c r="G124" s="131">
        <v>0</v>
      </c>
      <c r="H124" s="116" t="str">
        <f t="shared" si="43"/>
        <v>N/A</v>
      </c>
      <c r="I124" s="114" t="s">
        <v>217</v>
      </c>
      <c r="J124" s="114" t="s">
        <v>1742</v>
      </c>
      <c r="K124" s="120" t="s">
        <v>732</v>
      </c>
      <c r="L124" s="116" t="str">
        <f t="shared" si="44"/>
        <v>N/A</v>
      </c>
    </row>
    <row r="125" spans="1:12" x14ac:dyDescent="0.25">
      <c r="A125" s="2" t="s">
        <v>1636</v>
      </c>
      <c r="B125" s="120" t="s">
        <v>217</v>
      </c>
      <c r="C125" s="119" t="s">
        <v>217</v>
      </c>
      <c r="D125" s="116" t="str">
        <f t="shared" si="43"/>
        <v>N/A</v>
      </c>
      <c r="E125" s="119" t="s">
        <v>217</v>
      </c>
      <c r="F125" s="116" t="str">
        <f t="shared" si="43"/>
        <v>N/A</v>
      </c>
      <c r="G125" s="119">
        <v>0</v>
      </c>
      <c r="H125" s="116" t="str">
        <f t="shared" si="43"/>
        <v>N/A</v>
      </c>
      <c r="I125" s="114" t="s">
        <v>217</v>
      </c>
      <c r="J125" s="114" t="s">
        <v>217</v>
      </c>
      <c r="K125" s="115" t="s">
        <v>732</v>
      </c>
      <c r="L125" s="116" t="str">
        <f>IF(J125="Div by 0", "N/A", IF(OR(J125="N/A",K125="N/A"),"N/A", IF(J125&gt;VALUE(MID(K125,1,2)), "No", IF(J125&lt;-1*VALUE(MID(K125,1,2)), "No", "Yes"))))</f>
        <v>N/A</v>
      </c>
    </row>
    <row r="126" spans="1:12" ht="25" x14ac:dyDescent="0.25">
      <c r="A126" s="2" t="s">
        <v>1637</v>
      </c>
      <c r="B126" s="120" t="s">
        <v>217</v>
      </c>
      <c r="C126" s="119" t="s">
        <v>217</v>
      </c>
      <c r="D126" s="116" t="str">
        <f t="shared" si="43"/>
        <v>N/A</v>
      </c>
      <c r="E126" s="119" t="s">
        <v>217</v>
      </c>
      <c r="F126" s="116" t="str">
        <f t="shared" si="43"/>
        <v>N/A</v>
      </c>
      <c r="G126" s="119">
        <v>0</v>
      </c>
      <c r="H126" s="116" t="str">
        <f t="shared" si="43"/>
        <v>N/A</v>
      </c>
      <c r="I126" s="114" t="s">
        <v>217</v>
      </c>
      <c r="J126" s="114" t="s">
        <v>217</v>
      </c>
      <c r="K126" s="120" t="s">
        <v>732</v>
      </c>
      <c r="L126" s="116" t="str">
        <f t="shared" ref="L126:L129" si="45">IF(J126="Div by 0", "N/A", IF(OR(J126="N/A",K126="N/A"),"N/A", IF(J126&gt;VALUE(MID(K126,1,2)), "No", IF(J126&lt;-1*VALUE(MID(K126,1,2)), "No", "Yes"))))</f>
        <v>N/A</v>
      </c>
    </row>
    <row r="127" spans="1:12" ht="25" x14ac:dyDescent="0.25">
      <c r="A127" s="2" t="s">
        <v>1638</v>
      </c>
      <c r="B127" s="120" t="s">
        <v>217</v>
      </c>
      <c r="C127" s="119" t="s">
        <v>217</v>
      </c>
      <c r="D127" s="116" t="str">
        <f t="shared" si="43"/>
        <v>N/A</v>
      </c>
      <c r="E127" s="119" t="s">
        <v>217</v>
      </c>
      <c r="F127" s="116" t="str">
        <f t="shared" si="43"/>
        <v>N/A</v>
      </c>
      <c r="G127" s="119">
        <v>0</v>
      </c>
      <c r="H127" s="116" t="str">
        <f t="shared" si="43"/>
        <v>N/A</v>
      </c>
      <c r="I127" s="114" t="s">
        <v>217</v>
      </c>
      <c r="J127" s="114" t="s">
        <v>217</v>
      </c>
      <c r="K127" s="120" t="s">
        <v>732</v>
      </c>
      <c r="L127" s="116" t="str">
        <f t="shared" si="45"/>
        <v>N/A</v>
      </c>
    </row>
    <row r="128" spans="1:12" ht="25" x14ac:dyDescent="0.25">
      <c r="A128" s="2" t="s">
        <v>1639</v>
      </c>
      <c r="B128" s="120" t="s">
        <v>217</v>
      </c>
      <c r="C128" s="119" t="s">
        <v>217</v>
      </c>
      <c r="D128" s="116" t="str">
        <f t="shared" si="43"/>
        <v>N/A</v>
      </c>
      <c r="E128" s="119" t="s">
        <v>217</v>
      </c>
      <c r="F128" s="116" t="str">
        <f t="shared" si="43"/>
        <v>N/A</v>
      </c>
      <c r="G128" s="119">
        <v>0</v>
      </c>
      <c r="H128" s="116" t="str">
        <f t="shared" si="43"/>
        <v>N/A</v>
      </c>
      <c r="I128" s="114" t="s">
        <v>217</v>
      </c>
      <c r="J128" s="114" t="s">
        <v>217</v>
      </c>
      <c r="K128" s="120" t="s">
        <v>732</v>
      </c>
      <c r="L128" s="116" t="str">
        <f t="shared" si="45"/>
        <v>N/A</v>
      </c>
    </row>
    <row r="129" spans="1:12" ht="25" x14ac:dyDescent="0.25">
      <c r="A129" s="2" t="s">
        <v>1640</v>
      </c>
      <c r="B129" s="120" t="s">
        <v>217</v>
      </c>
      <c r="C129" s="119" t="s">
        <v>217</v>
      </c>
      <c r="D129" s="116" t="str">
        <f t="shared" si="43"/>
        <v>N/A</v>
      </c>
      <c r="E129" s="119" t="s">
        <v>217</v>
      </c>
      <c r="F129" s="116" t="str">
        <f t="shared" si="43"/>
        <v>N/A</v>
      </c>
      <c r="G129" s="119">
        <v>0</v>
      </c>
      <c r="H129" s="116" t="str">
        <f t="shared" si="43"/>
        <v>N/A</v>
      </c>
      <c r="I129" s="114" t="s">
        <v>217</v>
      </c>
      <c r="J129" s="114" t="s">
        <v>217</v>
      </c>
      <c r="K129" s="120" t="s">
        <v>732</v>
      </c>
      <c r="L129" s="116" t="str">
        <f t="shared" si="45"/>
        <v>N/A</v>
      </c>
    </row>
    <row r="130" spans="1:12" ht="25" x14ac:dyDescent="0.25">
      <c r="A130" s="2" t="s">
        <v>1641</v>
      </c>
      <c r="B130" s="120" t="s">
        <v>217</v>
      </c>
      <c r="C130" s="119" t="s">
        <v>1742</v>
      </c>
      <c r="D130" s="116" t="str">
        <f t="shared" si="43"/>
        <v>N/A</v>
      </c>
      <c r="E130" s="119" t="s">
        <v>1742</v>
      </c>
      <c r="F130" s="116" t="str">
        <f t="shared" si="43"/>
        <v>N/A</v>
      </c>
      <c r="G130" s="119" t="s">
        <v>1742</v>
      </c>
      <c r="H130" s="116" t="str">
        <f t="shared" si="43"/>
        <v>N/A</v>
      </c>
      <c r="I130" s="114" t="s">
        <v>1742</v>
      </c>
      <c r="J130" s="114" t="s">
        <v>1742</v>
      </c>
      <c r="K130" s="115" t="s">
        <v>732</v>
      </c>
      <c r="L130" s="116" t="str">
        <f>IF(J130="Div by 0", "N/A", IF(OR(J130="N/A",K130="N/A"),"N/A", IF(J130&gt;VALUE(MID(K130,1,2)), "No", IF(J130&lt;-1*VALUE(MID(K130,1,2)), "No", "Yes"))))</f>
        <v>N/A</v>
      </c>
    </row>
    <row r="131" spans="1:12" ht="25" x14ac:dyDescent="0.25">
      <c r="A131" s="2" t="s">
        <v>1642</v>
      </c>
      <c r="B131" s="120" t="s">
        <v>217</v>
      </c>
      <c r="C131" s="119" t="s">
        <v>217</v>
      </c>
      <c r="D131" s="116" t="str">
        <f t="shared" si="43"/>
        <v>N/A</v>
      </c>
      <c r="E131" s="119" t="s">
        <v>1742</v>
      </c>
      <c r="F131" s="116" t="str">
        <f t="shared" si="43"/>
        <v>N/A</v>
      </c>
      <c r="G131" s="119" t="s">
        <v>1742</v>
      </c>
      <c r="H131" s="116" t="str">
        <f t="shared" si="43"/>
        <v>N/A</v>
      </c>
      <c r="I131" s="114" t="s">
        <v>217</v>
      </c>
      <c r="J131" s="114" t="s">
        <v>1742</v>
      </c>
      <c r="K131" s="120" t="s">
        <v>732</v>
      </c>
      <c r="L131" s="116" t="str">
        <f t="shared" si="44"/>
        <v>N/A</v>
      </c>
    </row>
    <row r="132" spans="1:12" ht="25" x14ac:dyDescent="0.25">
      <c r="A132" s="2" t="s">
        <v>496</v>
      </c>
      <c r="B132" s="120" t="s">
        <v>217</v>
      </c>
      <c r="C132" s="119" t="s">
        <v>217</v>
      </c>
      <c r="D132" s="116" t="str">
        <f t="shared" si="43"/>
        <v>N/A</v>
      </c>
      <c r="E132" s="119" t="s">
        <v>1742</v>
      </c>
      <c r="F132" s="116" t="str">
        <f t="shared" si="43"/>
        <v>N/A</v>
      </c>
      <c r="G132" s="119" t="s">
        <v>1742</v>
      </c>
      <c r="H132" s="116" t="str">
        <f t="shared" si="43"/>
        <v>N/A</v>
      </c>
      <c r="I132" s="114" t="s">
        <v>217</v>
      </c>
      <c r="J132" s="114" t="s">
        <v>1742</v>
      </c>
      <c r="K132" s="120" t="s">
        <v>732</v>
      </c>
      <c r="L132" s="116" t="str">
        <f t="shared" si="44"/>
        <v>N/A</v>
      </c>
    </row>
    <row r="133" spans="1:12" ht="25" x14ac:dyDescent="0.25">
      <c r="A133" s="2" t="s">
        <v>497</v>
      </c>
      <c r="B133" s="120" t="s">
        <v>217</v>
      </c>
      <c r="C133" s="119" t="s">
        <v>217</v>
      </c>
      <c r="D133" s="116" t="str">
        <f t="shared" si="43"/>
        <v>N/A</v>
      </c>
      <c r="E133" s="119" t="s">
        <v>1742</v>
      </c>
      <c r="F133" s="116" t="str">
        <f t="shared" si="43"/>
        <v>N/A</v>
      </c>
      <c r="G133" s="119" t="s">
        <v>1742</v>
      </c>
      <c r="H133" s="116" t="str">
        <f t="shared" si="43"/>
        <v>N/A</v>
      </c>
      <c r="I133" s="114" t="s">
        <v>217</v>
      </c>
      <c r="J133" s="114" t="s">
        <v>1742</v>
      </c>
      <c r="K133" s="120" t="s">
        <v>732</v>
      </c>
      <c r="L133" s="116" t="str">
        <f t="shared" si="44"/>
        <v>N/A</v>
      </c>
    </row>
    <row r="134" spans="1:12" ht="25" x14ac:dyDescent="0.25">
      <c r="A134" s="2" t="s">
        <v>498</v>
      </c>
      <c r="B134" s="120" t="s">
        <v>217</v>
      </c>
      <c r="C134" s="119" t="s">
        <v>217</v>
      </c>
      <c r="D134" s="116" t="str">
        <f t="shared" si="43"/>
        <v>N/A</v>
      </c>
      <c r="E134" s="119" t="s">
        <v>1742</v>
      </c>
      <c r="F134" s="116" t="str">
        <f t="shared" si="43"/>
        <v>N/A</v>
      </c>
      <c r="G134" s="119" t="s">
        <v>1742</v>
      </c>
      <c r="H134" s="116" t="str">
        <f t="shared" si="43"/>
        <v>N/A</v>
      </c>
      <c r="I134" s="114" t="s">
        <v>217</v>
      </c>
      <c r="J134" s="114" t="s">
        <v>1742</v>
      </c>
      <c r="K134" s="120" t="s">
        <v>732</v>
      </c>
      <c r="L134" s="116" t="str">
        <f t="shared" si="44"/>
        <v>N/A</v>
      </c>
    </row>
    <row r="135" spans="1:12" ht="25" x14ac:dyDescent="0.25">
      <c r="A135" s="2" t="s">
        <v>499</v>
      </c>
      <c r="B135" s="117" t="s">
        <v>217</v>
      </c>
      <c r="C135" s="119" t="s">
        <v>217</v>
      </c>
      <c r="D135" s="112" t="str">
        <f t="shared" ref="D135:D141" si="46">IF($B135="N/A","N/A",IF(C135&gt;10,"No",IF(C135&lt;-10,"No","Yes")))</f>
        <v>N/A</v>
      </c>
      <c r="E135" s="119" t="s">
        <v>1742</v>
      </c>
      <c r="F135" s="112" t="str">
        <f t="shared" ref="F135:F141" si="47">IF($B135="N/A","N/A",IF(E135&gt;10,"No",IF(E135&lt;-10,"No","Yes")))</f>
        <v>N/A</v>
      </c>
      <c r="G135" s="119" t="s">
        <v>1742</v>
      </c>
      <c r="H135" s="112" t="str">
        <f t="shared" ref="H135:H141" si="48">IF($B135="N/A","N/A",IF(G135&gt;10,"No",IF(G135&lt;-10,"No","Yes")))</f>
        <v>N/A</v>
      </c>
      <c r="I135" s="114" t="s">
        <v>217</v>
      </c>
      <c r="J135" s="114" t="s">
        <v>1742</v>
      </c>
      <c r="K135" s="120" t="s">
        <v>732</v>
      </c>
      <c r="L135" s="116" t="str">
        <f t="shared" si="44"/>
        <v>N/A</v>
      </c>
    </row>
    <row r="136" spans="1:12" ht="25" x14ac:dyDescent="0.25">
      <c r="A136" s="2" t="s">
        <v>500</v>
      </c>
      <c r="B136" s="117" t="s">
        <v>217</v>
      </c>
      <c r="C136" s="119" t="s">
        <v>217</v>
      </c>
      <c r="D136" s="112" t="str">
        <f t="shared" si="46"/>
        <v>N/A</v>
      </c>
      <c r="E136" s="119" t="s">
        <v>1742</v>
      </c>
      <c r="F136" s="112" t="str">
        <f t="shared" si="47"/>
        <v>N/A</v>
      </c>
      <c r="G136" s="119" t="s">
        <v>1742</v>
      </c>
      <c r="H136" s="112" t="str">
        <f t="shared" si="48"/>
        <v>N/A</v>
      </c>
      <c r="I136" s="114" t="s">
        <v>217</v>
      </c>
      <c r="J136" s="114" t="s">
        <v>1742</v>
      </c>
      <c r="K136" s="120" t="s">
        <v>732</v>
      </c>
      <c r="L136" s="116" t="str">
        <f t="shared" si="44"/>
        <v>N/A</v>
      </c>
    </row>
    <row r="137" spans="1:12" ht="25" x14ac:dyDescent="0.25">
      <c r="A137" s="2" t="s">
        <v>501</v>
      </c>
      <c r="B137" s="117" t="s">
        <v>217</v>
      </c>
      <c r="C137" s="119" t="s">
        <v>217</v>
      </c>
      <c r="D137" s="112" t="str">
        <f t="shared" si="46"/>
        <v>N/A</v>
      </c>
      <c r="E137" s="119" t="s">
        <v>1742</v>
      </c>
      <c r="F137" s="112" t="str">
        <f t="shared" si="47"/>
        <v>N/A</v>
      </c>
      <c r="G137" s="119" t="s">
        <v>1742</v>
      </c>
      <c r="H137" s="112" t="str">
        <f t="shared" si="48"/>
        <v>N/A</v>
      </c>
      <c r="I137" s="114" t="s">
        <v>217</v>
      </c>
      <c r="J137" s="114" t="s">
        <v>1742</v>
      </c>
      <c r="K137" s="120" t="s">
        <v>732</v>
      </c>
      <c r="L137" s="116" t="str">
        <f t="shared" si="44"/>
        <v>N/A</v>
      </c>
    </row>
    <row r="138" spans="1:12" ht="25" x14ac:dyDescent="0.25">
      <c r="A138" s="2" t="s">
        <v>502</v>
      </c>
      <c r="B138" s="117" t="s">
        <v>217</v>
      </c>
      <c r="C138" s="119" t="s">
        <v>217</v>
      </c>
      <c r="D138" s="112" t="str">
        <f t="shared" si="46"/>
        <v>N/A</v>
      </c>
      <c r="E138" s="119" t="s">
        <v>1742</v>
      </c>
      <c r="F138" s="112" t="str">
        <f t="shared" si="47"/>
        <v>N/A</v>
      </c>
      <c r="G138" s="119" t="s">
        <v>1742</v>
      </c>
      <c r="H138" s="112" t="str">
        <f t="shared" si="48"/>
        <v>N/A</v>
      </c>
      <c r="I138" s="114" t="s">
        <v>217</v>
      </c>
      <c r="J138" s="114" t="s">
        <v>1742</v>
      </c>
      <c r="K138" s="120" t="s">
        <v>732</v>
      </c>
      <c r="L138" s="116" t="str">
        <f t="shared" si="44"/>
        <v>N/A</v>
      </c>
    </row>
    <row r="139" spans="1:12" ht="25" x14ac:dyDescent="0.25">
      <c r="A139" s="2" t="s">
        <v>503</v>
      </c>
      <c r="B139" s="117" t="s">
        <v>217</v>
      </c>
      <c r="C139" s="119" t="s">
        <v>217</v>
      </c>
      <c r="D139" s="112" t="str">
        <f t="shared" si="46"/>
        <v>N/A</v>
      </c>
      <c r="E139" s="119" t="s">
        <v>1742</v>
      </c>
      <c r="F139" s="112" t="str">
        <f t="shared" si="47"/>
        <v>N/A</v>
      </c>
      <c r="G139" s="119" t="s">
        <v>1742</v>
      </c>
      <c r="H139" s="112" t="str">
        <f t="shared" si="48"/>
        <v>N/A</v>
      </c>
      <c r="I139" s="114" t="s">
        <v>217</v>
      </c>
      <c r="J139" s="114" t="s">
        <v>1742</v>
      </c>
      <c r="K139" s="120" t="s">
        <v>732</v>
      </c>
      <c r="L139" s="116" t="str">
        <f t="shared" si="44"/>
        <v>N/A</v>
      </c>
    </row>
    <row r="140" spans="1:12" ht="25" x14ac:dyDescent="0.25">
      <c r="A140" s="2" t="s">
        <v>504</v>
      </c>
      <c r="B140" s="117" t="s">
        <v>217</v>
      </c>
      <c r="C140" s="119" t="s">
        <v>217</v>
      </c>
      <c r="D140" s="112" t="str">
        <f t="shared" si="46"/>
        <v>N/A</v>
      </c>
      <c r="E140" s="119" t="s">
        <v>1742</v>
      </c>
      <c r="F140" s="112" t="str">
        <f t="shared" si="47"/>
        <v>N/A</v>
      </c>
      <c r="G140" s="119" t="s">
        <v>1742</v>
      </c>
      <c r="H140" s="112" t="str">
        <f t="shared" si="48"/>
        <v>N/A</v>
      </c>
      <c r="I140" s="114" t="s">
        <v>217</v>
      </c>
      <c r="J140" s="114" t="s">
        <v>1742</v>
      </c>
      <c r="K140" s="120" t="s">
        <v>732</v>
      </c>
      <c r="L140" s="116" t="str">
        <f t="shared" si="44"/>
        <v>N/A</v>
      </c>
    </row>
    <row r="141" spans="1:12" ht="25" x14ac:dyDescent="0.25">
      <c r="A141" s="2" t="s">
        <v>505</v>
      </c>
      <c r="B141" s="117" t="s">
        <v>217</v>
      </c>
      <c r="C141" s="119" t="s">
        <v>217</v>
      </c>
      <c r="D141" s="112" t="str">
        <f t="shared" si="46"/>
        <v>N/A</v>
      </c>
      <c r="E141" s="119" t="s">
        <v>1742</v>
      </c>
      <c r="F141" s="112" t="str">
        <f t="shared" si="47"/>
        <v>N/A</v>
      </c>
      <c r="G141" s="119" t="s">
        <v>1742</v>
      </c>
      <c r="H141" s="112" t="str">
        <f t="shared" si="48"/>
        <v>N/A</v>
      </c>
      <c r="I141" s="114" t="s">
        <v>217</v>
      </c>
      <c r="J141" s="114" t="s">
        <v>1742</v>
      </c>
      <c r="K141" s="120" t="s">
        <v>732</v>
      </c>
      <c r="L141" s="116" t="str">
        <f t="shared" si="44"/>
        <v>N/A</v>
      </c>
    </row>
    <row r="142" spans="1:12" ht="25" x14ac:dyDescent="0.25">
      <c r="A142" s="2" t="s">
        <v>506</v>
      </c>
      <c r="B142" s="117" t="s">
        <v>217</v>
      </c>
      <c r="C142" s="119" t="s">
        <v>217</v>
      </c>
      <c r="D142" s="116" t="str">
        <f t="shared" ref="D142" si="49">IF($B142="N/A","N/A",IF(C142&lt;0,"No","Yes"))</f>
        <v>N/A</v>
      </c>
      <c r="E142" s="119" t="s">
        <v>1742</v>
      </c>
      <c r="F142" s="116" t="str">
        <f t="shared" ref="F142" si="50">IF($B142="N/A","N/A",IF(E142&lt;0,"No","Yes"))</f>
        <v>N/A</v>
      </c>
      <c r="G142" s="119" t="s">
        <v>1742</v>
      </c>
      <c r="H142" s="116" t="str">
        <f t="shared" ref="H142" si="51">IF($B142="N/A","N/A",IF(G142&lt;0,"No","Yes"))</f>
        <v>N/A</v>
      </c>
      <c r="I142" s="114" t="s">
        <v>217</v>
      </c>
      <c r="J142" s="114" t="s">
        <v>1742</v>
      </c>
      <c r="K142" s="120" t="s">
        <v>732</v>
      </c>
      <c r="L142" s="116" t="str">
        <f t="shared" si="44"/>
        <v>N/A</v>
      </c>
    </row>
    <row r="143" spans="1:12" x14ac:dyDescent="0.25">
      <c r="A143" s="3" t="s">
        <v>729</v>
      </c>
      <c r="B143" s="117" t="s">
        <v>217</v>
      </c>
      <c r="C143" s="113">
        <v>0</v>
      </c>
      <c r="D143" s="112" t="str">
        <f>IF($B143="N/A","N/A",IF(C143&gt;10,"No",IF(C143&lt;-10,"No","Yes")))</f>
        <v>N/A</v>
      </c>
      <c r="E143" s="113">
        <v>0</v>
      </c>
      <c r="F143" s="112" t="str">
        <f>IF($B143="N/A","N/A",IF(E143&gt;10,"No",IF(E143&lt;-10,"No","Yes")))</f>
        <v>N/A</v>
      </c>
      <c r="G143" s="113">
        <v>0</v>
      </c>
      <c r="H143" s="112" t="str">
        <f>IF($B143="N/A","N/A",IF(G143&gt;10,"No",IF(G143&lt;-10,"No","Yes")))</f>
        <v>N/A</v>
      </c>
      <c r="I143" s="114" t="s">
        <v>1742</v>
      </c>
      <c r="J143" s="114" t="s">
        <v>1742</v>
      </c>
      <c r="K143" s="115" t="s">
        <v>732</v>
      </c>
      <c r="L143" s="116" t="str">
        <f>IF(J143="Div by 0", "N/A", IF(K143="N/A","N/A", IF(J143&gt;VALUE(MID(K143,1,2)), "No", IF(J143&lt;-1*VALUE(MID(K143,1,2)), "No", "Yes"))))</f>
        <v>N/A</v>
      </c>
    </row>
    <row r="144" spans="1:12" x14ac:dyDescent="0.25">
      <c r="A144" s="3" t="s">
        <v>730</v>
      </c>
      <c r="B144" s="117" t="s">
        <v>217</v>
      </c>
      <c r="C144" s="131">
        <v>0</v>
      </c>
      <c r="D144" s="112" t="str">
        <f>IF($B144="N/A","N/A",IF(C144&gt;10,"No",IF(C144&lt;-10,"No","Yes")))</f>
        <v>N/A</v>
      </c>
      <c r="E144" s="131">
        <v>0</v>
      </c>
      <c r="F144" s="112" t="str">
        <f>IF($B144="N/A","N/A",IF(E144&gt;10,"No",IF(E144&lt;-10,"No","Yes")))</f>
        <v>N/A</v>
      </c>
      <c r="G144" s="131">
        <v>0</v>
      </c>
      <c r="H144" s="112" t="str">
        <f>IF($B144="N/A","N/A",IF(G144&gt;10,"No",IF(G144&lt;-10,"No","Yes")))</f>
        <v>N/A</v>
      </c>
      <c r="I144" s="114" t="s">
        <v>1742</v>
      </c>
      <c r="J144" s="114" t="s">
        <v>1742</v>
      </c>
      <c r="K144" s="115" t="s">
        <v>732</v>
      </c>
      <c r="L144" s="116" t="str">
        <f>IF(J144="Div by 0", "N/A", IF(K144="N/A","N/A", IF(J144&gt;VALUE(MID(K144,1,2)), "No", IF(J144&lt;-1*VALUE(MID(K144,1,2)), "No", "Yes"))))</f>
        <v>N/A</v>
      </c>
    </row>
    <row r="145" spans="1:12" x14ac:dyDescent="0.25">
      <c r="A145" s="2" t="s">
        <v>507</v>
      </c>
      <c r="B145" s="120" t="s">
        <v>217</v>
      </c>
      <c r="C145" s="119" t="s">
        <v>217</v>
      </c>
      <c r="D145" s="116" t="str">
        <f t="shared" ref="D145:D149" si="52">IF($B145="N/A","N/A",IF(C145&lt;0,"No","Yes"))</f>
        <v>N/A</v>
      </c>
      <c r="E145" s="119" t="s">
        <v>217</v>
      </c>
      <c r="F145" s="116" t="str">
        <f t="shared" ref="F145:F149" si="53">IF($B145="N/A","N/A",IF(E145&lt;0,"No","Yes"))</f>
        <v>N/A</v>
      </c>
      <c r="G145" s="119">
        <v>0</v>
      </c>
      <c r="H145" s="116" t="str">
        <f t="shared" ref="H145:H149" si="54">IF($B145="N/A","N/A",IF(G145&lt;0,"No","Yes"))</f>
        <v>N/A</v>
      </c>
      <c r="I145" s="114" t="s">
        <v>217</v>
      </c>
      <c r="J145" s="114" t="s">
        <v>217</v>
      </c>
      <c r="K145" s="115" t="s">
        <v>732</v>
      </c>
      <c r="L145" s="116" t="str">
        <f>IF(J145="Div by 0", "N/A", IF(OR(J145="N/A",K145="N/A"),"N/A", IF(J145&gt;VALUE(MID(K145,1,2)), "No", IF(J145&lt;-1*VALUE(MID(K145,1,2)), "No", "Yes"))))</f>
        <v>N/A</v>
      </c>
    </row>
    <row r="146" spans="1:12" x14ac:dyDescent="0.25">
      <c r="A146" s="2" t="s">
        <v>508</v>
      </c>
      <c r="B146" s="120" t="s">
        <v>217</v>
      </c>
      <c r="C146" s="119" t="s">
        <v>217</v>
      </c>
      <c r="D146" s="116" t="str">
        <f t="shared" si="52"/>
        <v>N/A</v>
      </c>
      <c r="E146" s="119" t="s">
        <v>217</v>
      </c>
      <c r="F146" s="116" t="str">
        <f t="shared" si="53"/>
        <v>N/A</v>
      </c>
      <c r="G146" s="119">
        <v>0</v>
      </c>
      <c r="H146" s="116" t="str">
        <f t="shared" si="54"/>
        <v>N/A</v>
      </c>
      <c r="I146" s="114" t="s">
        <v>217</v>
      </c>
      <c r="J146" s="114" t="s">
        <v>217</v>
      </c>
      <c r="K146" s="120" t="s">
        <v>732</v>
      </c>
      <c r="L146" s="116" t="str">
        <f t="shared" ref="L146:L149" si="55">IF(J146="Div by 0", "N/A", IF(OR(J146="N/A",K146="N/A"),"N/A", IF(J146&gt;VALUE(MID(K146,1,2)), "No", IF(J146&lt;-1*VALUE(MID(K146,1,2)), "No", "Yes"))))</f>
        <v>N/A</v>
      </c>
    </row>
    <row r="147" spans="1:12" x14ac:dyDescent="0.25">
      <c r="A147" s="2" t="s">
        <v>509</v>
      </c>
      <c r="B147" s="120" t="s">
        <v>217</v>
      </c>
      <c r="C147" s="119" t="s">
        <v>217</v>
      </c>
      <c r="D147" s="116" t="str">
        <f t="shared" si="52"/>
        <v>N/A</v>
      </c>
      <c r="E147" s="119" t="s">
        <v>217</v>
      </c>
      <c r="F147" s="116" t="str">
        <f t="shared" si="53"/>
        <v>N/A</v>
      </c>
      <c r="G147" s="119">
        <v>0</v>
      </c>
      <c r="H147" s="116" t="str">
        <f t="shared" si="54"/>
        <v>N/A</v>
      </c>
      <c r="I147" s="114" t="s">
        <v>217</v>
      </c>
      <c r="J147" s="114" t="s">
        <v>217</v>
      </c>
      <c r="K147" s="120" t="s">
        <v>732</v>
      </c>
      <c r="L147" s="116" t="str">
        <f t="shared" si="55"/>
        <v>N/A</v>
      </c>
    </row>
    <row r="148" spans="1:12" x14ac:dyDescent="0.25">
      <c r="A148" s="2" t="s">
        <v>510</v>
      </c>
      <c r="B148" s="120" t="s">
        <v>217</v>
      </c>
      <c r="C148" s="119" t="s">
        <v>217</v>
      </c>
      <c r="D148" s="116" t="str">
        <f t="shared" si="52"/>
        <v>N/A</v>
      </c>
      <c r="E148" s="119" t="s">
        <v>217</v>
      </c>
      <c r="F148" s="116" t="str">
        <f t="shared" si="53"/>
        <v>N/A</v>
      </c>
      <c r="G148" s="119">
        <v>0</v>
      </c>
      <c r="H148" s="116" t="str">
        <f t="shared" si="54"/>
        <v>N/A</v>
      </c>
      <c r="I148" s="114" t="s">
        <v>217</v>
      </c>
      <c r="J148" s="114" t="s">
        <v>217</v>
      </c>
      <c r="K148" s="120" t="s">
        <v>732</v>
      </c>
      <c r="L148" s="116" t="str">
        <f t="shared" si="55"/>
        <v>N/A</v>
      </c>
    </row>
    <row r="149" spans="1:12" x14ac:dyDescent="0.25">
      <c r="A149" s="2" t="s">
        <v>511</v>
      </c>
      <c r="B149" s="120" t="s">
        <v>217</v>
      </c>
      <c r="C149" s="119" t="s">
        <v>217</v>
      </c>
      <c r="D149" s="116" t="str">
        <f t="shared" si="52"/>
        <v>N/A</v>
      </c>
      <c r="E149" s="119" t="s">
        <v>217</v>
      </c>
      <c r="F149" s="116" t="str">
        <f t="shared" si="53"/>
        <v>N/A</v>
      </c>
      <c r="G149" s="119">
        <v>0</v>
      </c>
      <c r="H149" s="116" t="str">
        <f t="shared" si="54"/>
        <v>N/A</v>
      </c>
      <c r="I149" s="114" t="s">
        <v>217</v>
      </c>
      <c r="J149" s="114" t="s">
        <v>217</v>
      </c>
      <c r="K149" s="120" t="s">
        <v>732</v>
      </c>
      <c r="L149" s="116" t="str">
        <f t="shared" si="55"/>
        <v>N/A</v>
      </c>
    </row>
    <row r="150" spans="1:12" x14ac:dyDescent="0.25">
      <c r="A150" s="4" t="s">
        <v>731</v>
      </c>
      <c r="B150" s="115" t="s">
        <v>217</v>
      </c>
      <c r="C150" s="131">
        <v>0</v>
      </c>
      <c r="D150" s="112" t="str">
        <f t="shared" ref="D150:D172" si="56">IF($B150="N/A","N/A",IF(C150&gt;10,"No",IF(C150&lt;-10,"No","Yes")))</f>
        <v>N/A</v>
      </c>
      <c r="E150" s="131">
        <v>0</v>
      </c>
      <c r="F150" s="112" t="str">
        <f t="shared" ref="F150:F172" si="57">IF($B150="N/A","N/A",IF(E150&gt;10,"No",IF(E150&lt;-10,"No","Yes")))</f>
        <v>N/A</v>
      </c>
      <c r="G150" s="131">
        <v>0</v>
      </c>
      <c r="H150" s="112" t="str">
        <f t="shared" ref="H150:H172" si="58">IF($B150="N/A","N/A",IF(G150&gt;10,"No",IF(G150&lt;-10,"No","Yes")))</f>
        <v>N/A</v>
      </c>
      <c r="I150" s="114" t="s">
        <v>1742</v>
      </c>
      <c r="J150" s="114" t="s">
        <v>1742</v>
      </c>
      <c r="K150" s="115" t="s">
        <v>732</v>
      </c>
      <c r="L150" s="116" t="str">
        <f t="shared" ref="L150:L172" si="59">IF(J150="Div by 0", "N/A", IF(K150="N/A","N/A", IF(J150&gt;VALUE(MID(K150,1,2)), "No", IF(J150&lt;-1*VALUE(MID(K150,1,2)), "No", "Yes"))))</f>
        <v>N/A</v>
      </c>
    </row>
    <row r="151" spans="1:12" x14ac:dyDescent="0.25">
      <c r="A151" s="4" t="s">
        <v>534</v>
      </c>
      <c r="B151" s="115" t="s">
        <v>217</v>
      </c>
      <c r="C151" s="131">
        <v>0</v>
      </c>
      <c r="D151" s="112" t="str">
        <f t="shared" si="56"/>
        <v>N/A</v>
      </c>
      <c r="E151" s="131">
        <v>0</v>
      </c>
      <c r="F151" s="112" t="str">
        <f t="shared" si="57"/>
        <v>N/A</v>
      </c>
      <c r="G151" s="131">
        <v>0</v>
      </c>
      <c r="H151" s="112" t="str">
        <f t="shared" si="58"/>
        <v>N/A</v>
      </c>
      <c r="I151" s="114" t="s">
        <v>1742</v>
      </c>
      <c r="J151" s="114" t="s">
        <v>1742</v>
      </c>
      <c r="K151" s="115" t="s">
        <v>732</v>
      </c>
      <c r="L151" s="116" t="str">
        <f t="shared" si="59"/>
        <v>N/A</v>
      </c>
    </row>
    <row r="152" spans="1:12" x14ac:dyDescent="0.25">
      <c r="A152" s="4" t="s">
        <v>535</v>
      </c>
      <c r="B152" s="115" t="s">
        <v>217</v>
      </c>
      <c r="C152" s="131">
        <v>0</v>
      </c>
      <c r="D152" s="112" t="str">
        <f t="shared" si="56"/>
        <v>N/A</v>
      </c>
      <c r="E152" s="131">
        <v>0</v>
      </c>
      <c r="F152" s="112" t="str">
        <f t="shared" si="57"/>
        <v>N/A</v>
      </c>
      <c r="G152" s="131">
        <v>0</v>
      </c>
      <c r="H152" s="112" t="str">
        <f t="shared" si="58"/>
        <v>N/A</v>
      </c>
      <c r="I152" s="114" t="s">
        <v>1742</v>
      </c>
      <c r="J152" s="114" t="s">
        <v>1742</v>
      </c>
      <c r="K152" s="115" t="s">
        <v>732</v>
      </c>
      <c r="L152" s="116" t="str">
        <f t="shared" si="59"/>
        <v>N/A</v>
      </c>
    </row>
    <row r="153" spans="1:12" x14ac:dyDescent="0.25">
      <c r="A153" s="4" t="s">
        <v>536</v>
      </c>
      <c r="B153" s="115" t="s">
        <v>217</v>
      </c>
      <c r="C153" s="131">
        <v>0</v>
      </c>
      <c r="D153" s="112" t="str">
        <f t="shared" si="56"/>
        <v>N/A</v>
      </c>
      <c r="E153" s="131">
        <v>0</v>
      </c>
      <c r="F153" s="112" t="str">
        <f t="shared" si="57"/>
        <v>N/A</v>
      </c>
      <c r="G153" s="131">
        <v>0</v>
      </c>
      <c r="H153" s="112" t="str">
        <f t="shared" si="58"/>
        <v>N/A</v>
      </c>
      <c r="I153" s="114" t="s">
        <v>1742</v>
      </c>
      <c r="J153" s="114" t="s">
        <v>1742</v>
      </c>
      <c r="K153" s="115" t="s">
        <v>732</v>
      </c>
      <c r="L153" s="116" t="str">
        <f t="shared" si="59"/>
        <v>N/A</v>
      </c>
    </row>
    <row r="154" spans="1:12" x14ac:dyDescent="0.25">
      <c r="A154" s="4" t="s">
        <v>537</v>
      </c>
      <c r="B154" s="115" t="s">
        <v>217</v>
      </c>
      <c r="C154" s="131">
        <v>0</v>
      </c>
      <c r="D154" s="112" t="str">
        <f t="shared" si="56"/>
        <v>N/A</v>
      </c>
      <c r="E154" s="131">
        <v>0</v>
      </c>
      <c r="F154" s="112" t="str">
        <f t="shared" si="57"/>
        <v>N/A</v>
      </c>
      <c r="G154" s="131">
        <v>0</v>
      </c>
      <c r="H154" s="112" t="str">
        <f t="shared" si="58"/>
        <v>N/A</v>
      </c>
      <c r="I154" s="114" t="s">
        <v>1742</v>
      </c>
      <c r="J154" s="114" t="s">
        <v>1742</v>
      </c>
      <c r="K154" s="115" t="s">
        <v>732</v>
      </c>
      <c r="L154" s="116" t="str">
        <f t="shared" si="59"/>
        <v>N/A</v>
      </c>
    </row>
    <row r="155" spans="1:12" x14ac:dyDescent="0.25">
      <c r="A155" s="2" t="s">
        <v>538</v>
      </c>
      <c r="B155" s="120" t="s">
        <v>217</v>
      </c>
      <c r="C155" s="119" t="s">
        <v>217</v>
      </c>
      <c r="D155" s="116" t="str">
        <f t="shared" ref="D155:D159" si="60">IF($B155="N/A","N/A",IF(C155&lt;0,"No","Yes"))</f>
        <v>N/A</v>
      </c>
      <c r="E155" s="119" t="s">
        <v>217</v>
      </c>
      <c r="F155" s="116" t="str">
        <f t="shared" ref="F155:F159" si="61">IF($B155="N/A","N/A",IF(E155&lt;0,"No","Yes"))</f>
        <v>N/A</v>
      </c>
      <c r="G155" s="119">
        <v>0</v>
      </c>
      <c r="H155" s="116" t="str">
        <f t="shared" ref="H155:H159" si="62">IF($B155="N/A","N/A",IF(G155&lt;0,"No","Yes"))</f>
        <v>N/A</v>
      </c>
      <c r="I155" s="114" t="s">
        <v>217</v>
      </c>
      <c r="J155" s="114" t="s">
        <v>217</v>
      </c>
      <c r="K155" s="115" t="s">
        <v>732</v>
      </c>
      <c r="L155" s="116" t="str">
        <f>IF(J155="Div by 0", "N/A", IF(OR(J155="N/A",K155="N/A"),"N/A", IF(J155&gt;VALUE(MID(K155,1,2)), "No", IF(J155&lt;-1*VALUE(MID(K155,1,2)), "No", "Yes"))))</f>
        <v>N/A</v>
      </c>
    </row>
    <row r="156" spans="1:12" x14ac:dyDescent="0.25">
      <c r="A156" s="2" t="s">
        <v>539</v>
      </c>
      <c r="B156" s="120" t="s">
        <v>217</v>
      </c>
      <c r="C156" s="119" t="s">
        <v>217</v>
      </c>
      <c r="D156" s="116" t="str">
        <f t="shared" si="60"/>
        <v>N/A</v>
      </c>
      <c r="E156" s="119" t="s">
        <v>217</v>
      </c>
      <c r="F156" s="116" t="str">
        <f t="shared" si="61"/>
        <v>N/A</v>
      </c>
      <c r="G156" s="119">
        <v>0</v>
      </c>
      <c r="H156" s="116" t="str">
        <f t="shared" si="62"/>
        <v>N/A</v>
      </c>
      <c r="I156" s="114" t="s">
        <v>217</v>
      </c>
      <c r="J156" s="114" t="s">
        <v>217</v>
      </c>
      <c r="K156" s="120" t="s">
        <v>732</v>
      </c>
      <c r="L156" s="116" t="str">
        <f t="shared" ref="L156:L159" si="63">IF(J156="Div by 0", "N/A", IF(OR(J156="N/A",K156="N/A"),"N/A", IF(J156&gt;VALUE(MID(K156,1,2)), "No", IF(J156&lt;-1*VALUE(MID(K156,1,2)), "No", "Yes"))))</f>
        <v>N/A</v>
      </c>
    </row>
    <row r="157" spans="1:12" ht="25" x14ac:dyDescent="0.25">
      <c r="A157" s="2" t="s">
        <v>540</v>
      </c>
      <c r="B157" s="120" t="s">
        <v>217</v>
      </c>
      <c r="C157" s="119" t="s">
        <v>217</v>
      </c>
      <c r="D157" s="116" t="str">
        <f t="shared" si="60"/>
        <v>N/A</v>
      </c>
      <c r="E157" s="119" t="s">
        <v>217</v>
      </c>
      <c r="F157" s="116" t="str">
        <f t="shared" si="61"/>
        <v>N/A</v>
      </c>
      <c r="G157" s="119">
        <v>0</v>
      </c>
      <c r="H157" s="116" t="str">
        <f t="shared" si="62"/>
        <v>N/A</v>
      </c>
      <c r="I157" s="114" t="s">
        <v>217</v>
      </c>
      <c r="J157" s="114" t="s">
        <v>217</v>
      </c>
      <c r="K157" s="120" t="s">
        <v>732</v>
      </c>
      <c r="L157" s="116" t="str">
        <f t="shared" si="63"/>
        <v>N/A</v>
      </c>
    </row>
    <row r="158" spans="1:12" x14ac:dyDescent="0.25">
      <c r="A158" s="2" t="s">
        <v>541</v>
      </c>
      <c r="B158" s="120" t="s">
        <v>217</v>
      </c>
      <c r="C158" s="119" t="s">
        <v>217</v>
      </c>
      <c r="D158" s="116" t="str">
        <f t="shared" si="60"/>
        <v>N/A</v>
      </c>
      <c r="E158" s="119" t="s">
        <v>217</v>
      </c>
      <c r="F158" s="116" t="str">
        <f t="shared" si="61"/>
        <v>N/A</v>
      </c>
      <c r="G158" s="119">
        <v>0</v>
      </c>
      <c r="H158" s="116" t="str">
        <f t="shared" si="62"/>
        <v>N/A</v>
      </c>
      <c r="I158" s="114" t="s">
        <v>217</v>
      </c>
      <c r="J158" s="114" t="s">
        <v>217</v>
      </c>
      <c r="K158" s="120" t="s">
        <v>732</v>
      </c>
      <c r="L158" s="116" t="str">
        <f t="shared" si="63"/>
        <v>N/A</v>
      </c>
    </row>
    <row r="159" spans="1:12" x14ac:dyDescent="0.25">
      <c r="A159" s="2" t="s">
        <v>542</v>
      </c>
      <c r="B159" s="120" t="s">
        <v>217</v>
      </c>
      <c r="C159" s="119" t="s">
        <v>217</v>
      </c>
      <c r="D159" s="116" t="str">
        <f t="shared" si="60"/>
        <v>N/A</v>
      </c>
      <c r="E159" s="119" t="s">
        <v>217</v>
      </c>
      <c r="F159" s="116" t="str">
        <f t="shared" si="61"/>
        <v>N/A</v>
      </c>
      <c r="G159" s="119">
        <v>0</v>
      </c>
      <c r="H159" s="116" t="str">
        <f t="shared" si="62"/>
        <v>N/A</v>
      </c>
      <c r="I159" s="114" t="s">
        <v>217</v>
      </c>
      <c r="J159" s="114" t="s">
        <v>217</v>
      </c>
      <c r="K159" s="120" t="s">
        <v>732</v>
      </c>
      <c r="L159" s="116" t="str">
        <f t="shared" si="63"/>
        <v>N/A</v>
      </c>
    </row>
    <row r="160" spans="1:12" ht="25" x14ac:dyDescent="0.25">
      <c r="A160" s="4" t="s">
        <v>543</v>
      </c>
      <c r="B160" s="115" t="s">
        <v>217</v>
      </c>
      <c r="C160" s="131">
        <v>0</v>
      </c>
      <c r="D160" s="112" t="str">
        <f t="shared" si="56"/>
        <v>N/A</v>
      </c>
      <c r="E160" s="131">
        <v>0</v>
      </c>
      <c r="F160" s="112" t="str">
        <f t="shared" si="57"/>
        <v>N/A</v>
      </c>
      <c r="G160" s="131">
        <v>0</v>
      </c>
      <c r="H160" s="112" t="str">
        <f t="shared" si="58"/>
        <v>N/A</v>
      </c>
      <c r="I160" s="114" t="s">
        <v>1742</v>
      </c>
      <c r="J160" s="114" t="s">
        <v>1742</v>
      </c>
      <c r="K160" s="115" t="s">
        <v>732</v>
      </c>
      <c r="L160" s="116" t="str">
        <f t="shared" si="59"/>
        <v>N/A</v>
      </c>
    </row>
    <row r="161" spans="1:12" x14ac:dyDescent="0.25">
      <c r="A161" s="4" t="s">
        <v>544</v>
      </c>
      <c r="B161" s="115" t="s">
        <v>217</v>
      </c>
      <c r="C161" s="113">
        <v>0</v>
      </c>
      <c r="D161" s="112" t="str">
        <f t="shared" si="56"/>
        <v>N/A</v>
      </c>
      <c r="E161" s="113">
        <v>0</v>
      </c>
      <c r="F161" s="112" t="str">
        <f t="shared" si="57"/>
        <v>N/A</v>
      </c>
      <c r="G161" s="113">
        <v>0</v>
      </c>
      <c r="H161" s="112" t="str">
        <f t="shared" si="58"/>
        <v>N/A</v>
      </c>
      <c r="I161" s="114" t="s">
        <v>1742</v>
      </c>
      <c r="J161" s="114" t="s">
        <v>1742</v>
      </c>
      <c r="K161" s="115" t="s">
        <v>732</v>
      </c>
      <c r="L161" s="116" t="str">
        <f t="shared" si="59"/>
        <v>N/A</v>
      </c>
    </row>
    <row r="162" spans="1:12" x14ac:dyDescent="0.25">
      <c r="A162" s="4" t="s">
        <v>1275</v>
      </c>
      <c r="B162" s="115" t="s">
        <v>217</v>
      </c>
      <c r="C162" s="113" t="s">
        <v>1742</v>
      </c>
      <c r="D162" s="112" t="str">
        <f t="shared" si="56"/>
        <v>N/A</v>
      </c>
      <c r="E162" s="113" t="s">
        <v>1742</v>
      </c>
      <c r="F162" s="112" t="str">
        <f t="shared" si="57"/>
        <v>N/A</v>
      </c>
      <c r="G162" s="113" t="s">
        <v>1742</v>
      </c>
      <c r="H162" s="112" t="str">
        <f t="shared" si="58"/>
        <v>N/A</v>
      </c>
      <c r="I162" s="114" t="s">
        <v>1742</v>
      </c>
      <c r="J162" s="114" t="s">
        <v>1742</v>
      </c>
      <c r="K162" s="115" t="s">
        <v>732</v>
      </c>
      <c r="L162" s="116" t="str">
        <f t="shared" si="59"/>
        <v>N/A</v>
      </c>
    </row>
    <row r="163" spans="1:12" ht="25" x14ac:dyDescent="0.25">
      <c r="A163" s="4" t="s">
        <v>1276</v>
      </c>
      <c r="B163" s="115" t="s">
        <v>217</v>
      </c>
      <c r="C163" s="113" t="s">
        <v>1742</v>
      </c>
      <c r="D163" s="112" t="str">
        <f t="shared" si="56"/>
        <v>N/A</v>
      </c>
      <c r="E163" s="113" t="s">
        <v>1742</v>
      </c>
      <c r="F163" s="112" t="str">
        <f t="shared" si="57"/>
        <v>N/A</v>
      </c>
      <c r="G163" s="113" t="s">
        <v>1742</v>
      </c>
      <c r="H163" s="112" t="str">
        <f t="shared" si="58"/>
        <v>N/A</v>
      </c>
      <c r="I163" s="114" t="s">
        <v>1742</v>
      </c>
      <c r="J163" s="114" t="s">
        <v>1742</v>
      </c>
      <c r="K163" s="115" t="s">
        <v>732</v>
      </c>
      <c r="L163" s="116" t="str">
        <f t="shared" si="59"/>
        <v>N/A</v>
      </c>
    </row>
    <row r="164" spans="1:12" ht="25" x14ac:dyDescent="0.25">
      <c r="A164" s="4" t="s">
        <v>1277</v>
      </c>
      <c r="B164" s="115" t="s">
        <v>217</v>
      </c>
      <c r="C164" s="113" t="s">
        <v>1742</v>
      </c>
      <c r="D164" s="112" t="str">
        <f t="shared" si="56"/>
        <v>N/A</v>
      </c>
      <c r="E164" s="113" t="s">
        <v>1742</v>
      </c>
      <c r="F164" s="112" t="str">
        <f t="shared" si="57"/>
        <v>N/A</v>
      </c>
      <c r="G164" s="113" t="s">
        <v>1742</v>
      </c>
      <c r="H164" s="112" t="str">
        <f t="shared" si="58"/>
        <v>N/A</v>
      </c>
      <c r="I164" s="114" t="s">
        <v>1742</v>
      </c>
      <c r="J164" s="114" t="s">
        <v>1742</v>
      </c>
      <c r="K164" s="115" t="s">
        <v>732</v>
      </c>
      <c r="L164" s="116" t="str">
        <f t="shared" si="59"/>
        <v>N/A</v>
      </c>
    </row>
    <row r="165" spans="1:12" ht="25" x14ac:dyDescent="0.25">
      <c r="A165" s="4" t="s">
        <v>1278</v>
      </c>
      <c r="B165" s="115" t="s">
        <v>217</v>
      </c>
      <c r="C165" s="113" t="s">
        <v>1742</v>
      </c>
      <c r="D165" s="112" t="str">
        <f t="shared" si="56"/>
        <v>N/A</v>
      </c>
      <c r="E165" s="113" t="s">
        <v>1742</v>
      </c>
      <c r="F165" s="112" t="str">
        <f t="shared" si="57"/>
        <v>N/A</v>
      </c>
      <c r="G165" s="113" t="s">
        <v>1742</v>
      </c>
      <c r="H165" s="112" t="str">
        <f t="shared" si="58"/>
        <v>N/A</v>
      </c>
      <c r="I165" s="114" t="s">
        <v>1742</v>
      </c>
      <c r="J165" s="114" t="s">
        <v>1742</v>
      </c>
      <c r="K165" s="115" t="s">
        <v>732</v>
      </c>
      <c r="L165" s="116" t="str">
        <f t="shared" si="59"/>
        <v>N/A</v>
      </c>
    </row>
    <row r="166" spans="1:12" ht="25" x14ac:dyDescent="0.25">
      <c r="A166" s="4" t="s">
        <v>1279</v>
      </c>
      <c r="B166" s="115" t="s">
        <v>217</v>
      </c>
      <c r="C166" s="113" t="s">
        <v>1742</v>
      </c>
      <c r="D166" s="112" t="str">
        <f t="shared" si="56"/>
        <v>N/A</v>
      </c>
      <c r="E166" s="113" t="s">
        <v>1742</v>
      </c>
      <c r="F166" s="112" t="str">
        <f t="shared" si="57"/>
        <v>N/A</v>
      </c>
      <c r="G166" s="113" t="s">
        <v>1742</v>
      </c>
      <c r="H166" s="112" t="str">
        <f t="shared" si="58"/>
        <v>N/A</v>
      </c>
      <c r="I166" s="114" t="s">
        <v>1742</v>
      </c>
      <c r="J166" s="114" t="s">
        <v>1742</v>
      </c>
      <c r="K166" s="115" t="s">
        <v>732</v>
      </c>
      <c r="L166" s="116" t="str">
        <f t="shared" si="59"/>
        <v>N/A</v>
      </c>
    </row>
    <row r="167" spans="1:12" x14ac:dyDescent="0.25">
      <c r="A167" s="42" t="s">
        <v>545</v>
      </c>
      <c r="B167" s="117" t="s">
        <v>217</v>
      </c>
      <c r="C167" s="118">
        <v>0</v>
      </c>
      <c r="D167" s="112" t="str">
        <f t="shared" si="56"/>
        <v>N/A</v>
      </c>
      <c r="E167" s="118">
        <v>0</v>
      </c>
      <c r="F167" s="112" t="str">
        <f t="shared" si="57"/>
        <v>N/A</v>
      </c>
      <c r="G167" s="118">
        <v>0</v>
      </c>
      <c r="H167" s="112" t="str">
        <f t="shared" si="58"/>
        <v>N/A</v>
      </c>
      <c r="I167" s="114" t="s">
        <v>1742</v>
      </c>
      <c r="J167" s="114" t="s">
        <v>1742</v>
      </c>
      <c r="K167" s="115" t="s">
        <v>732</v>
      </c>
      <c r="L167" s="116" t="str">
        <f t="shared" si="59"/>
        <v>N/A</v>
      </c>
    </row>
    <row r="168" spans="1:12" x14ac:dyDescent="0.25">
      <c r="A168" s="42" t="s">
        <v>1280</v>
      </c>
      <c r="B168" s="117" t="s">
        <v>217</v>
      </c>
      <c r="C168" s="118" t="s">
        <v>1742</v>
      </c>
      <c r="D168" s="112" t="str">
        <f t="shared" si="56"/>
        <v>N/A</v>
      </c>
      <c r="E168" s="118" t="s">
        <v>1742</v>
      </c>
      <c r="F168" s="112" t="str">
        <f t="shared" si="57"/>
        <v>N/A</v>
      </c>
      <c r="G168" s="118" t="s">
        <v>1742</v>
      </c>
      <c r="H168" s="112" t="str">
        <f t="shared" si="58"/>
        <v>N/A</v>
      </c>
      <c r="I168" s="114" t="s">
        <v>1742</v>
      </c>
      <c r="J168" s="114" t="s">
        <v>1742</v>
      </c>
      <c r="K168" s="115" t="s">
        <v>732</v>
      </c>
      <c r="L168" s="116" t="str">
        <f t="shared" si="59"/>
        <v>N/A</v>
      </c>
    </row>
    <row r="169" spans="1:12" ht="25" x14ac:dyDescent="0.25">
      <c r="A169" s="42" t="s">
        <v>1281</v>
      </c>
      <c r="B169" s="115" t="s">
        <v>217</v>
      </c>
      <c r="C169" s="113" t="s">
        <v>1742</v>
      </c>
      <c r="D169" s="112" t="str">
        <f t="shared" si="56"/>
        <v>N/A</v>
      </c>
      <c r="E169" s="113" t="s">
        <v>1742</v>
      </c>
      <c r="F169" s="112" t="str">
        <f t="shared" si="57"/>
        <v>N/A</v>
      </c>
      <c r="G169" s="113" t="s">
        <v>1742</v>
      </c>
      <c r="H169" s="112" t="str">
        <f t="shared" si="58"/>
        <v>N/A</v>
      </c>
      <c r="I169" s="114" t="s">
        <v>1742</v>
      </c>
      <c r="J169" s="114" t="s">
        <v>1742</v>
      </c>
      <c r="K169" s="115" t="s">
        <v>732</v>
      </c>
      <c r="L169" s="116" t="str">
        <f t="shared" si="59"/>
        <v>N/A</v>
      </c>
    </row>
    <row r="170" spans="1:12" ht="25" x14ac:dyDescent="0.25">
      <c r="A170" s="42" t="s">
        <v>1282</v>
      </c>
      <c r="B170" s="115" t="s">
        <v>217</v>
      </c>
      <c r="C170" s="113" t="s">
        <v>1742</v>
      </c>
      <c r="D170" s="112" t="str">
        <f t="shared" si="56"/>
        <v>N/A</v>
      </c>
      <c r="E170" s="113" t="s">
        <v>1742</v>
      </c>
      <c r="F170" s="112" t="str">
        <f t="shared" si="57"/>
        <v>N/A</v>
      </c>
      <c r="G170" s="113" t="s">
        <v>1742</v>
      </c>
      <c r="H170" s="112" t="str">
        <f t="shared" si="58"/>
        <v>N/A</v>
      </c>
      <c r="I170" s="114" t="s">
        <v>1742</v>
      </c>
      <c r="J170" s="114" t="s">
        <v>1742</v>
      </c>
      <c r="K170" s="115" t="s">
        <v>732</v>
      </c>
      <c r="L170" s="116" t="str">
        <f t="shared" si="59"/>
        <v>N/A</v>
      </c>
    </row>
    <row r="171" spans="1:12" ht="25" x14ac:dyDescent="0.25">
      <c r="A171" s="42" t="s">
        <v>1283</v>
      </c>
      <c r="B171" s="115" t="s">
        <v>217</v>
      </c>
      <c r="C171" s="113" t="s">
        <v>1742</v>
      </c>
      <c r="D171" s="112" t="str">
        <f t="shared" si="56"/>
        <v>N/A</v>
      </c>
      <c r="E171" s="113" t="s">
        <v>1742</v>
      </c>
      <c r="F171" s="112" t="str">
        <f t="shared" si="57"/>
        <v>N/A</v>
      </c>
      <c r="G171" s="113" t="s">
        <v>1742</v>
      </c>
      <c r="H171" s="112" t="str">
        <f t="shared" si="58"/>
        <v>N/A</v>
      </c>
      <c r="I171" s="114" t="s">
        <v>1742</v>
      </c>
      <c r="J171" s="114" t="s">
        <v>1742</v>
      </c>
      <c r="K171" s="115" t="s">
        <v>732</v>
      </c>
      <c r="L171" s="116" t="str">
        <f t="shared" si="59"/>
        <v>N/A</v>
      </c>
    </row>
    <row r="172" spans="1:12" ht="25" x14ac:dyDescent="0.25">
      <c r="A172" s="42" t="s">
        <v>1284</v>
      </c>
      <c r="B172" s="115" t="s">
        <v>217</v>
      </c>
      <c r="C172" s="113" t="s">
        <v>1742</v>
      </c>
      <c r="D172" s="112" t="str">
        <f t="shared" si="56"/>
        <v>N/A</v>
      </c>
      <c r="E172" s="113" t="s">
        <v>1742</v>
      </c>
      <c r="F172" s="112" t="str">
        <f t="shared" si="57"/>
        <v>N/A</v>
      </c>
      <c r="G172" s="113" t="s">
        <v>1742</v>
      </c>
      <c r="H172" s="112" t="str">
        <f t="shared" si="58"/>
        <v>N/A</v>
      </c>
      <c r="I172" s="114" t="s">
        <v>1742</v>
      </c>
      <c r="J172" s="114" t="s">
        <v>1742</v>
      </c>
      <c r="K172" s="115" t="s">
        <v>732</v>
      </c>
      <c r="L172" s="116" t="str">
        <f t="shared" si="59"/>
        <v>N/A</v>
      </c>
    </row>
    <row r="173" spans="1:12" ht="25" x14ac:dyDescent="0.25">
      <c r="A173" s="2" t="s">
        <v>546</v>
      </c>
      <c r="B173" s="115" t="s">
        <v>217</v>
      </c>
      <c r="C173" s="113">
        <v>0</v>
      </c>
      <c r="D173" s="112" t="str">
        <f t="shared" ref="D173:D181" si="64">IF($B173="N/A","N/A",IF(C173&gt;10,"No",IF(C173&lt;-10,"No","Yes")))</f>
        <v>N/A</v>
      </c>
      <c r="E173" s="113">
        <v>0</v>
      </c>
      <c r="F173" s="112" t="str">
        <f t="shared" ref="F173:F181" si="65">IF($B173="N/A","N/A",IF(E173&gt;10,"No",IF(E173&lt;-10,"No","Yes")))</f>
        <v>N/A</v>
      </c>
      <c r="G173" s="113">
        <v>0</v>
      </c>
      <c r="H173" s="112" t="str">
        <f t="shared" ref="H173:H181" si="66">IF($B173="N/A","N/A",IF(G173&gt;10,"No",IF(G173&lt;-10,"No","Yes")))</f>
        <v>N/A</v>
      </c>
      <c r="I173" s="114" t="s">
        <v>1742</v>
      </c>
      <c r="J173" s="114" t="s">
        <v>1742</v>
      </c>
      <c r="K173" s="115" t="s">
        <v>732</v>
      </c>
      <c r="L173" s="116" t="str">
        <f t="shared" ref="L173:L181" si="67">IF(J173="Div by 0", "N/A", IF(K173="N/A","N/A", IF(J173&gt;VALUE(MID(K173,1,2)), "No", IF(J173&lt;-1*VALUE(MID(K173,1,2)), "No", "Yes"))))</f>
        <v>N/A</v>
      </c>
    </row>
    <row r="174" spans="1:12" ht="25" x14ac:dyDescent="0.25">
      <c r="A174" s="2" t="s">
        <v>1285</v>
      </c>
      <c r="B174" s="115" t="s">
        <v>217</v>
      </c>
      <c r="C174" s="113">
        <v>0</v>
      </c>
      <c r="D174" s="112" t="str">
        <f t="shared" si="64"/>
        <v>N/A</v>
      </c>
      <c r="E174" s="113">
        <v>0</v>
      </c>
      <c r="F174" s="112" t="str">
        <f t="shared" si="65"/>
        <v>N/A</v>
      </c>
      <c r="G174" s="113">
        <v>0</v>
      </c>
      <c r="H174" s="112" t="str">
        <f t="shared" si="66"/>
        <v>N/A</v>
      </c>
      <c r="I174" s="114" t="s">
        <v>1742</v>
      </c>
      <c r="J174" s="114" t="s">
        <v>1742</v>
      </c>
      <c r="K174" s="115" t="s">
        <v>732</v>
      </c>
      <c r="L174" s="116" t="str">
        <f t="shared" si="67"/>
        <v>N/A</v>
      </c>
    </row>
    <row r="175" spans="1:12" ht="25" x14ac:dyDescent="0.25">
      <c r="A175" s="2" t="s">
        <v>547</v>
      </c>
      <c r="B175" s="115" t="s">
        <v>217</v>
      </c>
      <c r="C175" s="113">
        <v>0</v>
      </c>
      <c r="D175" s="112" t="str">
        <f t="shared" si="64"/>
        <v>N/A</v>
      </c>
      <c r="E175" s="113">
        <v>0</v>
      </c>
      <c r="F175" s="112" t="str">
        <f t="shared" si="65"/>
        <v>N/A</v>
      </c>
      <c r="G175" s="113">
        <v>0</v>
      </c>
      <c r="H175" s="112" t="str">
        <f t="shared" si="66"/>
        <v>N/A</v>
      </c>
      <c r="I175" s="114" t="s">
        <v>1742</v>
      </c>
      <c r="J175" s="114" t="s">
        <v>1742</v>
      </c>
      <c r="K175" s="115" t="s">
        <v>732</v>
      </c>
      <c r="L175" s="116" t="str">
        <f t="shared" si="67"/>
        <v>N/A</v>
      </c>
    </row>
    <row r="176" spans="1:12" ht="25" x14ac:dyDescent="0.25">
      <c r="A176" s="2" t="s">
        <v>512</v>
      </c>
      <c r="B176" s="115" t="s">
        <v>217</v>
      </c>
      <c r="C176" s="113">
        <v>0</v>
      </c>
      <c r="D176" s="112" t="str">
        <f t="shared" si="64"/>
        <v>N/A</v>
      </c>
      <c r="E176" s="113">
        <v>0</v>
      </c>
      <c r="F176" s="112" t="str">
        <f t="shared" si="65"/>
        <v>N/A</v>
      </c>
      <c r="G176" s="113">
        <v>0</v>
      </c>
      <c r="H176" s="112" t="str">
        <f t="shared" si="66"/>
        <v>N/A</v>
      </c>
      <c r="I176" s="114" t="s">
        <v>1742</v>
      </c>
      <c r="J176" s="114" t="s">
        <v>1742</v>
      </c>
      <c r="K176" s="115" t="s">
        <v>732</v>
      </c>
      <c r="L176" s="116" t="str">
        <f t="shared" si="67"/>
        <v>N/A</v>
      </c>
    </row>
    <row r="177" spans="1:12" ht="25" x14ac:dyDescent="0.25">
      <c r="A177" s="2" t="s">
        <v>513</v>
      </c>
      <c r="B177" s="117" t="s">
        <v>217</v>
      </c>
      <c r="C177" s="118" t="s">
        <v>1742</v>
      </c>
      <c r="D177" s="112" t="str">
        <f t="shared" si="64"/>
        <v>N/A</v>
      </c>
      <c r="E177" s="118" t="s">
        <v>1742</v>
      </c>
      <c r="F177" s="112" t="str">
        <f t="shared" si="65"/>
        <v>N/A</v>
      </c>
      <c r="G177" s="118" t="s">
        <v>1742</v>
      </c>
      <c r="H177" s="112" t="str">
        <f t="shared" si="66"/>
        <v>N/A</v>
      </c>
      <c r="I177" s="114" t="s">
        <v>1742</v>
      </c>
      <c r="J177" s="114" t="s">
        <v>1742</v>
      </c>
      <c r="K177" s="115" t="s">
        <v>732</v>
      </c>
      <c r="L177" s="116" t="str">
        <f t="shared" si="67"/>
        <v>N/A</v>
      </c>
    </row>
    <row r="178" spans="1:12" ht="25" x14ac:dyDescent="0.25">
      <c r="A178" s="2" t="s">
        <v>1286</v>
      </c>
      <c r="B178" s="117" t="s">
        <v>217</v>
      </c>
      <c r="C178" s="118" t="s">
        <v>1742</v>
      </c>
      <c r="D178" s="112" t="str">
        <f t="shared" si="64"/>
        <v>N/A</v>
      </c>
      <c r="E178" s="118" t="s">
        <v>1742</v>
      </c>
      <c r="F178" s="112" t="str">
        <f t="shared" si="65"/>
        <v>N/A</v>
      </c>
      <c r="G178" s="118" t="s">
        <v>1742</v>
      </c>
      <c r="H178" s="112" t="str">
        <f t="shared" si="66"/>
        <v>N/A</v>
      </c>
      <c r="I178" s="114" t="s">
        <v>1742</v>
      </c>
      <c r="J178" s="114" t="s">
        <v>1742</v>
      </c>
      <c r="K178" s="115" t="s">
        <v>732</v>
      </c>
      <c r="L178" s="116" t="str">
        <f t="shared" si="67"/>
        <v>N/A</v>
      </c>
    </row>
    <row r="179" spans="1:12" ht="25" x14ac:dyDescent="0.25">
      <c r="A179" s="2" t="s">
        <v>514</v>
      </c>
      <c r="B179" s="117" t="s">
        <v>217</v>
      </c>
      <c r="C179" s="118" t="s">
        <v>1742</v>
      </c>
      <c r="D179" s="112" t="str">
        <f t="shared" si="64"/>
        <v>N/A</v>
      </c>
      <c r="E179" s="118" t="s">
        <v>1742</v>
      </c>
      <c r="F179" s="112" t="str">
        <f t="shared" si="65"/>
        <v>N/A</v>
      </c>
      <c r="G179" s="118" t="s">
        <v>1742</v>
      </c>
      <c r="H179" s="112" t="str">
        <f t="shared" si="66"/>
        <v>N/A</v>
      </c>
      <c r="I179" s="114" t="s">
        <v>1742</v>
      </c>
      <c r="J179" s="114" t="s">
        <v>1742</v>
      </c>
      <c r="K179" s="115" t="s">
        <v>732</v>
      </c>
      <c r="L179" s="116" t="str">
        <f t="shared" si="67"/>
        <v>N/A</v>
      </c>
    </row>
    <row r="180" spans="1:12" ht="25" x14ac:dyDescent="0.25">
      <c r="A180" s="2" t="s">
        <v>515</v>
      </c>
      <c r="B180" s="115" t="s">
        <v>217</v>
      </c>
      <c r="C180" s="113" t="s">
        <v>1742</v>
      </c>
      <c r="D180" s="112" t="str">
        <f t="shared" si="64"/>
        <v>N/A</v>
      </c>
      <c r="E180" s="113" t="s">
        <v>1742</v>
      </c>
      <c r="F180" s="112" t="str">
        <f t="shared" si="65"/>
        <v>N/A</v>
      </c>
      <c r="G180" s="113" t="s">
        <v>1742</v>
      </c>
      <c r="H180" s="112" t="str">
        <f t="shared" si="66"/>
        <v>N/A</v>
      </c>
      <c r="I180" s="114" t="s">
        <v>1742</v>
      </c>
      <c r="J180" s="114" t="s">
        <v>1742</v>
      </c>
      <c r="K180" s="115" t="s">
        <v>732</v>
      </c>
      <c r="L180" s="116" t="str">
        <f t="shared" si="67"/>
        <v>N/A</v>
      </c>
    </row>
    <row r="181" spans="1:12" ht="25" x14ac:dyDescent="0.25">
      <c r="A181" s="2" t="s">
        <v>1684</v>
      </c>
      <c r="B181" s="115" t="s">
        <v>217</v>
      </c>
      <c r="C181" s="119" t="s">
        <v>1742</v>
      </c>
      <c r="D181" s="112" t="str">
        <f t="shared" si="64"/>
        <v>N/A</v>
      </c>
      <c r="E181" s="119" t="s">
        <v>1742</v>
      </c>
      <c r="F181" s="112" t="str">
        <f t="shared" si="65"/>
        <v>N/A</v>
      </c>
      <c r="G181" s="119" t="s">
        <v>1742</v>
      </c>
      <c r="H181" s="112" t="str">
        <f t="shared" si="66"/>
        <v>N/A</v>
      </c>
      <c r="I181" s="114" t="s">
        <v>1742</v>
      </c>
      <c r="J181" s="114" t="s">
        <v>1742</v>
      </c>
      <c r="K181" s="115" t="s">
        <v>732</v>
      </c>
      <c r="L181" s="116" t="str">
        <f t="shared" si="67"/>
        <v>N/A</v>
      </c>
    </row>
    <row r="182" spans="1:12" ht="25" x14ac:dyDescent="0.25">
      <c r="A182" s="2" t="s">
        <v>1685</v>
      </c>
      <c r="B182" s="120" t="s">
        <v>217</v>
      </c>
      <c r="C182" s="119" t="s">
        <v>217</v>
      </c>
      <c r="D182" s="116" t="str">
        <f t="shared" ref="D182:D185" si="68">IF($B182="N/A","N/A",IF(C182&lt;0,"No","Yes"))</f>
        <v>N/A</v>
      </c>
      <c r="E182" s="119" t="s">
        <v>1742</v>
      </c>
      <c r="F182" s="116" t="str">
        <f t="shared" ref="F182:F185" si="69">IF($B182="N/A","N/A",IF(E182&lt;0,"No","Yes"))</f>
        <v>N/A</v>
      </c>
      <c r="G182" s="119" t="s">
        <v>1742</v>
      </c>
      <c r="H182" s="116" t="str">
        <f t="shared" ref="H182:H185" si="70">IF($B182="N/A","N/A",IF(G182&lt;0,"No","Yes"))</f>
        <v>N/A</v>
      </c>
      <c r="I182" s="114" t="s">
        <v>217</v>
      </c>
      <c r="J182" s="114" t="s">
        <v>1742</v>
      </c>
      <c r="K182" s="120" t="s">
        <v>732</v>
      </c>
      <c r="L182" s="116" t="str">
        <f t="shared" ref="L182:L213" si="71">IF(J182="Div by 0", "N/A", IF(OR(J182="N/A",K182="N/A"),"N/A", IF(J182&gt;VALUE(MID(K182,1,2)), "No", IF(J182&lt;-1*VALUE(MID(K182,1,2)), "No", "Yes"))))</f>
        <v>N/A</v>
      </c>
    </row>
    <row r="183" spans="1:12" ht="25" x14ac:dyDescent="0.25">
      <c r="A183" s="2" t="s">
        <v>1686</v>
      </c>
      <c r="B183" s="120" t="s">
        <v>217</v>
      </c>
      <c r="C183" s="119" t="s">
        <v>217</v>
      </c>
      <c r="D183" s="116" t="str">
        <f t="shared" si="68"/>
        <v>N/A</v>
      </c>
      <c r="E183" s="119" t="s">
        <v>1742</v>
      </c>
      <c r="F183" s="116" t="str">
        <f t="shared" si="69"/>
        <v>N/A</v>
      </c>
      <c r="G183" s="119" t="s">
        <v>1742</v>
      </c>
      <c r="H183" s="116" t="str">
        <f t="shared" si="70"/>
        <v>N/A</v>
      </c>
      <c r="I183" s="114" t="s">
        <v>217</v>
      </c>
      <c r="J183" s="114" t="s">
        <v>1742</v>
      </c>
      <c r="K183" s="120" t="s">
        <v>732</v>
      </c>
      <c r="L183" s="116" t="str">
        <f t="shared" si="71"/>
        <v>N/A</v>
      </c>
    </row>
    <row r="184" spans="1:12" ht="25" x14ac:dyDescent="0.25">
      <c r="A184" s="2" t="s">
        <v>1687</v>
      </c>
      <c r="B184" s="120" t="s">
        <v>217</v>
      </c>
      <c r="C184" s="119" t="s">
        <v>217</v>
      </c>
      <c r="D184" s="116" t="str">
        <f t="shared" si="68"/>
        <v>N/A</v>
      </c>
      <c r="E184" s="119" t="s">
        <v>1742</v>
      </c>
      <c r="F184" s="116" t="str">
        <f t="shared" si="69"/>
        <v>N/A</v>
      </c>
      <c r="G184" s="119" t="s">
        <v>1742</v>
      </c>
      <c r="H184" s="116" t="str">
        <f t="shared" si="70"/>
        <v>N/A</v>
      </c>
      <c r="I184" s="114" t="s">
        <v>217</v>
      </c>
      <c r="J184" s="114" t="s">
        <v>1742</v>
      </c>
      <c r="K184" s="120" t="s">
        <v>732</v>
      </c>
      <c r="L184" s="116" t="str">
        <f t="shared" si="71"/>
        <v>N/A</v>
      </c>
    </row>
    <row r="185" spans="1:12" ht="25" x14ac:dyDescent="0.25">
      <c r="A185" s="2" t="s">
        <v>1688</v>
      </c>
      <c r="B185" s="120" t="s">
        <v>217</v>
      </c>
      <c r="C185" s="119" t="s">
        <v>217</v>
      </c>
      <c r="D185" s="116" t="str">
        <f t="shared" si="68"/>
        <v>N/A</v>
      </c>
      <c r="E185" s="119" t="s">
        <v>1742</v>
      </c>
      <c r="F185" s="116" t="str">
        <f t="shared" si="69"/>
        <v>N/A</v>
      </c>
      <c r="G185" s="119" t="s">
        <v>1742</v>
      </c>
      <c r="H185" s="116" t="str">
        <f t="shared" si="70"/>
        <v>N/A</v>
      </c>
      <c r="I185" s="114" t="s">
        <v>217</v>
      </c>
      <c r="J185" s="114" t="s">
        <v>1742</v>
      </c>
      <c r="K185" s="120" t="s">
        <v>732</v>
      </c>
      <c r="L185" s="116" t="str">
        <f t="shared" si="71"/>
        <v>N/A</v>
      </c>
    </row>
    <row r="186" spans="1:12" ht="25" x14ac:dyDescent="0.25">
      <c r="A186" s="2" t="s">
        <v>1689</v>
      </c>
      <c r="B186" s="117" t="s">
        <v>217</v>
      </c>
      <c r="C186" s="119" t="s">
        <v>217</v>
      </c>
      <c r="D186" s="112" t="str">
        <f t="shared" ref="D186:D213" si="72">IF($B186="N/A","N/A",IF(C186&gt;10,"No",IF(C186&lt;-10,"No","Yes")))</f>
        <v>N/A</v>
      </c>
      <c r="E186" s="119" t="s">
        <v>1742</v>
      </c>
      <c r="F186" s="112" t="str">
        <f t="shared" ref="F186:F213" si="73">IF($B186="N/A","N/A",IF(E186&gt;10,"No",IF(E186&lt;-10,"No","Yes")))</f>
        <v>N/A</v>
      </c>
      <c r="G186" s="119" t="s">
        <v>1742</v>
      </c>
      <c r="H186" s="112" t="str">
        <f t="shared" ref="H186:H213" si="74">IF($B186="N/A","N/A",IF(G186&gt;10,"No",IF(G186&lt;-10,"No","Yes")))</f>
        <v>N/A</v>
      </c>
      <c r="I186" s="114" t="s">
        <v>217</v>
      </c>
      <c r="J186" s="114" t="s">
        <v>1742</v>
      </c>
      <c r="K186" s="115" t="s">
        <v>732</v>
      </c>
      <c r="L186" s="116" t="str">
        <f t="shared" si="71"/>
        <v>N/A</v>
      </c>
    </row>
    <row r="187" spans="1:12" ht="25" x14ac:dyDescent="0.25">
      <c r="A187" s="2" t="s">
        <v>1690</v>
      </c>
      <c r="B187" s="117" t="s">
        <v>217</v>
      </c>
      <c r="C187" s="119" t="s">
        <v>217</v>
      </c>
      <c r="D187" s="112" t="str">
        <f t="shared" si="72"/>
        <v>N/A</v>
      </c>
      <c r="E187" s="119" t="s">
        <v>1742</v>
      </c>
      <c r="F187" s="112" t="str">
        <f t="shared" si="73"/>
        <v>N/A</v>
      </c>
      <c r="G187" s="119" t="s">
        <v>1742</v>
      </c>
      <c r="H187" s="112" t="str">
        <f t="shared" si="74"/>
        <v>N/A</v>
      </c>
      <c r="I187" s="114" t="s">
        <v>217</v>
      </c>
      <c r="J187" s="114" t="s">
        <v>1742</v>
      </c>
      <c r="K187" s="115" t="s">
        <v>732</v>
      </c>
      <c r="L187" s="116" t="str">
        <f t="shared" si="71"/>
        <v>N/A</v>
      </c>
    </row>
    <row r="188" spans="1:12" ht="25" x14ac:dyDescent="0.25">
      <c r="A188" s="2" t="s">
        <v>1691</v>
      </c>
      <c r="B188" s="117" t="s">
        <v>217</v>
      </c>
      <c r="C188" s="119" t="s">
        <v>217</v>
      </c>
      <c r="D188" s="112" t="str">
        <f t="shared" si="72"/>
        <v>N/A</v>
      </c>
      <c r="E188" s="119" t="s">
        <v>1742</v>
      </c>
      <c r="F188" s="112" t="str">
        <f t="shared" si="73"/>
        <v>N/A</v>
      </c>
      <c r="G188" s="119" t="s">
        <v>1742</v>
      </c>
      <c r="H188" s="112" t="str">
        <f t="shared" si="74"/>
        <v>N/A</v>
      </c>
      <c r="I188" s="114" t="s">
        <v>217</v>
      </c>
      <c r="J188" s="114" t="s">
        <v>1742</v>
      </c>
      <c r="K188" s="115" t="s">
        <v>732</v>
      </c>
      <c r="L188" s="116" t="str">
        <f t="shared" si="71"/>
        <v>N/A</v>
      </c>
    </row>
    <row r="189" spans="1:12" ht="25" x14ac:dyDescent="0.25">
      <c r="A189" s="2" t="s">
        <v>1692</v>
      </c>
      <c r="B189" s="117" t="s">
        <v>217</v>
      </c>
      <c r="C189" s="119" t="s">
        <v>217</v>
      </c>
      <c r="D189" s="112" t="str">
        <f t="shared" si="72"/>
        <v>N/A</v>
      </c>
      <c r="E189" s="119" t="s">
        <v>1742</v>
      </c>
      <c r="F189" s="112" t="str">
        <f t="shared" si="73"/>
        <v>N/A</v>
      </c>
      <c r="G189" s="119" t="s">
        <v>1742</v>
      </c>
      <c r="H189" s="112" t="str">
        <f t="shared" si="74"/>
        <v>N/A</v>
      </c>
      <c r="I189" s="114" t="s">
        <v>217</v>
      </c>
      <c r="J189" s="114" t="s">
        <v>1742</v>
      </c>
      <c r="K189" s="115" t="s">
        <v>732</v>
      </c>
      <c r="L189" s="116" t="str">
        <f t="shared" si="71"/>
        <v>N/A</v>
      </c>
    </row>
    <row r="190" spans="1:12" ht="25" x14ac:dyDescent="0.25">
      <c r="A190" s="2" t="s">
        <v>1693</v>
      </c>
      <c r="B190" s="117" t="s">
        <v>217</v>
      </c>
      <c r="C190" s="119" t="s">
        <v>217</v>
      </c>
      <c r="D190" s="112" t="str">
        <f t="shared" si="72"/>
        <v>N/A</v>
      </c>
      <c r="E190" s="119" t="s">
        <v>1742</v>
      </c>
      <c r="F190" s="112" t="str">
        <f t="shared" si="73"/>
        <v>N/A</v>
      </c>
      <c r="G190" s="119" t="s">
        <v>1742</v>
      </c>
      <c r="H190" s="112" t="str">
        <f t="shared" si="74"/>
        <v>N/A</v>
      </c>
      <c r="I190" s="114" t="s">
        <v>217</v>
      </c>
      <c r="J190" s="114" t="s">
        <v>1742</v>
      </c>
      <c r="K190" s="115" t="s">
        <v>732</v>
      </c>
      <c r="L190" s="116" t="str">
        <f t="shared" si="71"/>
        <v>N/A</v>
      </c>
    </row>
    <row r="191" spans="1:12" ht="25" x14ac:dyDescent="0.25">
      <c r="A191" s="2" t="s">
        <v>1694</v>
      </c>
      <c r="B191" s="117" t="s">
        <v>217</v>
      </c>
      <c r="C191" s="119" t="s">
        <v>217</v>
      </c>
      <c r="D191" s="112" t="str">
        <f t="shared" si="72"/>
        <v>N/A</v>
      </c>
      <c r="E191" s="119" t="s">
        <v>1742</v>
      </c>
      <c r="F191" s="112" t="str">
        <f t="shared" si="73"/>
        <v>N/A</v>
      </c>
      <c r="G191" s="119" t="s">
        <v>1742</v>
      </c>
      <c r="H191" s="112" t="str">
        <f t="shared" si="74"/>
        <v>N/A</v>
      </c>
      <c r="I191" s="114" t="s">
        <v>217</v>
      </c>
      <c r="J191" s="114" t="s">
        <v>1742</v>
      </c>
      <c r="K191" s="115" t="s">
        <v>732</v>
      </c>
      <c r="L191" s="116" t="str">
        <f t="shared" si="71"/>
        <v>N/A</v>
      </c>
    </row>
    <row r="192" spans="1:12" ht="25" x14ac:dyDescent="0.25">
      <c r="A192" s="2" t="s">
        <v>1695</v>
      </c>
      <c r="B192" s="117" t="s">
        <v>217</v>
      </c>
      <c r="C192" s="119" t="s">
        <v>217</v>
      </c>
      <c r="D192" s="112" t="str">
        <f t="shared" si="72"/>
        <v>N/A</v>
      </c>
      <c r="E192" s="119" t="s">
        <v>1742</v>
      </c>
      <c r="F192" s="112" t="str">
        <f t="shared" si="73"/>
        <v>N/A</v>
      </c>
      <c r="G192" s="119" t="s">
        <v>1742</v>
      </c>
      <c r="H192" s="112" t="str">
        <f t="shared" si="74"/>
        <v>N/A</v>
      </c>
      <c r="I192" s="114" t="s">
        <v>217</v>
      </c>
      <c r="J192" s="114" t="s">
        <v>1742</v>
      </c>
      <c r="K192" s="115" t="s">
        <v>732</v>
      </c>
      <c r="L192" s="116" t="str">
        <f t="shared" si="71"/>
        <v>N/A</v>
      </c>
    </row>
    <row r="193" spans="1:12" ht="25" x14ac:dyDescent="0.25">
      <c r="A193" s="2" t="s">
        <v>1696</v>
      </c>
      <c r="B193" s="117" t="s">
        <v>217</v>
      </c>
      <c r="C193" s="119" t="s">
        <v>217</v>
      </c>
      <c r="D193" s="112" t="str">
        <f t="shared" si="72"/>
        <v>N/A</v>
      </c>
      <c r="E193" s="119" t="s">
        <v>1742</v>
      </c>
      <c r="F193" s="112" t="str">
        <f t="shared" si="73"/>
        <v>N/A</v>
      </c>
      <c r="G193" s="119" t="s">
        <v>1742</v>
      </c>
      <c r="H193" s="112" t="str">
        <f t="shared" si="74"/>
        <v>N/A</v>
      </c>
      <c r="I193" s="114" t="s">
        <v>217</v>
      </c>
      <c r="J193" s="114" t="s">
        <v>1742</v>
      </c>
      <c r="K193" s="115" t="s">
        <v>732</v>
      </c>
      <c r="L193" s="116" t="str">
        <f t="shared" si="71"/>
        <v>N/A</v>
      </c>
    </row>
    <row r="194" spans="1:12" ht="25" x14ac:dyDescent="0.25">
      <c r="A194" s="2" t="s">
        <v>1697</v>
      </c>
      <c r="B194" s="117" t="s">
        <v>217</v>
      </c>
      <c r="C194" s="119" t="s">
        <v>217</v>
      </c>
      <c r="D194" s="112" t="str">
        <f t="shared" si="72"/>
        <v>N/A</v>
      </c>
      <c r="E194" s="119" t="s">
        <v>1742</v>
      </c>
      <c r="F194" s="112" t="str">
        <f t="shared" si="73"/>
        <v>N/A</v>
      </c>
      <c r="G194" s="119" t="s">
        <v>1742</v>
      </c>
      <c r="H194" s="112" t="str">
        <f t="shared" si="74"/>
        <v>N/A</v>
      </c>
      <c r="I194" s="114" t="s">
        <v>217</v>
      </c>
      <c r="J194" s="114" t="s">
        <v>1742</v>
      </c>
      <c r="K194" s="115" t="s">
        <v>732</v>
      </c>
      <c r="L194" s="116" t="str">
        <f t="shared" si="71"/>
        <v>N/A</v>
      </c>
    </row>
    <row r="195" spans="1:12" ht="25" x14ac:dyDescent="0.25">
      <c r="A195" s="2" t="s">
        <v>1698</v>
      </c>
      <c r="B195" s="117" t="s">
        <v>217</v>
      </c>
      <c r="C195" s="119" t="s">
        <v>217</v>
      </c>
      <c r="D195" s="112" t="str">
        <f t="shared" si="72"/>
        <v>N/A</v>
      </c>
      <c r="E195" s="119" t="s">
        <v>1742</v>
      </c>
      <c r="F195" s="112" t="str">
        <f t="shared" si="73"/>
        <v>N/A</v>
      </c>
      <c r="G195" s="119" t="s">
        <v>1742</v>
      </c>
      <c r="H195" s="112" t="str">
        <f t="shared" si="74"/>
        <v>N/A</v>
      </c>
      <c r="I195" s="114" t="s">
        <v>217</v>
      </c>
      <c r="J195" s="114" t="s">
        <v>1742</v>
      </c>
      <c r="K195" s="115" t="s">
        <v>732</v>
      </c>
      <c r="L195" s="116" t="str">
        <f t="shared" si="71"/>
        <v>N/A</v>
      </c>
    </row>
    <row r="196" spans="1:12" ht="25" x14ac:dyDescent="0.25">
      <c r="A196" s="2" t="s">
        <v>1699</v>
      </c>
      <c r="B196" s="117" t="s">
        <v>217</v>
      </c>
      <c r="C196" s="119" t="s">
        <v>217</v>
      </c>
      <c r="D196" s="112" t="str">
        <f t="shared" si="72"/>
        <v>N/A</v>
      </c>
      <c r="E196" s="119" t="s">
        <v>1742</v>
      </c>
      <c r="F196" s="112" t="str">
        <f t="shared" si="73"/>
        <v>N/A</v>
      </c>
      <c r="G196" s="119" t="s">
        <v>1742</v>
      </c>
      <c r="H196" s="112" t="str">
        <f t="shared" si="74"/>
        <v>N/A</v>
      </c>
      <c r="I196" s="114" t="s">
        <v>217</v>
      </c>
      <c r="J196" s="114" t="s">
        <v>1742</v>
      </c>
      <c r="K196" s="115" t="s">
        <v>732</v>
      </c>
      <c r="L196" s="116" t="str">
        <f t="shared" si="71"/>
        <v>N/A</v>
      </c>
    </row>
    <row r="197" spans="1:12" ht="25" x14ac:dyDescent="0.25">
      <c r="A197" s="2" t="s">
        <v>1700</v>
      </c>
      <c r="B197" s="117" t="s">
        <v>217</v>
      </c>
      <c r="C197" s="119" t="s">
        <v>217</v>
      </c>
      <c r="D197" s="112" t="str">
        <f t="shared" si="72"/>
        <v>N/A</v>
      </c>
      <c r="E197" s="119" t="s">
        <v>1742</v>
      </c>
      <c r="F197" s="112" t="str">
        <f t="shared" si="73"/>
        <v>N/A</v>
      </c>
      <c r="G197" s="119" t="s">
        <v>1742</v>
      </c>
      <c r="H197" s="112" t="str">
        <f t="shared" si="74"/>
        <v>N/A</v>
      </c>
      <c r="I197" s="114" t="s">
        <v>217</v>
      </c>
      <c r="J197" s="114" t="s">
        <v>1742</v>
      </c>
      <c r="K197" s="115" t="s">
        <v>732</v>
      </c>
      <c r="L197" s="116" t="str">
        <f t="shared" si="71"/>
        <v>N/A</v>
      </c>
    </row>
    <row r="198" spans="1:12" ht="25" x14ac:dyDescent="0.25">
      <c r="A198" s="2" t="s">
        <v>1701</v>
      </c>
      <c r="B198" s="117" t="s">
        <v>217</v>
      </c>
      <c r="C198" s="119" t="s">
        <v>217</v>
      </c>
      <c r="D198" s="112" t="str">
        <f t="shared" si="72"/>
        <v>N/A</v>
      </c>
      <c r="E198" s="119" t="s">
        <v>1742</v>
      </c>
      <c r="F198" s="112" t="str">
        <f t="shared" si="73"/>
        <v>N/A</v>
      </c>
      <c r="G198" s="119" t="s">
        <v>1742</v>
      </c>
      <c r="H198" s="112" t="str">
        <f t="shared" si="74"/>
        <v>N/A</v>
      </c>
      <c r="I198" s="114" t="s">
        <v>217</v>
      </c>
      <c r="J198" s="114" t="s">
        <v>1742</v>
      </c>
      <c r="K198" s="115" t="s">
        <v>732</v>
      </c>
      <c r="L198" s="116" t="str">
        <f t="shared" si="71"/>
        <v>N/A</v>
      </c>
    </row>
    <row r="199" spans="1:12" ht="25" x14ac:dyDescent="0.25">
      <c r="A199" s="2" t="s">
        <v>1702</v>
      </c>
      <c r="B199" s="117" t="s">
        <v>217</v>
      </c>
      <c r="C199" s="119" t="s">
        <v>217</v>
      </c>
      <c r="D199" s="112" t="str">
        <f t="shared" si="72"/>
        <v>N/A</v>
      </c>
      <c r="E199" s="119" t="s">
        <v>1742</v>
      </c>
      <c r="F199" s="112" t="str">
        <f t="shared" si="73"/>
        <v>N/A</v>
      </c>
      <c r="G199" s="119" t="s">
        <v>1742</v>
      </c>
      <c r="H199" s="112" t="str">
        <f t="shared" si="74"/>
        <v>N/A</v>
      </c>
      <c r="I199" s="114" t="s">
        <v>217</v>
      </c>
      <c r="J199" s="114" t="s">
        <v>1742</v>
      </c>
      <c r="K199" s="115" t="s">
        <v>732</v>
      </c>
      <c r="L199" s="116" t="str">
        <f t="shared" si="71"/>
        <v>N/A</v>
      </c>
    </row>
    <row r="200" spans="1:12" ht="25" x14ac:dyDescent="0.25">
      <c r="A200" s="2" t="s">
        <v>1703</v>
      </c>
      <c r="B200" s="117" t="s">
        <v>217</v>
      </c>
      <c r="C200" s="119" t="s">
        <v>217</v>
      </c>
      <c r="D200" s="112" t="str">
        <f t="shared" si="72"/>
        <v>N/A</v>
      </c>
      <c r="E200" s="119" t="s">
        <v>1742</v>
      </c>
      <c r="F200" s="112" t="str">
        <f t="shared" si="73"/>
        <v>N/A</v>
      </c>
      <c r="G200" s="119" t="s">
        <v>1742</v>
      </c>
      <c r="H200" s="112" t="str">
        <f t="shared" si="74"/>
        <v>N/A</v>
      </c>
      <c r="I200" s="114" t="s">
        <v>217</v>
      </c>
      <c r="J200" s="114" t="s">
        <v>1742</v>
      </c>
      <c r="K200" s="115" t="s">
        <v>732</v>
      </c>
      <c r="L200" s="116" t="str">
        <f t="shared" si="71"/>
        <v>N/A</v>
      </c>
    </row>
    <row r="201" spans="1:12" ht="25" x14ac:dyDescent="0.25">
      <c r="A201" s="2" t="s">
        <v>1704</v>
      </c>
      <c r="B201" s="117" t="s">
        <v>217</v>
      </c>
      <c r="C201" s="119" t="s">
        <v>217</v>
      </c>
      <c r="D201" s="112" t="str">
        <f t="shared" si="72"/>
        <v>N/A</v>
      </c>
      <c r="E201" s="119" t="s">
        <v>1742</v>
      </c>
      <c r="F201" s="112" t="str">
        <f t="shared" si="73"/>
        <v>N/A</v>
      </c>
      <c r="G201" s="119" t="s">
        <v>1742</v>
      </c>
      <c r="H201" s="112" t="str">
        <f t="shared" si="74"/>
        <v>N/A</v>
      </c>
      <c r="I201" s="114" t="s">
        <v>217</v>
      </c>
      <c r="J201" s="114" t="s">
        <v>1742</v>
      </c>
      <c r="K201" s="115" t="s">
        <v>732</v>
      </c>
      <c r="L201" s="116" t="str">
        <f t="shared" si="71"/>
        <v>N/A</v>
      </c>
    </row>
    <row r="202" spans="1:12" ht="25" x14ac:dyDescent="0.25">
      <c r="A202" s="2" t="s">
        <v>1705</v>
      </c>
      <c r="B202" s="117" t="s">
        <v>217</v>
      </c>
      <c r="C202" s="119" t="s">
        <v>217</v>
      </c>
      <c r="D202" s="112" t="str">
        <f t="shared" si="72"/>
        <v>N/A</v>
      </c>
      <c r="E202" s="119" t="s">
        <v>1742</v>
      </c>
      <c r="F202" s="112" t="str">
        <f t="shared" si="73"/>
        <v>N/A</v>
      </c>
      <c r="G202" s="119" t="s">
        <v>1742</v>
      </c>
      <c r="H202" s="112" t="str">
        <f t="shared" si="74"/>
        <v>N/A</v>
      </c>
      <c r="I202" s="114" t="s">
        <v>217</v>
      </c>
      <c r="J202" s="114" t="s">
        <v>1742</v>
      </c>
      <c r="K202" s="115" t="s">
        <v>732</v>
      </c>
      <c r="L202" s="116" t="str">
        <f t="shared" si="71"/>
        <v>N/A</v>
      </c>
    </row>
    <row r="203" spans="1:12" ht="25" x14ac:dyDescent="0.25">
      <c r="A203" s="2" t="s">
        <v>1706</v>
      </c>
      <c r="B203" s="117" t="s">
        <v>217</v>
      </c>
      <c r="C203" s="119" t="s">
        <v>217</v>
      </c>
      <c r="D203" s="112" t="str">
        <f t="shared" si="72"/>
        <v>N/A</v>
      </c>
      <c r="E203" s="119" t="s">
        <v>1742</v>
      </c>
      <c r="F203" s="112" t="str">
        <f t="shared" si="73"/>
        <v>N/A</v>
      </c>
      <c r="G203" s="119" t="s">
        <v>1742</v>
      </c>
      <c r="H203" s="112" t="str">
        <f t="shared" si="74"/>
        <v>N/A</v>
      </c>
      <c r="I203" s="114" t="s">
        <v>217</v>
      </c>
      <c r="J203" s="114" t="s">
        <v>1742</v>
      </c>
      <c r="K203" s="115" t="s">
        <v>732</v>
      </c>
      <c r="L203" s="116" t="str">
        <f t="shared" si="71"/>
        <v>N/A</v>
      </c>
    </row>
    <row r="204" spans="1:12" ht="25" x14ac:dyDescent="0.25">
      <c r="A204" s="2" t="s">
        <v>1707</v>
      </c>
      <c r="B204" s="117" t="s">
        <v>217</v>
      </c>
      <c r="C204" s="119" t="s">
        <v>217</v>
      </c>
      <c r="D204" s="112" t="str">
        <f t="shared" si="72"/>
        <v>N/A</v>
      </c>
      <c r="E204" s="119" t="s">
        <v>1742</v>
      </c>
      <c r="F204" s="112" t="str">
        <f t="shared" si="73"/>
        <v>N/A</v>
      </c>
      <c r="G204" s="119" t="s">
        <v>1742</v>
      </c>
      <c r="H204" s="112" t="str">
        <f t="shared" si="74"/>
        <v>N/A</v>
      </c>
      <c r="I204" s="114" t="s">
        <v>217</v>
      </c>
      <c r="J204" s="114" t="s">
        <v>1742</v>
      </c>
      <c r="K204" s="115" t="s">
        <v>732</v>
      </c>
      <c r="L204" s="116" t="str">
        <f t="shared" si="71"/>
        <v>N/A</v>
      </c>
    </row>
    <row r="205" spans="1:12" ht="25" x14ac:dyDescent="0.25">
      <c r="A205" s="2" t="s">
        <v>1708</v>
      </c>
      <c r="B205" s="117" t="s">
        <v>217</v>
      </c>
      <c r="C205" s="119" t="s">
        <v>217</v>
      </c>
      <c r="D205" s="112" t="str">
        <f t="shared" si="72"/>
        <v>N/A</v>
      </c>
      <c r="E205" s="119" t="s">
        <v>1742</v>
      </c>
      <c r="F205" s="112" t="str">
        <f t="shared" si="73"/>
        <v>N/A</v>
      </c>
      <c r="G205" s="119" t="s">
        <v>1742</v>
      </c>
      <c r="H205" s="112" t="str">
        <f t="shared" si="74"/>
        <v>N/A</v>
      </c>
      <c r="I205" s="114" t="s">
        <v>217</v>
      </c>
      <c r="J205" s="114" t="s">
        <v>1742</v>
      </c>
      <c r="K205" s="115" t="s">
        <v>732</v>
      </c>
      <c r="L205" s="116" t="str">
        <f t="shared" si="71"/>
        <v>N/A</v>
      </c>
    </row>
    <row r="206" spans="1:12" ht="25" x14ac:dyDescent="0.25">
      <c r="A206" s="2" t="s">
        <v>1709</v>
      </c>
      <c r="B206" s="117" t="s">
        <v>217</v>
      </c>
      <c r="C206" s="119" t="s">
        <v>217</v>
      </c>
      <c r="D206" s="112" t="str">
        <f t="shared" si="72"/>
        <v>N/A</v>
      </c>
      <c r="E206" s="119" t="s">
        <v>1742</v>
      </c>
      <c r="F206" s="112" t="str">
        <f t="shared" si="73"/>
        <v>N/A</v>
      </c>
      <c r="G206" s="119" t="s">
        <v>1742</v>
      </c>
      <c r="H206" s="112" t="str">
        <f t="shared" si="74"/>
        <v>N/A</v>
      </c>
      <c r="I206" s="114" t="s">
        <v>217</v>
      </c>
      <c r="J206" s="114" t="s">
        <v>1742</v>
      </c>
      <c r="K206" s="115" t="s">
        <v>732</v>
      </c>
      <c r="L206" s="116" t="str">
        <f t="shared" si="71"/>
        <v>N/A</v>
      </c>
    </row>
    <row r="207" spans="1:12" ht="25" x14ac:dyDescent="0.25">
      <c r="A207" s="2" t="s">
        <v>1710</v>
      </c>
      <c r="B207" s="117" t="s">
        <v>217</v>
      </c>
      <c r="C207" s="119" t="s">
        <v>217</v>
      </c>
      <c r="D207" s="112" t="str">
        <f t="shared" si="72"/>
        <v>N/A</v>
      </c>
      <c r="E207" s="119" t="s">
        <v>1742</v>
      </c>
      <c r="F207" s="112" t="str">
        <f t="shared" si="73"/>
        <v>N/A</v>
      </c>
      <c r="G207" s="119" t="s">
        <v>1742</v>
      </c>
      <c r="H207" s="112" t="str">
        <f t="shared" si="74"/>
        <v>N/A</v>
      </c>
      <c r="I207" s="114" t="s">
        <v>217</v>
      </c>
      <c r="J207" s="114" t="s">
        <v>1742</v>
      </c>
      <c r="K207" s="115" t="s">
        <v>732</v>
      </c>
      <c r="L207" s="116" t="str">
        <f t="shared" si="71"/>
        <v>N/A</v>
      </c>
    </row>
    <row r="208" spans="1:12" ht="25" x14ac:dyDescent="0.25">
      <c r="A208" s="2" t="s">
        <v>1711</v>
      </c>
      <c r="B208" s="117" t="s">
        <v>217</v>
      </c>
      <c r="C208" s="119" t="s">
        <v>217</v>
      </c>
      <c r="D208" s="112" t="str">
        <f t="shared" si="72"/>
        <v>N/A</v>
      </c>
      <c r="E208" s="119" t="s">
        <v>1742</v>
      </c>
      <c r="F208" s="112" t="str">
        <f t="shared" si="73"/>
        <v>N/A</v>
      </c>
      <c r="G208" s="119" t="s">
        <v>1742</v>
      </c>
      <c r="H208" s="112" t="str">
        <f t="shared" si="74"/>
        <v>N/A</v>
      </c>
      <c r="I208" s="114" t="s">
        <v>217</v>
      </c>
      <c r="J208" s="114" t="s">
        <v>1742</v>
      </c>
      <c r="K208" s="115" t="s">
        <v>732</v>
      </c>
      <c r="L208" s="116" t="str">
        <f t="shared" si="71"/>
        <v>N/A</v>
      </c>
    </row>
    <row r="209" spans="1:12" ht="25" x14ac:dyDescent="0.25">
      <c r="A209" s="2" t="s">
        <v>1712</v>
      </c>
      <c r="B209" s="117" t="s">
        <v>217</v>
      </c>
      <c r="C209" s="119" t="s">
        <v>217</v>
      </c>
      <c r="D209" s="112" t="str">
        <f t="shared" si="72"/>
        <v>N/A</v>
      </c>
      <c r="E209" s="119" t="s">
        <v>1742</v>
      </c>
      <c r="F209" s="112" t="str">
        <f t="shared" si="73"/>
        <v>N/A</v>
      </c>
      <c r="G209" s="119" t="s">
        <v>1742</v>
      </c>
      <c r="H209" s="112" t="str">
        <f t="shared" si="74"/>
        <v>N/A</v>
      </c>
      <c r="I209" s="114" t="s">
        <v>217</v>
      </c>
      <c r="J209" s="114" t="s">
        <v>1742</v>
      </c>
      <c r="K209" s="115" t="s">
        <v>732</v>
      </c>
      <c r="L209" s="116" t="str">
        <f t="shared" si="71"/>
        <v>N/A</v>
      </c>
    </row>
    <row r="210" spans="1:12" ht="25" x14ac:dyDescent="0.25">
      <c r="A210" s="2" t="s">
        <v>1713</v>
      </c>
      <c r="B210" s="117" t="s">
        <v>217</v>
      </c>
      <c r="C210" s="119" t="s">
        <v>217</v>
      </c>
      <c r="D210" s="112" t="str">
        <f t="shared" si="72"/>
        <v>N/A</v>
      </c>
      <c r="E210" s="119" t="s">
        <v>1742</v>
      </c>
      <c r="F210" s="112" t="str">
        <f t="shared" si="73"/>
        <v>N/A</v>
      </c>
      <c r="G210" s="119" t="s">
        <v>1742</v>
      </c>
      <c r="H210" s="112" t="str">
        <f t="shared" si="74"/>
        <v>N/A</v>
      </c>
      <c r="I210" s="114" t="s">
        <v>217</v>
      </c>
      <c r="J210" s="114" t="s">
        <v>1742</v>
      </c>
      <c r="K210" s="115" t="s">
        <v>732</v>
      </c>
      <c r="L210" s="116" t="str">
        <f t="shared" si="71"/>
        <v>N/A</v>
      </c>
    </row>
    <row r="211" spans="1:12" ht="25" x14ac:dyDescent="0.25">
      <c r="A211" s="2" t="s">
        <v>1714</v>
      </c>
      <c r="B211" s="117" t="s">
        <v>217</v>
      </c>
      <c r="C211" s="119" t="s">
        <v>217</v>
      </c>
      <c r="D211" s="112" t="str">
        <f t="shared" si="72"/>
        <v>N/A</v>
      </c>
      <c r="E211" s="119" t="s">
        <v>1742</v>
      </c>
      <c r="F211" s="112" t="str">
        <f t="shared" si="73"/>
        <v>N/A</v>
      </c>
      <c r="G211" s="119" t="s">
        <v>1742</v>
      </c>
      <c r="H211" s="112" t="str">
        <f t="shared" si="74"/>
        <v>N/A</v>
      </c>
      <c r="I211" s="114" t="s">
        <v>217</v>
      </c>
      <c r="J211" s="114" t="s">
        <v>1742</v>
      </c>
      <c r="K211" s="115" t="s">
        <v>732</v>
      </c>
      <c r="L211" s="116" t="str">
        <f t="shared" si="71"/>
        <v>N/A</v>
      </c>
    </row>
    <row r="212" spans="1:12" ht="25" x14ac:dyDescent="0.25">
      <c r="A212" s="2" t="s">
        <v>1715</v>
      </c>
      <c r="B212" s="117" t="s">
        <v>217</v>
      </c>
      <c r="C212" s="119" t="s">
        <v>217</v>
      </c>
      <c r="D212" s="112" t="str">
        <f t="shared" si="72"/>
        <v>N/A</v>
      </c>
      <c r="E212" s="119" t="s">
        <v>1742</v>
      </c>
      <c r="F212" s="112" t="str">
        <f t="shared" si="73"/>
        <v>N/A</v>
      </c>
      <c r="G212" s="119" t="s">
        <v>1742</v>
      </c>
      <c r="H212" s="112" t="str">
        <f t="shared" si="74"/>
        <v>N/A</v>
      </c>
      <c r="I212" s="114" t="s">
        <v>217</v>
      </c>
      <c r="J212" s="114" t="s">
        <v>1742</v>
      </c>
      <c r="K212" s="115" t="s">
        <v>732</v>
      </c>
      <c r="L212" s="116" t="str">
        <f t="shared" si="71"/>
        <v>N/A</v>
      </c>
    </row>
    <row r="213" spans="1:12" ht="26.25" customHeight="1" x14ac:dyDescent="0.25">
      <c r="A213" s="2" t="s">
        <v>1716</v>
      </c>
      <c r="B213" s="117" t="s">
        <v>217</v>
      </c>
      <c r="C213" s="119" t="s">
        <v>217</v>
      </c>
      <c r="D213" s="112" t="str">
        <f t="shared" si="72"/>
        <v>N/A</v>
      </c>
      <c r="E213" s="119" t="s">
        <v>1742</v>
      </c>
      <c r="F213" s="112" t="str">
        <f t="shared" si="73"/>
        <v>N/A</v>
      </c>
      <c r="G213" s="119" t="s">
        <v>1742</v>
      </c>
      <c r="H213" s="112" t="str">
        <f t="shared" si="74"/>
        <v>N/A</v>
      </c>
      <c r="I213" s="114" t="s">
        <v>217</v>
      </c>
      <c r="J213" s="114" t="s">
        <v>1742</v>
      </c>
      <c r="K213" s="115" t="s">
        <v>732</v>
      </c>
      <c r="L213" s="116" t="str">
        <f t="shared" si="71"/>
        <v>N/A</v>
      </c>
    </row>
    <row r="214" spans="1:12" x14ac:dyDescent="0.25">
      <c r="A214" s="151" t="s">
        <v>1648</v>
      </c>
      <c r="B214" s="152"/>
      <c r="C214" s="152"/>
      <c r="D214" s="152"/>
      <c r="E214" s="152"/>
      <c r="F214" s="152"/>
      <c r="G214" s="152"/>
      <c r="H214" s="152"/>
      <c r="I214" s="152"/>
      <c r="J214" s="152"/>
      <c r="K214" s="152"/>
      <c r="L214" s="153"/>
    </row>
    <row r="215" spans="1:12" ht="12.75" customHeight="1" x14ac:dyDescent="0.25">
      <c r="A215" s="145" t="s">
        <v>1646</v>
      </c>
      <c r="B215" s="146"/>
      <c r="C215" s="146"/>
      <c r="D215" s="146"/>
      <c r="E215" s="146"/>
      <c r="F215" s="146"/>
      <c r="G215" s="146"/>
      <c r="H215" s="146"/>
      <c r="I215" s="146"/>
      <c r="J215" s="146"/>
      <c r="K215" s="146"/>
      <c r="L215" s="147"/>
    </row>
    <row r="216" spans="1:12" x14ac:dyDescent="0.25">
      <c r="A216" s="47"/>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4"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4" customHeight="1" x14ac:dyDescent="0.3">
      <c r="A2" s="154" t="s">
        <v>1609</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16" t="s">
        <v>3</v>
      </c>
      <c r="B6" s="41" t="s">
        <v>217</v>
      </c>
      <c r="C6" s="1">
        <v>66877</v>
      </c>
      <c r="D6" s="11" t="str">
        <f t="shared" ref="D6:D39" si="0">IF($B6="N/A","N/A",IF(C6&gt;10,"No",IF(C6&lt;-10,"No","Yes")))</f>
        <v>N/A</v>
      </c>
      <c r="E6" s="1">
        <v>71706</v>
      </c>
      <c r="F6" s="11" t="str">
        <f t="shared" ref="F6:F39" si="1">IF($B6="N/A","N/A",IF(E6&gt;10,"No",IF(E6&lt;-10,"No","Yes")))</f>
        <v>N/A</v>
      </c>
      <c r="G6" s="1">
        <v>75639</v>
      </c>
      <c r="H6" s="11" t="str">
        <f t="shared" ref="H6:H39" si="2">IF($B6="N/A","N/A",IF(G6&gt;10,"No",IF(G6&lt;-10,"No","Yes")))</f>
        <v>N/A</v>
      </c>
      <c r="I6" s="12">
        <v>7.2210000000000001</v>
      </c>
      <c r="J6" s="12">
        <v>5.4850000000000003</v>
      </c>
      <c r="K6" s="41" t="s">
        <v>732</v>
      </c>
      <c r="L6" s="9" t="str">
        <f t="shared" ref="L6:L39" si="3">IF(J6="Div by 0", "N/A", IF(K6="N/A","N/A", IF(J6&gt;VALUE(MID(K6,1,2)), "No", IF(J6&lt;-1*VALUE(MID(K6,1,2)), "No", "Yes"))))</f>
        <v>Yes</v>
      </c>
    </row>
    <row r="7" spans="1:12" x14ac:dyDescent="0.25">
      <c r="A7" s="16" t="s">
        <v>4</v>
      </c>
      <c r="B7" s="33" t="s">
        <v>217</v>
      </c>
      <c r="C7" s="34">
        <v>56700</v>
      </c>
      <c r="D7" s="11" t="str">
        <f t="shared" si="0"/>
        <v>N/A</v>
      </c>
      <c r="E7" s="34">
        <v>61225</v>
      </c>
      <c r="F7" s="11" t="str">
        <f t="shared" si="1"/>
        <v>N/A</v>
      </c>
      <c r="G7" s="34">
        <v>64530</v>
      </c>
      <c r="H7" s="11" t="str">
        <f t="shared" si="2"/>
        <v>N/A</v>
      </c>
      <c r="I7" s="12">
        <v>7.9809999999999999</v>
      </c>
      <c r="J7" s="12">
        <v>5.3979999999999997</v>
      </c>
      <c r="K7" s="41" t="s">
        <v>732</v>
      </c>
      <c r="L7" s="9" t="str">
        <f t="shared" si="3"/>
        <v>Yes</v>
      </c>
    </row>
    <row r="8" spans="1:12" x14ac:dyDescent="0.25">
      <c r="A8" s="16" t="s">
        <v>363</v>
      </c>
      <c r="B8" s="33" t="s">
        <v>217</v>
      </c>
      <c r="C8" s="34" t="s">
        <v>217</v>
      </c>
      <c r="D8" s="11" t="str">
        <f>IF($B8="N/A","N/A",IF(C8&gt;10,"No",IF(C8&lt;-10,"No","Yes")))</f>
        <v>N/A</v>
      </c>
      <c r="E8" s="34" t="s">
        <v>217</v>
      </c>
      <c r="F8" s="11" t="str">
        <f t="shared" si="1"/>
        <v>N/A</v>
      </c>
      <c r="G8" s="8">
        <v>85.313132113999998</v>
      </c>
      <c r="H8" s="11" t="str">
        <f t="shared" si="2"/>
        <v>N/A</v>
      </c>
      <c r="I8" s="12" t="s">
        <v>217</v>
      </c>
      <c r="J8" s="12" t="s">
        <v>217</v>
      </c>
      <c r="K8" s="41" t="s">
        <v>732</v>
      </c>
      <c r="L8" s="9" t="str">
        <f t="shared" si="3"/>
        <v>No</v>
      </c>
    </row>
    <row r="9" spans="1:12" x14ac:dyDescent="0.25">
      <c r="A9" s="16" t="s">
        <v>83</v>
      </c>
      <c r="B9" s="33" t="s">
        <v>217</v>
      </c>
      <c r="C9" s="34">
        <v>49001.98</v>
      </c>
      <c r="D9" s="11" t="str">
        <f t="shared" si="0"/>
        <v>N/A</v>
      </c>
      <c r="E9" s="34">
        <v>53672.88</v>
      </c>
      <c r="F9" s="11" t="str">
        <f t="shared" si="1"/>
        <v>N/A</v>
      </c>
      <c r="G9" s="34">
        <v>57552.93</v>
      </c>
      <c r="H9" s="11" t="str">
        <f t="shared" si="2"/>
        <v>N/A</v>
      </c>
      <c r="I9" s="12">
        <v>9.532</v>
      </c>
      <c r="J9" s="12">
        <v>7.2290000000000001</v>
      </c>
      <c r="K9" s="41" t="s">
        <v>732</v>
      </c>
      <c r="L9" s="9" t="str">
        <f t="shared" si="3"/>
        <v>Yes</v>
      </c>
    </row>
    <row r="10" spans="1:12" x14ac:dyDescent="0.25">
      <c r="A10" s="16" t="s">
        <v>100</v>
      </c>
      <c r="B10" s="33" t="s">
        <v>217</v>
      </c>
      <c r="C10" s="34">
        <v>85</v>
      </c>
      <c r="D10" s="11" t="str">
        <f t="shared" si="0"/>
        <v>N/A</v>
      </c>
      <c r="E10" s="34">
        <v>60</v>
      </c>
      <c r="F10" s="11" t="str">
        <f t="shared" si="1"/>
        <v>N/A</v>
      </c>
      <c r="G10" s="34">
        <v>60</v>
      </c>
      <c r="H10" s="11" t="str">
        <f t="shared" si="2"/>
        <v>N/A</v>
      </c>
      <c r="I10" s="12">
        <v>-29.4</v>
      </c>
      <c r="J10" s="12">
        <v>0</v>
      </c>
      <c r="K10" s="41" t="s">
        <v>732</v>
      </c>
      <c r="L10" s="9" t="str">
        <f t="shared" si="3"/>
        <v>Yes</v>
      </c>
    </row>
    <row r="11" spans="1:12" x14ac:dyDescent="0.25">
      <c r="A11" s="16" t="s">
        <v>983</v>
      </c>
      <c r="B11" s="33" t="s">
        <v>217</v>
      </c>
      <c r="C11" s="34">
        <v>29</v>
      </c>
      <c r="D11" s="11" t="str">
        <f t="shared" si="0"/>
        <v>N/A</v>
      </c>
      <c r="E11" s="34">
        <v>20</v>
      </c>
      <c r="F11" s="11" t="str">
        <f t="shared" si="1"/>
        <v>N/A</v>
      </c>
      <c r="G11" s="34">
        <v>17</v>
      </c>
      <c r="H11" s="11" t="str">
        <f t="shared" si="2"/>
        <v>N/A</v>
      </c>
      <c r="I11" s="12">
        <v>-31</v>
      </c>
      <c r="J11" s="12">
        <v>-15</v>
      </c>
      <c r="K11" s="41" t="s">
        <v>732</v>
      </c>
      <c r="L11" s="9" t="str">
        <f t="shared" si="3"/>
        <v>Yes</v>
      </c>
    </row>
    <row r="12" spans="1:12" x14ac:dyDescent="0.25">
      <c r="A12" s="16" t="s">
        <v>984</v>
      </c>
      <c r="B12" s="33" t="s">
        <v>217</v>
      </c>
      <c r="C12" s="34">
        <v>0</v>
      </c>
      <c r="D12" s="11" t="str">
        <f t="shared" si="0"/>
        <v>N/A</v>
      </c>
      <c r="E12" s="34">
        <v>0</v>
      </c>
      <c r="F12" s="11" t="str">
        <f t="shared" si="1"/>
        <v>N/A</v>
      </c>
      <c r="G12" s="34">
        <v>0</v>
      </c>
      <c r="H12" s="11" t="str">
        <f t="shared" si="2"/>
        <v>N/A</v>
      </c>
      <c r="I12" s="12" t="s">
        <v>1742</v>
      </c>
      <c r="J12" s="12" t="s">
        <v>1742</v>
      </c>
      <c r="K12" s="41" t="s">
        <v>732</v>
      </c>
      <c r="L12" s="9" t="str">
        <f t="shared" si="3"/>
        <v>N/A</v>
      </c>
    </row>
    <row r="13" spans="1:12" x14ac:dyDescent="0.25">
      <c r="A13" s="16" t="s">
        <v>985</v>
      </c>
      <c r="B13" s="33" t="s">
        <v>217</v>
      </c>
      <c r="C13" s="34">
        <v>11</v>
      </c>
      <c r="D13" s="11" t="str">
        <f t="shared" si="0"/>
        <v>N/A</v>
      </c>
      <c r="E13" s="34">
        <v>0</v>
      </c>
      <c r="F13" s="11" t="str">
        <f t="shared" si="1"/>
        <v>N/A</v>
      </c>
      <c r="G13" s="34">
        <v>0</v>
      </c>
      <c r="H13" s="11" t="str">
        <f t="shared" si="2"/>
        <v>N/A</v>
      </c>
      <c r="I13" s="12">
        <v>-100</v>
      </c>
      <c r="J13" s="12" t="s">
        <v>1742</v>
      </c>
      <c r="K13" s="41" t="s">
        <v>732</v>
      </c>
      <c r="L13" s="9" t="str">
        <f t="shared" si="3"/>
        <v>N/A</v>
      </c>
    </row>
    <row r="14" spans="1:12" x14ac:dyDescent="0.25">
      <c r="A14" s="16" t="s">
        <v>986</v>
      </c>
      <c r="B14" s="33" t="s">
        <v>217</v>
      </c>
      <c r="C14" s="34">
        <v>45</v>
      </c>
      <c r="D14" s="11" t="str">
        <f t="shared" si="0"/>
        <v>N/A</v>
      </c>
      <c r="E14" s="34">
        <v>40</v>
      </c>
      <c r="F14" s="11" t="str">
        <f t="shared" si="1"/>
        <v>N/A</v>
      </c>
      <c r="G14" s="34">
        <v>43</v>
      </c>
      <c r="H14" s="11" t="str">
        <f t="shared" si="2"/>
        <v>N/A</v>
      </c>
      <c r="I14" s="12">
        <v>-11.1</v>
      </c>
      <c r="J14" s="12">
        <v>7.5</v>
      </c>
      <c r="K14" s="41" t="s">
        <v>732</v>
      </c>
      <c r="L14" s="9" t="str">
        <f t="shared" si="3"/>
        <v>Yes</v>
      </c>
    </row>
    <row r="15" spans="1:12" x14ac:dyDescent="0.25">
      <c r="A15" s="4" t="s">
        <v>987</v>
      </c>
      <c r="B15" s="33" t="s">
        <v>217</v>
      </c>
      <c r="C15" s="34">
        <v>0</v>
      </c>
      <c r="D15" s="11" t="str">
        <f t="shared" si="0"/>
        <v>N/A</v>
      </c>
      <c r="E15" s="34">
        <v>0</v>
      </c>
      <c r="F15" s="11" t="str">
        <f t="shared" si="1"/>
        <v>N/A</v>
      </c>
      <c r="G15" s="34">
        <v>0</v>
      </c>
      <c r="H15" s="11" t="str">
        <f t="shared" si="2"/>
        <v>N/A</v>
      </c>
      <c r="I15" s="12" t="s">
        <v>1742</v>
      </c>
      <c r="J15" s="12" t="s">
        <v>1742</v>
      </c>
      <c r="K15" s="41" t="s">
        <v>732</v>
      </c>
      <c r="L15" s="9" t="str">
        <f t="shared" si="3"/>
        <v>N/A</v>
      </c>
    </row>
    <row r="16" spans="1:12" x14ac:dyDescent="0.25">
      <c r="A16" s="4" t="s">
        <v>102</v>
      </c>
      <c r="B16" s="33" t="s">
        <v>217</v>
      </c>
      <c r="C16" s="34">
        <v>5628</v>
      </c>
      <c r="D16" s="11" t="str">
        <f t="shared" si="0"/>
        <v>N/A</v>
      </c>
      <c r="E16" s="34">
        <v>5914</v>
      </c>
      <c r="F16" s="11" t="str">
        <f t="shared" si="1"/>
        <v>N/A</v>
      </c>
      <c r="G16" s="34">
        <v>6204</v>
      </c>
      <c r="H16" s="11" t="str">
        <f t="shared" si="2"/>
        <v>N/A</v>
      </c>
      <c r="I16" s="12">
        <v>5.0819999999999999</v>
      </c>
      <c r="J16" s="12">
        <v>4.9039999999999999</v>
      </c>
      <c r="K16" s="41" t="s">
        <v>732</v>
      </c>
      <c r="L16" s="9" t="str">
        <f t="shared" si="3"/>
        <v>Yes</v>
      </c>
    </row>
    <row r="17" spans="1:12" x14ac:dyDescent="0.25">
      <c r="A17" s="4" t="s">
        <v>988</v>
      </c>
      <c r="B17" s="33" t="s">
        <v>217</v>
      </c>
      <c r="C17" s="34">
        <v>4112</v>
      </c>
      <c r="D17" s="11" t="str">
        <f t="shared" si="0"/>
        <v>N/A</v>
      </c>
      <c r="E17" s="34">
        <v>4253</v>
      </c>
      <c r="F17" s="11" t="str">
        <f t="shared" si="1"/>
        <v>N/A</v>
      </c>
      <c r="G17" s="34">
        <v>4481</v>
      </c>
      <c r="H17" s="11" t="str">
        <f t="shared" si="2"/>
        <v>N/A</v>
      </c>
      <c r="I17" s="12">
        <v>3.4289999999999998</v>
      </c>
      <c r="J17" s="12">
        <v>5.3609999999999998</v>
      </c>
      <c r="K17" s="41" t="s">
        <v>732</v>
      </c>
      <c r="L17" s="9" t="str">
        <f t="shared" si="3"/>
        <v>Yes</v>
      </c>
    </row>
    <row r="18" spans="1:12" x14ac:dyDescent="0.25">
      <c r="A18" s="4" t="s">
        <v>989</v>
      </c>
      <c r="B18" s="33" t="s">
        <v>217</v>
      </c>
      <c r="C18" s="34">
        <v>0</v>
      </c>
      <c r="D18" s="11" t="str">
        <f t="shared" si="0"/>
        <v>N/A</v>
      </c>
      <c r="E18" s="34">
        <v>0</v>
      </c>
      <c r="F18" s="11" t="str">
        <f t="shared" si="1"/>
        <v>N/A</v>
      </c>
      <c r="G18" s="34">
        <v>0</v>
      </c>
      <c r="H18" s="11" t="str">
        <f t="shared" si="2"/>
        <v>N/A</v>
      </c>
      <c r="I18" s="12" t="s">
        <v>1742</v>
      </c>
      <c r="J18" s="12" t="s">
        <v>1742</v>
      </c>
      <c r="K18" s="41" t="s">
        <v>732</v>
      </c>
      <c r="L18" s="9" t="str">
        <f t="shared" si="3"/>
        <v>N/A</v>
      </c>
    </row>
    <row r="19" spans="1:12" x14ac:dyDescent="0.25">
      <c r="A19" s="4" t="s">
        <v>990</v>
      </c>
      <c r="B19" s="33" t="s">
        <v>217</v>
      </c>
      <c r="C19" s="34">
        <v>234</v>
      </c>
      <c r="D19" s="11" t="str">
        <f t="shared" si="0"/>
        <v>N/A</v>
      </c>
      <c r="E19" s="34">
        <v>236</v>
      </c>
      <c r="F19" s="11" t="str">
        <f t="shared" si="1"/>
        <v>N/A</v>
      </c>
      <c r="G19" s="34">
        <v>239</v>
      </c>
      <c r="H19" s="11" t="str">
        <f t="shared" si="2"/>
        <v>N/A</v>
      </c>
      <c r="I19" s="12">
        <v>0.85470000000000002</v>
      </c>
      <c r="J19" s="12">
        <v>1.2709999999999999</v>
      </c>
      <c r="K19" s="41" t="s">
        <v>732</v>
      </c>
      <c r="L19" s="9" t="str">
        <f t="shared" si="3"/>
        <v>Yes</v>
      </c>
    </row>
    <row r="20" spans="1:12" x14ac:dyDescent="0.25">
      <c r="A20" s="4" t="s">
        <v>991</v>
      </c>
      <c r="B20" s="33" t="s">
        <v>217</v>
      </c>
      <c r="C20" s="34">
        <v>1282</v>
      </c>
      <c r="D20" s="11" t="str">
        <f t="shared" si="0"/>
        <v>N/A</v>
      </c>
      <c r="E20" s="34">
        <v>1425</v>
      </c>
      <c r="F20" s="11" t="str">
        <f t="shared" si="1"/>
        <v>N/A</v>
      </c>
      <c r="G20" s="34">
        <v>1484</v>
      </c>
      <c r="H20" s="11" t="str">
        <f t="shared" si="2"/>
        <v>N/A</v>
      </c>
      <c r="I20" s="12">
        <v>11.15</v>
      </c>
      <c r="J20" s="12">
        <v>4.1399999999999997</v>
      </c>
      <c r="K20" s="41" t="s">
        <v>732</v>
      </c>
      <c r="L20" s="9" t="str">
        <f t="shared" si="3"/>
        <v>Yes</v>
      </c>
    </row>
    <row r="21" spans="1:12" x14ac:dyDescent="0.25">
      <c r="A21" s="2" t="s">
        <v>992</v>
      </c>
      <c r="B21" s="33" t="s">
        <v>217</v>
      </c>
      <c r="C21" s="34">
        <v>0</v>
      </c>
      <c r="D21" s="11" t="str">
        <f t="shared" si="0"/>
        <v>N/A</v>
      </c>
      <c r="E21" s="34">
        <v>0</v>
      </c>
      <c r="F21" s="11" t="str">
        <f t="shared" si="1"/>
        <v>N/A</v>
      </c>
      <c r="G21" s="34">
        <v>0</v>
      </c>
      <c r="H21" s="11" t="str">
        <f t="shared" si="2"/>
        <v>N/A</v>
      </c>
      <c r="I21" s="12" t="s">
        <v>1742</v>
      </c>
      <c r="J21" s="12" t="s">
        <v>1742</v>
      </c>
      <c r="K21" s="41" t="s">
        <v>732</v>
      </c>
      <c r="L21" s="9" t="str">
        <f t="shared" si="3"/>
        <v>N/A</v>
      </c>
    </row>
    <row r="22" spans="1:12" x14ac:dyDescent="0.25">
      <c r="A22" s="2" t="s">
        <v>1726</v>
      </c>
      <c r="B22" s="33" t="s">
        <v>217</v>
      </c>
      <c r="C22" s="34">
        <v>50576</v>
      </c>
      <c r="D22" s="11" t="str">
        <f t="shared" si="0"/>
        <v>N/A</v>
      </c>
      <c r="E22" s="34">
        <v>54363</v>
      </c>
      <c r="F22" s="11" t="str">
        <f t="shared" si="1"/>
        <v>N/A</v>
      </c>
      <c r="G22" s="34">
        <v>56908</v>
      </c>
      <c r="H22" s="11" t="str">
        <f t="shared" si="2"/>
        <v>N/A</v>
      </c>
      <c r="I22" s="12">
        <v>7.4880000000000004</v>
      </c>
      <c r="J22" s="12">
        <v>4.681</v>
      </c>
      <c r="K22" s="41" t="s">
        <v>732</v>
      </c>
      <c r="L22" s="9" t="str">
        <f t="shared" si="3"/>
        <v>Yes</v>
      </c>
    </row>
    <row r="23" spans="1:12" x14ac:dyDescent="0.25">
      <c r="A23" s="4" t="s">
        <v>993</v>
      </c>
      <c r="B23" s="33" t="s">
        <v>217</v>
      </c>
      <c r="C23" s="34">
        <v>5534</v>
      </c>
      <c r="D23" s="11" t="str">
        <f t="shared" si="0"/>
        <v>N/A</v>
      </c>
      <c r="E23" s="34">
        <v>6090</v>
      </c>
      <c r="F23" s="11" t="str">
        <f t="shared" si="1"/>
        <v>N/A</v>
      </c>
      <c r="G23" s="34">
        <v>6245</v>
      </c>
      <c r="H23" s="11" t="str">
        <f t="shared" si="2"/>
        <v>N/A</v>
      </c>
      <c r="I23" s="12">
        <v>10.050000000000001</v>
      </c>
      <c r="J23" s="12">
        <v>2.5449999999999999</v>
      </c>
      <c r="K23" s="41" t="s">
        <v>732</v>
      </c>
      <c r="L23" s="9" t="str">
        <f t="shared" si="3"/>
        <v>Yes</v>
      </c>
    </row>
    <row r="24" spans="1:12" x14ac:dyDescent="0.25">
      <c r="A24" s="4" t="s">
        <v>994</v>
      </c>
      <c r="B24" s="33" t="s">
        <v>217</v>
      </c>
      <c r="C24" s="34">
        <v>0</v>
      </c>
      <c r="D24" s="11" t="str">
        <f t="shared" si="0"/>
        <v>N/A</v>
      </c>
      <c r="E24" s="34">
        <v>0</v>
      </c>
      <c r="F24" s="11" t="str">
        <f t="shared" si="1"/>
        <v>N/A</v>
      </c>
      <c r="G24" s="34">
        <v>0</v>
      </c>
      <c r="H24" s="11" t="str">
        <f t="shared" si="2"/>
        <v>N/A</v>
      </c>
      <c r="I24" s="12" t="s">
        <v>1742</v>
      </c>
      <c r="J24" s="12" t="s">
        <v>1742</v>
      </c>
      <c r="K24" s="41" t="s">
        <v>732</v>
      </c>
      <c r="L24" s="9" t="str">
        <f t="shared" si="3"/>
        <v>N/A</v>
      </c>
    </row>
    <row r="25" spans="1:12" x14ac:dyDescent="0.25">
      <c r="A25" s="4" t="s">
        <v>995</v>
      </c>
      <c r="B25" s="33" t="s">
        <v>217</v>
      </c>
      <c r="C25" s="34">
        <v>0</v>
      </c>
      <c r="D25" s="11" t="str">
        <f t="shared" si="0"/>
        <v>N/A</v>
      </c>
      <c r="E25" s="34">
        <v>0</v>
      </c>
      <c r="F25" s="11" t="str">
        <f t="shared" si="1"/>
        <v>N/A</v>
      </c>
      <c r="G25" s="34">
        <v>0</v>
      </c>
      <c r="H25" s="11" t="str">
        <f t="shared" si="2"/>
        <v>N/A</v>
      </c>
      <c r="I25" s="12" t="s">
        <v>1742</v>
      </c>
      <c r="J25" s="12" t="s">
        <v>1742</v>
      </c>
      <c r="K25" s="41" t="s">
        <v>732</v>
      </c>
      <c r="L25" s="9" t="str">
        <f t="shared" si="3"/>
        <v>N/A</v>
      </c>
    </row>
    <row r="26" spans="1:12" x14ac:dyDescent="0.25">
      <c r="A26" s="4" t="s">
        <v>996</v>
      </c>
      <c r="B26" s="33" t="s">
        <v>217</v>
      </c>
      <c r="C26" s="34">
        <v>33948</v>
      </c>
      <c r="D26" s="11" t="str">
        <f t="shared" si="0"/>
        <v>N/A</v>
      </c>
      <c r="E26" s="34">
        <v>37674</v>
      </c>
      <c r="F26" s="11" t="str">
        <f t="shared" si="1"/>
        <v>N/A</v>
      </c>
      <c r="G26" s="34">
        <v>40023</v>
      </c>
      <c r="H26" s="11" t="str">
        <f t="shared" si="2"/>
        <v>N/A</v>
      </c>
      <c r="I26" s="12">
        <v>10.98</v>
      </c>
      <c r="J26" s="12">
        <v>6.2350000000000003</v>
      </c>
      <c r="K26" s="41" t="s">
        <v>732</v>
      </c>
      <c r="L26" s="9" t="str">
        <f t="shared" si="3"/>
        <v>Yes</v>
      </c>
    </row>
    <row r="27" spans="1:12" x14ac:dyDescent="0.25">
      <c r="A27" s="4" t="s">
        <v>997</v>
      </c>
      <c r="B27" s="33" t="s">
        <v>217</v>
      </c>
      <c r="C27" s="34">
        <v>7725</v>
      </c>
      <c r="D27" s="11" t="str">
        <f t="shared" si="0"/>
        <v>N/A</v>
      </c>
      <c r="E27" s="34">
        <v>7363</v>
      </c>
      <c r="F27" s="11" t="str">
        <f t="shared" si="1"/>
        <v>N/A</v>
      </c>
      <c r="G27" s="34">
        <v>7413</v>
      </c>
      <c r="H27" s="11" t="str">
        <f t="shared" si="2"/>
        <v>N/A</v>
      </c>
      <c r="I27" s="12">
        <v>-4.6900000000000004</v>
      </c>
      <c r="J27" s="12">
        <v>0.67910000000000004</v>
      </c>
      <c r="K27" s="41" t="s">
        <v>732</v>
      </c>
      <c r="L27" s="9" t="str">
        <f t="shared" si="3"/>
        <v>Yes</v>
      </c>
    </row>
    <row r="28" spans="1:12" x14ac:dyDescent="0.25">
      <c r="A28" s="48" t="s">
        <v>998</v>
      </c>
      <c r="B28" s="33" t="s">
        <v>217</v>
      </c>
      <c r="C28" s="34">
        <v>3369</v>
      </c>
      <c r="D28" s="11" t="str">
        <f t="shared" si="0"/>
        <v>N/A</v>
      </c>
      <c r="E28" s="34">
        <v>3236</v>
      </c>
      <c r="F28" s="11" t="str">
        <f t="shared" si="1"/>
        <v>N/A</v>
      </c>
      <c r="G28" s="34">
        <v>3227</v>
      </c>
      <c r="H28" s="11" t="str">
        <f t="shared" si="2"/>
        <v>N/A</v>
      </c>
      <c r="I28" s="12">
        <v>-3.95</v>
      </c>
      <c r="J28" s="12">
        <v>-0.27800000000000002</v>
      </c>
      <c r="K28" s="41" t="s">
        <v>732</v>
      </c>
      <c r="L28" s="9" t="str">
        <f t="shared" si="3"/>
        <v>Yes</v>
      </c>
    </row>
    <row r="29" spans="1:12" x14ac:dyDescent="0.25">
      <c r="A29" s="48" t="s">
        <v>999</v>
      </c>
      <c r="B29" s="33" t="s">
        <v>217</v>
      </c>
      <c r="C29" s="34">
        <v>0</v>
      </c>
      <c r="D29" s="11" t="str">
        <f t="shared" si="0"/>
        <v>N/A</v>
      </c>
      <c r="E29" s="34">
        <v>0</v>
      </c>
      <c r="F29" s="11" t="str">
        <f t="shared" si="1"/>
        <v>N/A</v>
      </c>
      <c r="G29" s="34">
        <v>0</v>
      </c>
      <c r="H29" s="11" t="str">
        <f t="shared" si="2"/>
        <v>N/A</v>
      </c>
      <c r="I29" s="12" t="s">
        <v>1742</v>
      </c>
      <c r="J29" s="12" t="s">
        <v>1742</v>
      </c>
      <c r="K29" s="41" t="s">
        <v>732</v>
      </c>
      <c r="L29" s="9" t="str">
        <f t="shared" si="3"/>
        <v>N/A</v>
      </c>
    </row>
    <row r="30" spans="1:12" x14ac:dyDescent="0.25">
      <c r="A30" s="48" t="s">
        <v>106</v>
      </c>
      <c r="B30" s="33" t="s">
        <v>217</v>
      </c>
      <c r="C30" s="34">
        <v>10588</v>
      </c>
      <c r="D30" s="11" t="str">
        <f t="shared" si="0"/>
        <v>N/A</v>
      </c>
      <c r="E30" s="34">
        <v>11369</v>
      </c>
      <c r="F30" s="11" t="str">
        <f t="shared" si="1"/>
        <v>N/A</v>
      </c>
      <c r="G30" s="34">
        <v>12467</v>
      </c>
      <c r="H30" s="11" t="str">
        <f t="shared" si="2"/>
        <v>N/A</v>
      </c>
      <c r="I30" s="12">
        <v>7.3760000000000003</v>
      </c>
      <c r="J30" s="12">
        <v>9.6579999999999995</v>
      </c>
      <c r="K30" s="41" t="s">
        <v>732</v>
      </c>
      <c r="L30" s="9" t="str">
        <f t="shared" si="3"/>
        <v>Yes</v>
      </c>
    </row>
    <row r="31" spans="1:12" x14ac:dyDescent="0.25">
      <c r="A31" s="42" t="s">
        <v>1000</v>
      </c>
      <c r="B31" s="33" t="s">
        <v>217</v>
      </c>
      <c r="C31" s="34">
        <v>4542</v>
      </c>
      <c r="D31" s="11" t="str">
        <f t="shared" si="0"/>
        <v>N/A</v>
      </c>
      <c r="E31" s="34">
        <v>5284</v>
      </c>
      <c r="F31" s="11" t="str">
        <f t="shared" si="1"/>
        <v>N/A</v>
      </c>
      <c r="G31" s="34">
        <v>5705</v>
      </c>
      <c r="H31" s="11" t="str">
        <f t="shared" si="2"/>
        <v>N/A</v>
      </c>
      <c r="I31" s="12">
        <v>16.34</v>
      </c>
      <c r="J31" s="12">
        <v>7.9669999999999996</v>
      </c>
      <c r="K31" s="41" t="s">
        <v>732</v>
      </c>
      <c r="L31" s="9" t="str">
        <f t="shared" si="3"/>
        <v>Yes</v>
      </c>
    </row>
    <row r="32" spans="1:12" x14ac:dyDescent="0.25">
      <c r="A32" s="42" t="s">
        <v>1001</v>
      </c>
      <c r="B32" s="33" t="s">
        <v>217</v>
      </c>
      <c r="C32" s="34">
        <v>0</v>
      </c>
      <c r="D32" s="11" t="str">
        <f t="shared" si="0"/>
        <v>N/A</v>
      </c>
      <c r="E32" s="34">
        <v>0</v>
      </c>
      <c r="F32" s="11" t="str">
        <f t="shared" si="1"/>
        <v>N/A</v>
      </c>
      <c r="G32" s="34">
        <v>0</v>
      </c>
      <c r="H32" s="11" t="str">
        <f t="shared" si="2"/>
        <v>N/A</v>
      </c>
      <c r="I32" s="12" t="s">
        <v>1742</v>
      </c>
      <c r="J32" s="12" t="s">
        <v>1742</v>
      </c>
      <c r="K32" s="41" t="s">
        <v>732</v>
      </c>
      <c r="L32" s="9" t="str">
        <f t="shared" si="3"/>
        <v>N/A</v>
      </c>
    </row>
    <row r="33" spans="1:12" x14ac:dyDescent="0.25">
      <c r="A33" s="42" t="s">
        <v>1002</v>
      </c>
      <c r="B33" s="33" t="s">
        <v>217</v>
      </c>
      <c r="C33" s="34">
        <v>0</v>
      </c>
      <c r="D33" s="11" t="str">
        <f t="shared" si="0"/>
        <v>N/A</v>
      </c>
      <c r="E33" s="34">
        <v>0</v>
      </c>
      <c r="F33" s="11" t="str">
        <f t="shared" si="1"/>
        <v>N/A</v>
      </c>
      <c r="G33" s="34">
        <v>0</v>
      </c>
      <c r="H33" s="11" t="str">
        <f t="shared" si="2"/>
        <v>N/A</v>
      </c>
      <c r="I33" s="12" t="s">
        <v>1742</v>
      </c>
      <c r="J33" s="12" t="s">
        <v>1742</v>
      </c>
      <c r="K33" s="41" t="s">
        <v>732</v>
      </c>
      <c r="L33" s="9" t="str">
        <f t="shared" si="3"/>
        <v>N/A</v>
      </c>
    </row>
    <row r="34" spans="1:12" x14ac:dyDescent="0.25">
      <c r="A34" s="42" t="s">
        <v>1003</v>
      </c>
      <c r="B34" s="33" t="s">
        <v>217</v>
      </c>
      <c r="C34" s="34">
        <v>3012</v>
      </c>
      <c r="D34" s="11" t="str">
        <f t="shared" si="0"/>
        <v>N/A</v>
      </c>
      <c r="E34" s="34">
        <v>2833</v>
      </c>
      <c r="F34" s="11" t="str">
        <f t="shared" si="1"/>
        <v>N/A</v>
      </c>
      <c r="G34" s="34">
        <v>3073</v>
      </c>
      <c r="H34" s="11" t="str">
        <f t="shared" si="2"/>
        <v>N/A</v>
      </c>
      <c r="I34" s="12">
        <v>-5.94</v>
      </c>
      <c r="J34" s="12">
        <v>8.4719999999999995</v>
      </c>
      <c r="K34" s="41" t="s">
        <v>732</v>
      </c>
      <c r="L34" s="9" t="str">
        <f t="shared" si="3"/>
        <v>Yes</v>
      </c>
    </row>
    <row r="35" spans="1:12" x14ac:dyDescent="0.25">
      <c r="A35" s="42" t="s">
        <v>1004</v>
      </c>
      <c r="B35" s="33" t="s">
        <v>217</v>
      </c>
      <c r="C35" s="34">
        <v>3034</v>
      </c>
      <c r="D35" s="11" t="str">
        <f t="shared" si="0"/>
        <v>N/A</v>
      </c>
      <c r="E35" s="34">
        <v>2813</v>
      </c>
      <c r="F35" s="11" t="str">
        <f t="shared" si="1"/>
        <v>N/A</v>
      </c>
      <c r="G35" s="34">
        <v>3179</v>
      </c>
      <c r="H35" s="11" t="str">
        <f t="shared" si="2"/>
        <v>N/A</v>
      </c>
      <c r="I35" s="12">
        <v>-7.28</v>
      </c>
      <c r="J35" s="12">
        <v>13.01</v>
      </c>
      <c r="K35" s="41" t="s">
        <v>732</v>
      </c>
      <c r="L35" s="9" t="str">
        <f t="shared" si="3"/>
        <v>Yes</v>
      </c>
    </row>
    <row r="36" spans="1:12" x14ac:dyDescent="0.25">
      <c r="A36" s="42" t="s">
        <v>1005</v>
      </c>
      <c r="B36" s="33" t="s">
        <v>217</v>
      </c>
      <c r="C36" s="34">
        <v>0</v>
      </c>
      <c r="D36" s="11" t="str">
        <f t="shared" si="0"/>
        <v>N/A</v>
      </c>
      <c r="E36" s="34">
        <v>439</v>
      </c>
      <c r="F36" s="11" t="str">
        <f t="shared" si="1"/>
        <v>N/A</v>
      </c>
      <c r="G36" s="34">
        <v>510</v>
      </c>
      <c r="H36" s="11" t="str">
        <f t="shared" si="2"/>
        <v>N/A</v>
      </c>
      <c r="I36" s="12" t="s">
        <v>1742</v>
      </c>
      <c r="J36" s="12">
        <v>16.170000000000002</v>
      </c>
      <c r="K36" s="41" t="s">
        <v>732</v>
      </c>
      <c r="L36" s="9" t="str">
        <f t="shared" si="3"/>
        <v>Yes</v>
      </c>
    </row>
    <row r="37" spans="1:12" x14ac:dyDescent="0.25">
      <c r="A37" s="42" t="s">
        <v>122</v>
      </c>
      <c r="B37" s="33" t="s">
        <v>217</v>
      </c>
      <c r="C37" s="34">
        <v>66</v>
      </c>
      <c r="D37" s="11" t="str">
        <f t="shared" si="0"/>
        <v>N/A</v>
      </c>
      <c r="E37" s="34">
        <v>33</v>
      </c>
      <c r="F37" s="11" t="str">
        <f t="shared" si="1"/>
        <v>N/A</v>
      </c>
      <c r="G37" s="34">
        <v>21</v>
      </c>
      <c r="H37" s="11" t="str">
        <f t="shared" si="2"/>
        <v>N/A</v>
      </c>
      <c r="I37" s="12">
        <v>-50</v>
      </c>
      <c r="J37" s="12">
        <v>-36.4</v>
      </c>
      <c r="K37" s="41" t="s">
        <v>732</v>
      </c>
      <c r="L37" s="9" t="str">
        <f t="shared" si="3"/>
        <v>No</v>
      </c>
    </row>
    <row r="38" spans="1:12" x14ac:dyDescent="0.25">
      <c r="A38" s="42" t="s">
        <v>84</v>
      </c>
      <c r="B38" s="33" t="s">
        <v>217</v>
      </c>
      <c r="C38" s="43">
        <v>307721685</v>
      </c>
      <c r="D38" s="11" t="str">
        <f t="shared" si="0"/>
        <v>N/A</v>
      </c>
      <c r="E38" s="43">
        <v>332295114</v>
      </c>
      <c r="F38" s="11" t="str">
        <f t="shared" si="1"/>
        <v>N/A</v>
      </c>
      <c r="G38" s="43">
        <v>336710085</v>
      </c>
      <c r="H38" s="11" t="str">
        <f t="shared" si="2"/>
        <v>N/A</v>
      </c>
      <c r="I38" s="12">
        <v>7.9859999999999998</v>
      </c>
      <c r="J38" s="12">
        <v>1.329</v>
      </c>
      <c r="K38" s="41" t="s">
        <v>732</v>
      </c>
      <c r="L38" s="9" t="str">
        <f t="shared" si="3"/>
        <v>Yes</v>
      </c>
    </row>
    <row r="39" spans="1:12" x14ac:dyDescent="0.25">
      <c r="A39" s="42" t="s">
        <v>1287</v>
      </c>
      <c r="B39" s="33" t="s">
        <v>217</v>
      </c>
      <c r="C39" s="43">
        <v>4601.3081478000004</v>
      </c>
      <c r="D39" s="11" t="str">
        <f t="shared" si="0"/>
        <v>N/A</v>
      </c>
      <c r="E39" s="43">
        <v>4634.1326249000003</v>
      </c>
      <c r="F39" s="11" t="str">
        <f t="shared" si="1"/>
        <v>N/A</v>
      </c>
      <c r="G39" s="43">
        <v>4451.5406734999997</v>
      </c>
      <c r="H39" s="11" t="str">
        <f t="shared" si="2"/>
        <v>N/A</v>
      </c>
      <c r="I39" s="12">
        <v>0.71340000000000003</v>
      </c>
      <c r="J39" s="12">
        <v>-3.94</v>
      </c>
      <c r="K39" s="41" t="s">
        <v>732</v>
      </c>
      <c r="L39" s="9" t="str">
        <f t="shared" si="3"/>
        <v>Yes</v>
      </c>
    </row>
    <row r="40" spans="1:12" x14ac:dyDescent="0.25">
      <c r="A40" s="42" t="s">
        <v>1288</v>
      </c>
      <c r="B40" s="33" t="s">
        <v>217</v>
      </c>
      <c r="C40" s="43">
        <v>5427.1902116000001</v>
      </c>
      <c r="D40" s="11" t="str">
        <f>IF($B40="N/A","N/A",IF(C40&gt;10,"No",IF(C40&lt;-10,"No","Yes")))</f>
        <v>N/A</v>
      </c>
      <c r="E40" s="43">
        <v>5427.4416332999999</v>
      </c>
      <c r="F40" s="11" t="str">
        <f>IF($B40="N/A","N/A",IF(E40&gt;10,"No",IF(E40&lt;-10,"No","Yes")))</f>
        <v>N/A</v>
      </c>
      <c r="G40" s="43">
        <v>5217.8844723000002</v>
      </c>
      <c r="H40" s="11" t="str">
        <f>IF($B40="N/A","N/A",IF(G40&gt;10,"No",IF(G40&lt;-10,"No","Yes")))</f>
        <v>N/A</v>
      </c>
      <c r="I40" s="12">
        <v>4.5999999999999999E-3</v>
      </c>
      <c r="J40" s="12">
        <v>-3.86</v>
      </c>
      <c r="K40" s="41" t="s">
        <v>732</v>
      </c>
      <c r="L40" s="9" t="str">
        <f>IF(J40="Div by 0", "N/A", IF(K40="N/A","N/A", IF(J40&gt;VALUE(MID(K40,1,2)), "No", IF(J40&lt;-1*VALUE(MID(K40,1,2)), "No", "Yes"))))</f>
        <v>Yes</v>
      </c>
    </row>
    <row r="41" spans="1:12" x14ac:dyDescent="0.25">
      <c r="A41" s="42" t="s">
        <v>107</v>
      </c>
      <c r="B41" s="33" t="s">
        <v>217</v>
      </c>
      <c r="C41" s="43">
        <v>0</v>
      </c>
      <c r="D41" s="11" t="str">
        <f t="shared" ref="D41:D44" si="4">IF($B41="N/A","N/A",IF(C41&gt;10,"No",IF(C41&lt;-10,"No","Yes")))</f>
        <v>N/A</v>
      </c>
      <c r="E41" s="43">
        <v>0</v>
      </c>
      <c r="F41" s="11" t="str">
        <f t="shared" ref="F41:F44" si="5">IF($B41="N/A","N/A",IF(E41&gt;10,"No",IF(E41&lt;-10,"No","Yes")))</f>
        <v>N/A</v>
      </c>
      <c r="G41" s="43">
        <v>0</v>
      </c>
      <c r="H41" s="11" t="str">
        <f t="shared" ref="H41:H44" si="6">IF($B41="N/A","N/A",IF(G41&gt;10,"No",IF(G41&lt;-10,"No","Yes")))</f>
        <v>N/A</v>
      </c>
      <c r="I41" s="12" t="s">
        <v>1742</v>
      </c>
      <c r="J41" s="12" t="s">
        <v>1742</v>
      </c>
      <c r="K41" s="41" t="s">
        <v>732</v>
      </c>
      <c r="L41" s="9" t="str">
        <f t="shared" ref="L41:L43" si="7">IF(J41="Div by 0", "N/A", IF(K41="N/A","N/A", IF(J41&gt;VALUE(MID(K41,1,2)), "No", IF(J41&lt;-1*VALUE(MID(K41,1,2)), "No", "Yes"))))</f>
        <v>N/A</v>
      </c>
    </row>
    <row r="42" spans="1:12" x14ac:dyDescent="0.25">
      <c r="A42" s="42" t="s">
        <v>162</v>
      </c>
      <c r="B42" s="41" t="s">
        <v>221</v>
      </c>
      <c r="C42" s="1">
        <v>0</v>
      </c>
      <c r="D42" s="11" t="str">
        <f>IF($B42="N/A","N/A",IF(C42&gt;0,"No",IF(C42&lt;0,"No","Yes")))</f>
        <v>Yes</v>
      </c>
      <c r="E42" s="1">
        <v>0</v>
      </c>
      <c r="F42" s="11" t="str">
        <f>IF($B42="N/A","N/A",IF(E42&gt;0,"No",IF(E42&lt;0,"No","Yes")))</f>
        <v>Yes</v>
      </c>
      <c r="G42" s="1">
        <v>0</v>
      </c>
      <c r="H42" s="11" t="str">
        <f>IF($B42="N/A","N/A",IF(G42&gt;0,"No",IF(G42&lt;0,"No","Yes")))</f>
        <v>Yes</v>
      </c>
      <c r="I42" s="12" t="s">
        <v>1742</v>
      </c>
      <c r="J42" s="12" t="s">
        <v>1742</v>
      </c>
      <c r="K42" s="41" t="s">
        <v>732</v>
      </c>
      <c r="L42" s="9" t="str">
        <f t="shared" si="7"/>
        <v>N/A</v>
      </c>
    </row>
    <row r="43" spans="1:12" x14ac:dyDescent="0.25">
      <c r="A43" s="42" t="s">
        <v>160</v>
      </c>
      <c r="B43" s="33" t="s">
        <v>217</v>
      </c>
      <c r="C43" s="43">
        <v>0</v>
      </c>
      <c r="D43" s="11" t="str">
        <f t="shared" si="4"/>
        <v>N/A</v>
      </c>
      <c r="E43" s="43">
        <v>0</v>
      </c>
      <c r="F43" s="11" t="str">
        <f t="shared" si="5"/>
        <v>N/A</v>
      </c>
      <c r="G43" s="43">
        <v>0</v>
      </c>
      <c r="H43" s="11" t="str">
        <f t="shared" si="6"/>
        <v>N/A</v>
      </c>
      <c r="I43" s="12" t="s">
        <v>1742</v>
      </c>
      <c r="J43" s="12" t="s">
        <v>1742</v>
      </c>
      <c r="K43" s="41" t="s">
        <v>732</v>
      </c>
      <c r="L43" s="9" t="str">
        <f t="shared" si="7"/>
        <v>N/A</v>
      </c>
    </row>
    <row r="44" spans="1:12" x14ac:dyDescent="0.25">
      <c r="A44" s="42" t="s">
        <v>1289</v>
      </c>
      <c r="B44" s="33" t="s">
        <v>217</v>
      </c>
      <c r="C44" s="43" t="s">
        <v>1742</v>
      </c>
      <c r="D44" s="11" t="str">
        <f t="shared" si="4"/>
        <v>N/A</v>
      </c>
      <c r="E44" s="43" t="s">
        <v>1742</v>
      </c>
      <c r="F44" s="11" t="str">
        <f t="shared" si="5"/>
        <v>N/A</v>
      </c>
      <c r="G44" s="43" t="s">
        <v>1742</v>
      </c>
      <c r="H44" s="11" t="str">
        <f t="shared" si="6"/>
        <v>N/A</v>
      </c>
      <c r="I44" s="12" t="s">
        <v>1742</v>
      </c>
      <c r="J44" s="12" t="s">
        <v>1742</v>
      </c>
      <c r="K44" s="41" t="s">
        <v>732</v>
      </c>
      <c r="L44" s="9" t="str">
        <f>IF(J44="Div by 0", "N/A", IF(OR(J44="N/A",K44="N/A"),"N/A", IF(J44&gt;VALUE(MID(K44,1,2)), "No", IF(J44&lt;-1*VALUE(MID(K44,1,2)), "No", "Yes"))))</f>
        <v>N/A</v>
      </c>
    </row>
    <row r="45" spans="1:12" x14ac:dyDescent="0.25">
      <c r="A45" s="42" t="s">
        <v>1290</v>
      </c>
      <c r="B45" s="33" t="s">
        <v>217</v>
      </c>
      <c r="C45" s="43">
        <v>14212.858824000001</v>
      </c>
      <c r="D45" s="11" t="str">
        <f t="shared" ref="D45:D71" si="8">IF($B45="N/A","N/A",IF(C45&gt;10,"No",IF(C45&lt;-10,"No","Yes")))</f>
        <v>N/A</v>
      </c>
      <c r="E45" s="43">
        <v>16281.483333</v>
      </c>
      <c r="F45" s="11" t="str">
        <f t="shared" ref="F45:F71" si="9">IF($B45="N/A","N/A",IF(E45&gt;10,"No",IF(E45&lt;-10,"No","Yes")))</f>
        <v>N/A</v>
      </c>
      <c r="G45" s="43">
        <v>13532.1</v>
      </c>
      <c r="H45" s="11" t="str">
        <f t="shared" ref="H45:H71" si="10">IF($B45="N/A","N/A",IF(G45&gt;10,"No",IF(G45&lt;-10,"No","Yes")))</f>
        <v>N/A</v>
      </c>
      <c r="I45" s="12">
        <v>14.55</v>
      </c>
      <c r="J45" s="12">
        <v>-16.899999999999999</v>
      </c>
      <c r="K45" s="41" t="s">
        <v>732</v>
      </c>
      <c r="L45" s="9" t="str">
        <f t="shared" ref="L45:L71" si="11">IF(J45="Div by 0", "N/A", IF(K45="N/A","N/A", IF(J45&gt;VALUE(MID(K45,1,2)), "No", IF(J45&lt;-1*VALUE(MID(K45,1,2)), "No", "Yes"))))</f>
        <v>Yes</v>
      </c>
    </row>
    <row r="46" spans="1:12" x14ac:dyDescent="0.25">
      <c r="A46" s="42" t="s">
        <v>1291</v>
      </c>
      <c r="B46" s="33" t="s">
        <v>217</v>
      </c>
      <c r="C46" s="43">
        <v>19611.517241000001</v>
      </c>
      <c r="D46" s="11" t="str">
        <f t="shared" si="8"/>
        <v>N/A</v>
      </c>
      <c r="E46" s="43">
        <v>16535</v>
      </c>
      <c r="F46" s="11" t="str">
        <f t="shared" si="9"/>
        <v>N/A</v>
      </c>
      <c r="G46" s="43">
        <v>24914.882353000001</v>
      </c>
      <c r="H46" s="11" t="str">
        <f t="shared" si="10"/>
        <v>N/A</v>
      </c>
      <c r="I46" s="12">
        <v>-15.7</v>
      </c>
      <c r="J46" s="12">
        <v>50.68</v>
      </c>
      <c r="K46" s="41" t="s">
        <v>732</v>
      </c>
      <c r="L46" s="9" t="str">
        <f t="shared" si="11"/>
        <v>No</v>
      </c>
    </row>
    <row r="47" spans="1:12" x14ac:dyDescent="0.25">
      <c r="A47" s="42" t="s">
        <v>1292</v>
      </c>
      <c r="B47" s="33" t="s">
        <v>217</v>
      </c>
      <c r="C47" s="43" t="s">
        <v>1742</v>
      </c>
      <c r="D47" s="11" t="str">
        <f t="shared" si="8"/>
        <v>N/A</v>
      </c>
      <c r="E47" s="43" t="s">
        <v>1742</v>
      </c>
      <c r="F47" s="11" t="str">
        <f t="shared" si="9"/>
        <v>N/A</v>
      </c>
      <c r="G47" s="43" t="s">
        <v>1742</v>
      </c>
      <c r="H47" s="11" t="str">
        <f t="shared" si="10"/>
        <v>N/A</v>
      </c>
      <c r="I47" s="12" t="s">
        <v>1742</v>
      </c>
      <c r="J47" s="12" t="s">
        <v>1742</v>
      </c>
      <c r="K47" s="41" t="s">
        <v>732</v>
      </c>
      <c r="L47" s="9" t="str">
        <f t="shared" si="11"/>
        <v>N/A</v>
      </c>
    </row>
    <row r="48" spans="1:12" x14ac:dyDescent="0.25">
      <c r="A48" s="42" t="s">
        <v>1293</v>
      </c>
      <c r="B48" s="33" t="s">
        <v>217</v>
      </c>
      <c r="C48" s="43">
        <v>82.909090909</v>
      </c>
      <c r="D48" s="11" t="str">
        <f t="shared" si="8"/>
        <v>N/A</v>
      </c>
      <c r="E48" s="43" t="s">
        <v>1742</v>
      </c>
      <c r="F48" s="11" t="str">
        <f t="shared" si="9"/>
        <v>N/A</v>
      </c>
      <c r="G48" s="43" t="s">
        <v>1742</v>
      </c>
      <c r="H48" s="11" t="str">
        <f t="shared" si="10"/>
        <v>N/A</v>
      </c>
      <c r="I48" s="12" t="s">
        <v>1742</v>
      </c>
      <c r="J48" s="12" t="s">
        <v>1742</v>
      </c>
      <c r="K48" s="41" t="s">
        <v>732</v>
      </c>
      <c r="L48" s="9" t="str">
        <f t="shared" si="11"/>
        <v>N/A</v>
      </c>
    </row>
    <row r="49" spans="1:12" x14ac:dyDescent="0.25">
      <c r="A49" s="42" t="s">
        <v>1294</v>
      </c>
      <c r="B49" s="33" t="s">
        <v>217</v>
      </c>
      <c r="C49" s="43">
        <v>14187.711111000001</v>
      </c>
      <c r="D49" s="11" t="str">
        <f t="shared" si="8"/>
        <v>N/A</v>
      </c>
      <c r="E49" s="43">
        <v>16154.725</v>
      </c>
      <c r="F49" s="11" t="str">
        <f t="shared" si="9"/>
        <v>N/A</v>
      </c>
      <c r="G49" s="43">
        <v>9031.9302325999997</v>
      </c>
      <c r="H49" s="11" t="str">
        <f t="shared" si="10"/>
        <v>N/A</v>
      </c>
      <c r="I49" s="12">
        <v>13.86</v>
      </c>
      <c r="J49" s="12">
        <v>-44.1</v>
      </c>
      <c r="K49" s="41" t="s">
        <v>732</v>
      </c>
      <c r="L49" s="9" t="str">
        <f t="shared" si="11"/>
        <v>No</v>
      </c>
    </row>
    <row r="50" spans="1:12" x14ac:dyDescent="0.25">
      <c r="A50" s="42" t="s">
        <v>1295</v>
      </c>
      <c r="B50" s="33" t="s">
        <v>217</v>
      </c>
      <c r="C50" s="43" t="s">
        <v>1742</v>
      </c>
      <c r="D50" s="11" t="str">
        <f t="shared" si="8"/>
        <v>N/A</v>
      </c>
      <c r="E50" s="43" t="s">
        <v>1742</v>
      </c>
      <c r="F50" s="11" t="str">
        <f t="shared" si="9"/>
        <v>N/A</v>
      </c>
      <c r="G50" s="43" t="s">
        <v>1742</v>
      </c>
      <c r="H50" s="11" t="str">
        <f t="shared" si="10"/>
        <v>N/A</v>
      </c>
      <c r="I50" s="12" t="s">
        <v>1742</v>
      </c>
      <c r="J50" s="12" t="s">
        <v>1742</v>
      </c>
      <c r="K50" s="41" t="s">
        <v>732</v>
      </c>
      <c r="L50" s="9" t="str">
        <f t="shared" si="11"/>
        <v>N/A</v>
      </c>
    </row>
    <row r="51" spans="1:12" x14ac:dyDescent="0.25">
      <c r="A51" s="42" t="s">
        <v>1296</v>
      </c>
      <c r="B51" s="33" t="s">
        <v>217</v>
      </c>
      <c r="C51" s="43">
        <v>21789.504087000001</v>
      </c>
      <c r="D51" s="11" t="str">
        <f t="shared" si="8"/>
        <v>N/A</v>
      </c>
      <c r="E51" s="43">
        <v>20992.122421</v>
      </c>
      <c r="F51" s="11" t="str">
        <f t="shared" si="9"/>
        <v>N/A</v>
      </c>
      <c r="G51" s="43">
        <v>21824.183752000001</v>
      </c>
      <c r="H51" s="11" t="str">
        <f t="shared" si="10"/>
        <v>N/A</v>
      </c>
      <c r="I51" s="12">
        <v>-3.66</v>
      </c>
      <c r="J51" s="12">
        <v>3.964</v>
      </c>
      <c r="K51" s="41" t="s">
        <v>732</v>
      </c>
      <c r="L51" s="9" t="str">
        <f t="shared" si="11"/>
        <v>Yes</v>
      </c>
    </row>
    <row r="52" spans="1:12" x14ac:dyDescent="0.25">
      <c r="A52" s="42" t="s">
        <v>1297</v>
      </c>
      <c r="B52" s="33" t="s">
        <v>217</v>
      </c>
      <c r="C52" s="43">
        <v>15069.554475000001</v>
      </c>
      <c r="D52" s="11" t="str">
        <f t="shared" si="8"/>
        <v>N/A</v>
      </c>
      <c r="E52" s="43">
        <v>15239.998119</v>
      </c>
      <c r="F52" s="11" t="str">
        <f t="shared" si="9"/>
        <v>N/A</v>
      </c>
      <c r="G52" s="43">
        <v>15993.975675</v>
      </c>
      <c r="H52" s="11" t="str">
        <f t="shared" si="10"/>
        <v>N/A</v>
      </c>
      <c r="I52" s="12">
        <v>1.131</v>
      </c>
      <c r="J52" s="12">
        <v>4.9470000000000001</v>
      </c>
      <c r="K52" s="41" t="s">
        <v>732</v>
      </c>
      <c r="L52" s="9" t="str">
        <f t="shared" si="11"/>
        <v>Yes</v>
      </c>
    </row>
    <row r="53" spans="1:12" x14ac:dyDescent="0.25">
      <c r="A53" s="42" t="s">
        <v>1298</v>
      </c>
      <c r="B53" s="33" t="s">
        <v>217</v>
      </c>
      <c r="C53" s="43" t="s">
        <v>1742</v>
      </c>
      <c r="D53" s="11" t="str">
        <f t="shared" si="8"/>
        <v>N/A</v>
      </c>
      <c r="E53" s="43" t="s">
        <v>1742</v>
      </c>
      <c r="F53" s="11" t="str">
        <f t="shared" si="9"/>
        <v>N/A</v>
      </c>
      <c r="G53" s="43" t="s">
        <v>1742</v>
      </c>
      <c r="H53" s="11" t="str">
        <f t="shared" si="10"/>
        <v>N/A</v>
      </c>
      <c r="I53" s="12" t="s">
        <v>1742</v>
      </c>
      <c r="J53" s="12" t="s">
        <v>1742</v>
      </c>
      <c r="K53" s="41" t="s">
        <v>732</v>
      </c>
      <c r="L53" s="9" t="str">
        <f t="shared" si="11"/>
        <v>N/A</v>
      </c>
    </row>
    <row r="54" spans="1:12" x14ac:dyDescent="0.25">
      <c r="A54" s="42" t="s">
        <v>1299</v>
      </c>
      <c r="B54" s="33" t="s">
        <v>217</v>
      </c>
      <c r="C54" s="43">
        <v>7915.5170939999998</v>
      </c>
      <c r="D54" s="11" t="str">
        <f t="shared" si="8"/>
        <v>N/A</v>
      </c>
      <c r="E54" s="43">
        <v>9416.2161016999999</v>
      </c>
      <c r="F54" s="11" t="str">
        <f t="shared" si="9"/>
        <v>N/A</v>
      </c>
      <c r="G54" s="43">
        <v>12455.41841</v>
      </c>
      <c r="H54" s="11" t="str">
        <f t="shared" si="10"/>
        <v>N/A</v>
      </c>
      <c r="I54" s="12">
        <v>18.96</v>
      </c>
      <c r="J54" s="12">
        <v>32.28</v>
      </c>
      <c r="K54" s="41" t="s">
        <v>732</v>
      </c>
      <c r="L54" s="9" t="str">
        <f t="shared" si="11"/>
        <v>No</v>
      </c>
    </row>
    <row r="55" spans="1:12" x14ac:dyDescent="0.25">
      <c r="A55" s="42" t="s">
        <v>1300</v>
      </c>
      <c r="B55" s="33" t="s">
        <v>217</v>
      </c>
      <c r="C55" s="43">
        <v>45876.045242</v>
      </c>
      <c r="D55" s="11" t="str">
        <f t="shared" si="8"/>
        <v>N/A</v>
      </c>
      <c r="E55" s="43">
        <v>40076.823157999999</v>
      </c>
      <c r="F55" s="11" t="str">
        <f t="shared" si="9"/>
        <v>N/A</v>
      </c>
      <c r="G55" s="43">
        <v>40937.591644</v>
      </c>
      <c r="H55" s="11" t="str">
        <f t="shared" si="10"/>
        <v>N/A</v>
      </c>
      <c r="I55" s="12">
        <v>-12.6</v>
      </c>
      <c r="J55" s="12">
        <v>2.1480000000000001</v>
      </c>
      <c r="K55" s="41" t="s">
        <v>732</v>
      </c>
      <c r="L55" s="9" t="str">
        <f t="shared" si="11"/>
        <v>Yes</v>
      </c>
    </row>
    <row r="56" spans="1:12" x14ac:dyDescent="0.25">
      <c r="A56" s="42" t="s">
        <v>1301</v>
      </c>
      <c r="B56" s="33" t="s">
        <v>217</v>
      </c>
      <c r="C56" s="43" t="s">
        <v>1742</v>
      </c>
      <c r="D56" s="11" t="str">
        <f t="shared" si="8"/>
        <v>N/A</v>
      </c>
      <c r="E56" s="43" t="s">
        <v>1742</v>
      </c>
      <c r="F56" s="11" t="str">
        <f t="shared" si="9"/>
        <v>N/A</v>
      </c>
      <c r="G56" s="43" t="s">
        <v>1742</v>
      </c>
      <c r="H56" s="11" t="str">
        <f t="shared" si="10"/>
        <v>N/A</v>
      </c>
      <c r="I56" s="12" t="s">
        <v>1742</v>
      </c>
      <c r="J56" s="12" t="s">
        <v>1742</v>
      </c>
      <c r="K56" s="41" t="s">
        <v>732</v>
      </c>
      <c r="L56" s="9" t="str">
        <f t="shared" si="11"/>
        <v>N/A</v>
      </c>
    </row>
    <row r="57" spans="1:12" x14ac:dyDescent="0.25">
      <c r="A57" s="42" t="s">
        <v>1302</v>
      </c>
      <c r="B57" s="33" t="s">
        <v>217</v>
      </c>
      <c r="C57" s="43">
        <v>2678.8497112999999</v>
      </c>
      <c r="D57" s="11" t="str">
        <f t="shared" si="8"/>
        <v>N/A</v>
      </c>
      <c r="E57" s="43">
        <v>2746.0562515000001</v>
      </c>
      <c r="F57" s="11" t="str">
        <f t="shared" si="9"/>
        <v>N/A</v>
      </c>
      <c r="G57" s="43">
        <v>2448.1125324999998</v>
      </c>
      <c r="H57" s="11" t="str">
        <f t="shared" si="10"/>
        <v>N/A</v>
      </c>
      <c r="I57" s="12">
        <v>2.5089999999999999</v>
      </c>
      <c r="J57" s="12">
        <v>-10.8</v>
      </c>
      <c r="K57" s="41" t="s">
        <v>732</v>
      </c>
      <c r="L57" s="9" t="str">
        <f t="shared" si="11"/>
        <v>Yes</v>
      </c>
    </row>
    <row r="58" spans="1:12" x14ac:dyDescent="0.25">
      <c r="A58" s="42" t="s">
        <v>1303</v>
      </c>
      <c r="B58" s="33" t="s">
        <v>217</v>
      </c>
      <c r="C58" s="43">
        <v>2231.5502348999999</v>
      </c>
      <c r="D58" s="11" t="str">
        <f t="shared" si="8"/>
        <v>N/A</v>
      </c>
      <c r="E58" s="43">
        <v>2176.5377668000001</v>
      </c>
      <c r="F58" s="11" t="str">
        <f t="shared" si="9"/>
        <v>N/A</v>
      </c>
      <c r="G58" s="43">
        <v>2110.8587670000002</v>
      </c>
      <c r="H58" s="11" t="str">
        <f t="shared" si="10"/>
        <v>N/A</v>
      </c>
      <c r="I58" s="12">
        <v>-2.4700000000000002</v>
      </c>
      <c r="J58" s="12">
        <v>-3.02</v>
      </c>
      <c r="K58" s="41" t="s">
        <v>732</v>
      </c>
      <c r="L58" s="9" t="str">
        <f t="shared" si="11"/>
        <v>Yes</v>
      </c>
    </row>
    <row r="59" spans="1:12" x14ac:dyDescent="0.25">
      <c r="A59" s="42" t="s">
        <v>1304</v>
      </c>
      <c r="B59" s="33" t="s">
        <v>217</v>
      </c>
      <c r="C59" s="43" t="s">
        <v>1742</v>
      </c>
      <c r="D59" s="11" t="str">
        <f t="shared" si="8"/>
        <v>N/A</v>
      </c>
      <c r="E59" s="43" t="s">
        <v>1742</v>
      </c>
      <c r="F59" s="11" t="str">
        <f t="shared" si="9"/>
        <v>N/A</v>
      </c>
      <c r="G59" s="43" t="s">
        <v>1742</v>
      </c>
      <c r="H59" s="11" t="str">
        <f t="shared" si="10"/>
        <v>N/A</v>
      </c>
      <c r="I59" s="12" t="s">
        <v>1742</v>
      </c>
      <c r="J59" s="12" t="s">
        <v>1742</v>
      </c>
      <c r="K59" s="41" t="s">
        <v>732</v>
      </c>
      <c r="L59" s="9" t="str">
        <f t="shared" si="11"/>
        <v>N/A</v>
      </c>
    </row>
    <row r="60" spans="1:12" x14ac:dyDescent="0.25">
      <c r="A60" s="42" t="s">
        <v>1305</v>
      </c>
      <c r="B60" s="33" t="s">
        <v>217</v>
      </c>
      <c r="C60" s="43" t="s">
        <v>1742</v>
      </c>
      <c r="D60" s="11" t="str">
        <f t="shared" si="8"/>
        <v>N/A</v>
      </c>
      <c r="E60" s="43" t="s">
        <v>1742</v>
      </c>
      <c r="F60" s="11" t="str">
        <f t="shared" si="9"/>
        <v>N/A</v>
      </c>
      <c r="G60" s="43" t="s">
        <v>1742</v>
      </c>
      <c r="H60" s="11" t="str">
        <f t="shared" si="10"/>
        <v>N/A</v>
      </c>
      <c r="I60" s="12" t="s">
        <v>1742</v>
      </c>
      <c r="J60" s="12" t="s">
        <v>1742</v>
      </c>
      <c r="K60" s="41" t="s">
        <v>732</v>
      </c>
      <c r="L60" s="9" t="str">
        <f t="shared" si="11"/>
        <v>N/A</v>
      </c>
    </row>
    <row r="61" spans="1:12" x14ac:dyDescent="0.25">
      <c r="A61" s="3" t="s">
        <v>1306</v>
      </c>
      <c r="B61" s="33" t="s">
        <v>217</v>
      </c>
      <c r="C61" s="43">
        <v>1720.6111699999999</v>
      </c>
      <c r="D61" s="11" t="str">
        <f t="shared" si="8"/>
        <v>N/A</v>
      </c>
      <c r="E61" s="43">
        <v>1935.4736158000001</v>
      </c>
      <c r="F61" s="11" t="str">
        <f t="shared" si="9"/>
        <v>N/A</v>
      </c>
      <c r="G61" s="43">
        <v>1794.3375808999999</v>
      </c>
      <c r="H61" s="11" t="str">
        <f t="shared" si="10"/>
        <v>N/A</v>
      </c>
      <c r="I61" s="12">
        <v>12.49</v>
      </c>
      <c r="J61" s="12">
        <v>-7.29</v>
      </c>
      <c r="K61" s="41" t="s">
        <v>732</v>
      </c>
      <c r="L61" s="9" t="str">
        <f t="shared" si="11"/>
        <v>Yes</v>
      </c>
    </row>
    <row r="62" spans="1:12" x14ac:dyDescent="0.25">
      <c r="A62" s="3" t="s">
        <v>1307</v>
      </c>
      <c r="B62" s="33" t="s">
        <v>217</v>
      </c>
      <c r="C62" s="43">
        <v>4470.4623947999999</v>
      </c>
      <c r="D62" s="11" t="str">
        <f t="shared" si="8"/>
        <v>N/A</v>
      </c>
      <c r="E62" s="43">
        <v>4696.3372267000004</v>
      </c>
      <c r="F62" s="11" t="str">
        <f t="shared" si="9"/>
        <v>N/A</v>
      </c>
      <c r="G62" s="43">
        <v>3977.8080399</v>
      </c>
      <c r="H62" s="11" t="str">
        <f t="shared" si="10"/>
        <v>N/A</v>
      </c>
      <c r="I62" s="12">
        <v>5.0529999999999999</v>
      </c>
      <c r="J62" s="12">
        <v>-15.3</v>
      </c>
      <c r="K62" s="41" t="s">
        <v>732</v>
      </c>
      <c r="L62" s="9" t="str">
        <f t="shared" si="11"/>
        <v>Yes</v>
      </c>
    </row>
    <row r="63" spans="1:12" x14ac:dyDescent="0.25">
      <c r="A63" s="3" t="s">
        <v>1308</v>
      </c>
      <c r="B63" s="33" t="s">
        <v>217</v>
      </c>
      <c r="C63" s="43">
        <v>8961.2567526999992</v>
      </c>
      <c r="D63" s="11" t="str">
        <f t="shared" si="8"/>
        <v>N/A</v>
      </c>
      <c r="E63" s="43">
        <v>8817.2364030000008</v>
      </c>
      <c r="F63" s="11" t="str">
        <f t="shared" si="9"/>
        <v>N/A</v>
      </c>
      <c r="G63" s="43">
        <v>7695.2621630000003</v>
      </c>
      <c r="H63" s="11" t="str">
        <f t="shared" si="10"/>
        <v>N/A</v>
      </c>
      <c r="I63" s="12">
        <v>-1.61</v>
      </c>
      <c r="J63" s="12">
        <v>-12.7</v>
      </c>
      <c r="K63" s="41" t="s">
        <v>732</v>
      </c>
      <c r="L63" s="9" t="str">
        <f t="shared" si="11"/>
        <v>Yes</v>
      </c>
    </row>
    <row r="64" spans="1:12" x14ac:dyDescent="0.25">
      <c r="A64" s="3" t="s">
        <v>1309</v>
      </c>
      <c r="B64" s="33" t="s">
        <v>217</v>
      </c>
      <c r="C64" s="43" t="s">
        <v>1742</v>
      </c>
      <c r="D64" s="11" t="str">
        <f t="shared" si="8"/>
        <v>N/A</v>
      </c>
      <c r="E64" s="43" t="s">
        <v>1742</v>
      </c>
      <c r="F64" s="11" t="str">
        <f t="shared" si="9"/>
        <v>N/A</v>
      </c>
      <c r="G64" s="43" t="s">
        <v>1742</v>
      </c>
      <c r="H64" s="11" t="str">
        <f t="shared" si="10"/>
        <v>N/A</v>
      </c>
      <c r="I64" s="12" t="s">
        <v>1742</v>
      </c>
      <c r="J64" s="12" t="s">
        <v>1742</v>
      </c>
      <c r="K64" s="41" t="s">
        <v>732</v>
      </c>
      <c r="L64" s="9" t="str">
        <f t="shared" si="11"/>
        <v>N/A</v>
      </c>
    </row>
    <row r="65" spans="1:12" x14ac:dyDescent="0.25">
      <c r="A65" s="3" t="s">
        <v>1310</v>
      </c>
      <c r="B65" s="33" t="s">
        <v>217</v>
      </c>
      <c r="C65" s="43">
        <v>4570.9066868</v>
      </c>
      <c r="D65" s="11" t="str">
        <f t="shared" si="8"/>
        <v>N/A</v>
      </c>
      <c r="E65" s="43">
        <v>5091.6489577000002</v>
      </c>
      <c r="F65" s="11" t="str">
        <f t="shared" si="9"/>
        <v>N/A</v>
      </c>
      <c r="G65" s="43">
        <v>4907.6550091999998</v>
      </c>
      <c r="H65" s="11" t="str">
        <f t="shared" si="10"/>
        <v>N/A</v>
      </c>
      <c r="I65" s="12">
        <v>11.39</v>
      </c>
      <c r="J65" s="12">
        <v>-3.61</v>
      </c>
      <c r="K65" s="41" t="s">
        <v>732</v>
      </c>
      <c r="L65" s="9" t="str">
        <f t="shared" si="11"/>
        <v>Yes</v>
      </c>
    </row>
    <row r="66" spans="1:12" x14ac:dyDescent="0.25">
      <c r="A66" s="3" t="s">
        <v>1311</v>
      </c>
      <c r="B66" s="33" t="s">
        <v>217</v>
      </c>
      <c r="C66" s="43">
        <v>4302.5858652999996</v>
      </c>
      <c r="D66" s="11" t="str">
        <f t="shared" si="8"/>
        <v>N/A</v>
      </c>
      <c r="E66" s="43">
        <v>4379.9606358999999</v>
      </c>
      <c r="F66" s="11" t="str">
        <f t="shared" si="9"/>
        <v>N/A</v>
      </c>
      <c r="G66" s="43">
        <v>4460.3125329000004</v>
      </c>
      <c r="H66" s="11" t="str">
        <f t="shared" si="10"/>
        <v>N/A</v>
      </c>
      <c r="I66" s="12">
        <v>1.798</v>
      </c>
      <c r="J66" s="12">
        <v>1.835</v>
      </c>
      <c r="K66" s="41" t="s">
        <v>732</v>
      </c>
      <c r="L66" s="9" t="str">
        <f t="shared" si="11"/>
        <v>Yes</v>
      </c>
    </row>
    <row r="67" spans="1:12" x14ac:dyDescent="0.25">
      <c r="A67" s="3" t="s">
        <v>1312</v>
      </c>
      <c r="B67" s="33" t="s">
        <v>217</v>
      </c>
      <c r="C67" s="43" t="s">
        <v>1742</v>
      </c>
      <c r="D67" s="11" t="str">
        <f t="shared" si="8"/>
        <v>N/A</v>
      </c>
      <c r="E67" s="43" t="s">
        <v>1742</v>
      </c>
      <c r="F67" s="11" t="str">
        <f t="shared" si="9"/>
        <v>N/A</v>
      </c>
      <c r="G67" s="43" t="s">
        <v>1742</v>
      </c>
      <c r="H67" s="11" t="str">
        <f t="shared" si="10"/>
        <v>N/A</v>
      </c>
      <c r="I67" s="12" t="s">
        <v>1742</v>
      </c>
      <c r="J67" s="12" t="s">
        <v>1742</v>
      </c>
      <c r="K67" s="41" t="s">
        <v>732</v>
      </c>
      <c r="L67" s="9" t="str">
        <f t="shared" si="11"/>
        <v>N/A</v>
      </c>
    </row>
    <row r="68" spans="1:12" x14ac:dyDescent="0.25">
      <c r="A68" s="2" t="s">
        <v>1313</v>
      </c>
      <c r="B68" s="33" t="s">
        <v>217</v>
      </c>
      <c r="C68" s="43" t="s">
        <v>1742</v>
      </c>
      <c r="D68" s="11" t="str">
        <f t="shared" si="8"/>
        <v>N/A</v>
      </c>
      <c r="E68" s="43" t="s">
        <v>1742</v>
      </c>
      <c r="F68" s="11" t="str">
        <f t="shared" si="9"/>
        <v>N/A</v>
      </c>
      <c r="G68" s="43" t="s">
        <v>1742</v>
      </c>
      <c r="H68" s="11" t="str">
        <f t="shared" si="10"/>
        <v>N/A</v>
      </c>
      <c r="I68" s="12" t="s">
        <v>1742</v>
      </c>
      <c r="J68" s="12" t="s">
        <v>1742</v>
      </c>
      <c r="K68" s="41" t="s">
        <v>732</v>
      </c>
      <c r="L68" s="9" t="str">
        <f t="shared" si="11"/>
        <v>N/A</v>
      </c>
    </row>
    <row r="69" spans="1:12" x14ac:dyDescent="0.25">
      <c r="A69" s="2" t="s">
        <v>1314</v>
      </c>
      <c r="B69" s="33" t="s">
        <v>217</v>
      </c>
      <c r="C69" s="43">
        <v>5214.3559096999998</v>
      </c>
      <c r="D69" s="11" t="str">
        <f t="shared" si="8"/>
        <v>N/A</v>
      </c>
      <c r="E69" s="43">
        <v>6186.0331803999998</v>
      </c>
      <c r="F69" s="11" t="str">
        <f t="shared" si="9"/>
        <v>N/A</v>
      </c>
      <c r="G69" s="43">
        <v>5840.9023754999998</v>
      </c>
      <c r="H69" s="11" t="str">
        <f t="shared" si="10"/>
        <v>N/A</v>
      </c>
      <c r="I69" s="12">
        <v>18.63</v>
      </c>
      <c r="J69" s="12">
        <v>-5.58</v>
      </c>
      <c r="K69" s="41" t="s">
        <v>732</v>
      </c>
      <c r="L69" s="9" t="str">
        <f t="shared" si="11"/>
        <v>Yes</v>
      </c>
    </row>
    <row r="70" spans="1:12" x14ac:dyDescent="0.25">
      <c r="A70" s="42" t="s">
        <v>1315</v>
      </c>
      <c r="B70" s="33" t="s">
        <v>217</v>
      </c>
      <c r="C70" s="43">
        <v>4333.8085036000002</v>
      </c>
      <c r="D70" s="11" t="str">
        <f t="shared" si="8"/>
        <v>N/A</v>
      </c>
      <c r="E70" s="43">
        <v>4615.4489868000001</v>
      </c>
      <c r="F70" s="11" t="str">
        <f t="shared" si="9"/>
        <v>N/A</v>
      </c>
      <c r="G70" s="43">
        <v>4194.1031770999998</v>
      </c>
      <c r="H70" s="11" t="str">
        <f t="shared" si="10"/>
        <v>N/A</v>
      </c>
      <c r="I70" s="12">
        <v>6.4989999999999997</v>
      </c>
      <c r="J70" s="12">
        <v>-9.1300000000000008</v>
      </c>
      <c r="K70" s="41" t="s">
        <v>732</v>
      </c>
      <c r="L70" s="9" t="str">
        <f t="shared" si="11"/>
        <v>Yes</v>
      </c>
    </row>
    <row r="71" spans="1:12" x14ac:dyDescent="0.25">
      <c r="A71" s="42" t="s">
        <v>1316</v>
      </c>
      <c r="B71" s="33" t="s">
        <v>217</v>
      </c>
      <c r="C71" s="43" t="s">
        <v>1742</v>
      </c>
      <c r="D71" s="11" t="str">
        <f t="shared" si="8"/>
        <v>N/A</v>
      </c>
      <c r="E71" s="43">
        <v>9646.8223235000005</v>
      </c>
      <c r="F71" s="11" t="str">
        <f t="shared" si="9"/>
        <v>N/A</v>
      </c>
      <c r="G71" s="43">
        <v>8736.2843137</v>
      </c>
      <c r="H71" s="11" t="str">
        <f t="shared" si="10"/>
        <v>N/A</v>
      </c>
      <c r="I71" s="12" t="s">
        <v>1742</v>
      </c>
      <c r="J71" s="12">
        <v>-9.44</v>
      </c>
      <c r="K71" s="41" t="s">
        <v>732</v>
      </c>
      <c r="L71" s="9" t="str">
        <f t="shared" si="11"/>
        <v>Yes</v>
      </c>
    </row>
    <row r="72" spans="1:12" x14ac:dyDescent="0.25">
      <c r="A72" s="42" t="s">
        <v>1624</v>
      </c>
      <c r="B72" s="33" t="s">
        <v>217</v>
      </c>
      <c r="C72" s="43">
        <v>68094836</v>
      </c>
      <c r="D72" s="11" t="str">
        <f t="shared" ref="D72:D135" si="12">IF($B72="N/A","N/A",IF(C72&gt;10,"No",IF(C72&lt;-10,"No","Yes")))</f>
        <v>N/A</v>
      </c>
      <c r="E72" s="43">
        <v>73130651</v>
      </c>
      <c r="F72" s="11" t="str">
        <f t="shared" ref="F72:F135" si="13">IF($B72="N/A","N/A",IF(E72&gt;10,"No",IF(E72&lt;-10,"No","Yes")))</f>
        <v>N/A</v>
      </c>
      <c r="G72" s="43">
        <v>77887424</v>
      </c>
      <c r="H72" s="11" t="str">
        <f t="shared" ref="H72:H135" si="14">IF($B72="N/A","N/A",IF(G72&gt;10,"No",IF(G72&lt;-10,"No","Yes")))</f>
        <v>N/A</v>
      </c>
      <c r="I72" s="12">
        <v>7.3949999999999996</v>
      </c>
      <c r="J72" s="12">
        <v>6.5039999999999996</v>
      </c>
      <c r="K72" s="41" t="s">
        <v>732</v>
      </c>
      <c r="L72" s="9" t="str">
        <f t="shared" ref="L72:L132" si="15">IF(J72="Div by 0", "N/A", IF(K72="N/A","N/A", IF(J72&gt;VALUE(MID(K72,1,2)), "No", IF(J72&lt;-1*VALUE(MID(K72,1,2)), "No", "Yes"))))</f>
        <v>Yes</v>
      </c>
    </row>
    <row r="73" spans="1:12" x14ac:dyDescent="0.25">
      <c r="A73" s="42" t="s">
        <v>1625</v>
      </c>
      <c r="B73" s="33" t="s">
        <v>217</v>
      </c>
      <c r="C73" s="34">
        <v>8885</v>
      </c>
      <c r="D73" s="11" t="str">
        <f t="shared" si="12"/>
        <v>N/A</v>
      </c>
      <c r="E73" s="34">
        <v>9019</v>
      </c>
      <c r="F73" s="11" t="str">
        <f t="shared" si="13"/>
        <v>N/A</v>
      </c>
      <c r="G73" s="34">
        <v>8996</v>
      </c>
      <c r="H73" s="11" t="str">
        <f t="shared" si="14"/>
        <v>N/A</v>
      </c>
      <c r="I73" s="12">
        <v>1.508</v>
      </c>
      <c r="J73" s="12">
        <v>-0.255</v>
      </c>
      <c r="K73" s="41" t="s">
        <v>732</v>
      </c>
      <c r="L73" s="9" t="str">
        <f t="shared" si="15"/>
        <v>Yes</v>
      </c>
    </row>
    <row r="74" spans="1:12" x14ac:dyDescent="0.25">
      <c r="A74" s="42" t="s">
        <v>1317</v>
      </c>
      <c r="B74" s="33" t="s">
        <v>217</v>
      </c>
      <c r="C74" s="43">
        <v>7664.0220596999998</v>
      </c>
      <c r="D74" s="11" t="str">
        <f t="shared" si="12"/>
        <v>N/A</v>
      </c>
      <c r="E74" s="43">
        <v>8108.5099234999998</v>
      </c>
      <c r="F74" s="11" t="str">
        <f t="shared" si="13"/>
        <v>N/A</v>
      </c>
      <c r="G74" s="43">
        <v>8658.0062249999992</v>
      </c>
      <c r="H74" s="11" t="str">
        <f t="shared" si="14"/>
        <v>N/A</v>
      </c>
      <c r="I74" s="12">
        <v>5.8</v>
      </c>
      <c r="J74" s="12">
        <v>6.7770000000000001</v>
      </c>
      <c r="K74" s="41" t="s">
        <v>732</v>
      </c>
      <c r="L74" s="9" t="str">
        <f t="shared" si="15"/>
        <v>Yes</v>
      </c>
    </row>
    <row r="75" spans="1:12" x14ac:dyDescent="0.25">
      <c r="A75" s="42" t="s">
        <v>1318</v>
      </c>
      <c r="B75" s="33" t="s">
        <v>217</v>
      </c>
      <c r="C75" s="34">
        <v>4.8383792908999999</v>
      </c>
      <c r="D75" s="11" t="str">
        <f t="shared" si="12"/>
        <v>N/A</v>
      </c>
      <c r="E75" s="34">
        <v>4.8056325534999997</v>
      </c>
      <c r="F75" s="11" t="str">
        <f t="shared" si="13"/>
        <v>N/A</v>
      </c>
      <c r="G75" s="34">
        <v>4.9872165407000004</v>
      </c>
      <c r="H75" s="11" t="str">
        <f t="shared" si="14"/>
        <v>N/A</v>
      </c>
      <c r="I75" s="12">
        <v>-0.67700000000000005</v>
      </c>
      <c r="J75" s="12">
        <v>3.7789999999999999</v>
      </c>
      <c r="K75" s="41" t="s">
        <v>732</v>
      </c>
      <c r="L75" s="9" t="str">
        <f t="shared" si="15"/>
        <v>Yes</v>
      </c>
    </row>
    <row r="76" spans="1:12" ht="25" x14ac:dyDescent="0.25">
      <c r="A76" s="42" t="s">
        <v>548</v>
      </c>
      <c r="B76" s="33" t="s">
        <v>217</v>
      </c>
      <c r="C76" s="43">
        <v>0</v>
      </c>
      <c r="D76" s="11" t="str">
        <f t="shared" si="12"/>
        <v>N/A</v>
      </c>
      <c r="E76" s="43">
        <v>0</v>
      </c>
      <c r="F76" s="11" t="str">
        <f t="shared" si="13"/>
        <v>N/A</v>
      </c>
      <c r="G76" s="43">
        <v>0</v>
      </c>
      <c r="H76" s="11" t="str">
        <f t="shared" si="14"/>
        <v>N/A</v>
      </c>
      <c r="I76" s="12" t="s">
        <v>1742</v>
      </c>
      <c r="J76" s="12" t="s">
        <v>1742</v>
      </c>
      <c r="K76" s="41" t="s">
        <v>732</v>
      </c>
      <c r="L76" s="9" t="str">
        <f t="shared" si="15"/>
        <v>N/A</v>
      </c>
    </row>
    <row r="77" spans="1:12" x14ac:dyDescent="0.25">
      <c r="A77" s="42" t="s">
        <v>549</v>
      </c>
      <c r="B77" s="33" t="s">
        <v>217</v>
      </c>
      <c r="C77" s="34">
        <v>0</v>
      </c>
      <c r="D77" s="11" t="str">
        <f t="shared" si="12"/>
        <v>N/A</v>
      </c>
      <c r="E77" s="34">
        <v>0</v>
      </c>
      <c r="F77" s="11" t="str">
        <f t="shared" si="13"/>
        <v>N/A</v>
      </c>
      <c r="G77" s="34">
        <v>0</v>
      </c>
      <c r="H77" s="11" t="str">
        <f t="shared" si="14"/>
        <v>N/A</v>
      </c>
      <c r="I77" s="12" t="s">
        <v>1742</v>
      </c>
      <c r="J77" s="12" t="s">
        <v>1742</v>
      </c>
      <c r="K77" s="41" t="s">
        <v>732</v>
      </c>
      <c r="L77" s="9" t="str">
        <f t="shared" si="15"/>
        <v>N/A</v>
      </c>
    </row>
    <row r="78" spans="1:12" x14ac:dyDescent="0.25">
      <c r="A78" s="42" t="s">
        <v>1319</v>
      </c>
      <c r="B78" s="33" t="s">
        <v>217</v>
      </c>
      <c r="C78" s="43" t="s">
        <v>1742</v>
      </c>
      <c r="D78" s="11" t="str">
        <f t="shared" si="12"/>
        <v>N/A</v>
      </c>
      <c r="E78" s="43" t="s">
        <v>1742</v>
      </c>
      <c r="F78" s="11" t="str">
        <f t="shared" si="13"/>
        <v>N/A</v>
      </c>
      <c r="G78" s="43" t="s">
        <v>1742</v>
      </c>
      <c r="H78" s="11" t="str">
        <f t="shared" si="14"/>
        <v>N/A</v>
      </c>
      <c r="I78" s="12" t="s">
        <v>1742</v>
      </c>
      <c r="J78" s="12" t="s">
        <v>1742</v>
      </c>
      <c r="K78" s="41" t="s">
        <v>732</v>
      </c>
      <c r="L78" s="9" t="str">
        <f t="shared" si="15"/>
        <v>N/A</v>
      </c>
    </row>
    <row r="79" spans="1:12" ht="25" x14ac:dyDescent="0.25">
      <c r="A79" s="42" t="s">
        <v>550</v>
      </c>
      <c r="B79" s="33" t="s">
        <v>217</v>
      </c>
      <c r="C79" s="43">
        <v>27137413</v>
      </c>
      <c r="D79" s="11" t="str">
        <f t="shared" si="12"/>
        <v>N/A</v>
      </c>
      <c r="E79" s="43">
        <v>26046371</v>
      </c>
      <c r="F79" s="11" t="str">
        <f t="shared" si="13"/>
        <v>N/A</v>
      </c>
      <c r="G79" s="43">
        <v>18330391</v>
      </c>
      <c r="H79" s="11" t="str">
        <f t="shared" si="14"/>
        <v>N/A</v>
      </c>
      <c r="I79" s="12">
        <v>-4.0199999999999996</v>
      </c>
      <c r="J79" s="12">
        <v>-29.6</v>
      </c>
      <c r="K79" s="41" t="s">
        <v>732</v>
      </c>
      <c r="L79" s="9" t="str">
        <f t="shared" si="15"/>
        <v>Yes</v>
      </c>
    </row>
    <row r="80" spans="1:12" x14ac:dyDescent="0.25">
      <c r="A80" s="42" t="s">
        <v>551</v>
      </c>
      <c r="B80" s="33" t="s">
        <v>217</v>
      </c>
      <c r="C80" s="34">
        <v>648</v>
      </c>
      <c r="D80" s="11" t="str">
        <f t="shared" si="12"/>
        <v>N/A</v>
      </c>
      <c r="E80" s="34">
        <v>652</v>
      </c>
      <c r="F80" s="11" t="str">
        <f t="shared" si="13"/>
        <v>N/A</v>
      </c>
      <c r="G80" s="34">
        <v>451</v>
      </c>
      <c r="H80" s="11" t="str">
        <f t="shared" si="14"/>
        <v>N/A</v>
      </c>
      <c r="I80" s="12">
        <v>0.61729999999999996</v>
      </c>
      <c r="J80" s="12">
        <v>-30.8</v>
      </c>
      <c r="K80" s="41" t="s">
        <v>732</v>
      </c>
      <c r="L80" s="9" t="str">
        <f t="shared" si="15"/>
        <v>No</v>
      </c>
    </row>
    <row r="81" spans="1:12" ht="25" x14ac:dyDescent="0.25">
      <c r="A81" s="42" t="s">
        <v>1320</v>
      </c>
      <c r="B81" s="33" t="s">
        <v>217</v>
      </c>
      <c r="C81" s="43">
        <v>41878.723765000002</v>
      </c>
      <c r="D81" s="11" t="str">
        <f t="shared" si="12"/>
        <v>N/A</v>
      </c>
      <c r="E81" s="43">
        <v>39948.421778999997</v>
      </c>
      <c r="F81" s="11" t="str">
        <f t="shared" si="13"/>
        <v>N/A</v>
      </c>
      <c r="G81" s="43">
        <v>40643.882483000001</v>
      </c>
      <c r="H81" s="11" t="str">
        <f t="shared" si="14"/>
        <v>N/A</v>
      </c>
      <c r="I81" s="12">
        <v>-4.6100000000000003</v>
      </c>
      <c r="J81" s="12">
        <v>1.7410000000000001</v>
      </c>
      <c r="K81" s="41" t="s">
        <v>732</v>
      </c>
      <c r="L81" s="9" t="str">
        <f t="shared" si="15"/>
        <v>Yes</v>
      </c>
    </row>
    <row r="82" spans="1:12" x14ac:dyDescent="0.25">
      <c r="A82" s="42" t="s">
        <v>552</v>
      </c>
      <c r="B82" s="33" t="s">
        <v>217</v>
      </c>
      <c r="C82" s="43">
        <v>1857865</v>
      </c>
      <c r="D82" s="11" t="str">
        <f t="shared" si="12"/>
        <v>N/A</v>
      </c>
      <c r="E82" s="43">
        <v>2178379</v>
      </c>
      <c r="F82" s="11" t="str">
        <f t="shared" si="13"/>
        <v>N/A</v>
      </c>
      <c r="G82" s="43">
        <v>2484288</v>
      </c>
      <c r="H82" s="11" t="str">
        <f t="shared" si="14"/>
        <v>N/A</v>
      </c>
      <c r="I82" s="12">
        <v>17.25</v>
      </c>
      <c r="J82" s="12">
        <v>14.04</v>
      </c>
      <c r="K82" s="41" t="s">
        <v>732</v>
      </c>
      <c r="L82" s="9" t="str">
        <f t="shared" si="15"/>
        <v>Yes</v>
      </c>
    </row>
    <row r="83" spans="1:12" x14ac:dyDescent="0.25">
      <c r="A83" s="42" t="s">
        <v>553</v>
      </c>
      <c r="B83" s="33" t="s">
        <v>217</v>
      </c>
      <c r="C83" s="34">
        <v>18</v>
      </c>
      <c r="D83" s="11" t="str">
        <f t="shared" si="12"/>
        <v>N/A</v>
      </c>
      <c r="E83" s="34">
        <v>17</v>
      </c>
      <c r="F83" s="11" t="str">
        <f t="shared" si="13"/>
        <v>N/A</v>
      </c>
      <c r="G83" s="34">
        <v>18</v>
      </c>
      <c r="H83" s="11" t="str">
        <f t="shared" si="14"/>
        <v>N/A</v>
      </c>
      <c r="I83" s="12">
        <v>-5.56</v>
      </c>
      <c r="J83" s="12">
        <v>5.8819999999999997</v>
      </c>
      <c r="K83" s="41" t="s">
        <v>732</v>
      </c>
      <c r="L83" s="9" t="str">
        <f t="shared" si="15"/>
        <v>Yes</v>
      </c>
    </row>
    <row r="84" spans="1:12" x14ac:dyDescent="0.25">
      <c r="A84" s="42" t="s">
        <v>1321</v>
      </c>
      <c r="B84" s="33" t="s">
        <v>217</v>
      </c>
      <c r="C84" s="43">
        <v>103214.72222</v>
      </c>
      <c r="D84" s="11" t="str">
        <f t="shared" si="12"/>
        <v>N/A</v>
      </c>
      <c r="E84" s="43">
        <v>128139.94117999999</v>
      </c>
      <c r="F84" s="11" t="str">
        <f t="shared" si="13"/>
        <v>N/A</v>
      </c>
      <c r="G84" s="43">
        <v>138016</v>
      </c>
      <c r="H84" s="11" t="str">
        <f t="shared" si="14"/>
        <v>N/A</v>
      </c>
      <c r="I84" s="12">
        <v>24.15</v>
      </c>
      <c r="J84" s="12">
        <v>7.7069999999999999</v>
      </c>
      <c r="K84" s="41" t="s">
        <v>732</v>
      </c>
      <c r="L84" s="9" t="str">
        <f t="shared" si="15"/>
        <v>Yes</v>
      </c>
    </row>
    <row r="85" spans="1:12" x14ac:dyDescent="0.25">
      <c r="A85" s="42" t="s">
        <v>554</v>
      </c>
      <c r="B85" s="33" t="s">
        <v>217</v>
      </c>
      <c r="C85" s="43">
        <v>4023972</v>
      </c>
      <c r="D85" s="11" t="str">
        <f t="shared" si="12"/>
        <v>N/A</v>
      </c>
      <c r="E85" s="43">
        <v>3845563</v>
      </c>
      <c r="F85" s="11" t="str">
        <f t="shared" si="13"/>
        <v>N/A</v>
      </c>
      <c r="G85" s="43">
        <v>3818581</v>
      </c>
      <c r="H85" s="11" t="str">
        <f t="shared" si="14"/>
        <v>N/A</v>
      </c>
      <c r="I85" s="12">
        <v>-4.43</v>
      </c>
      <c r="J85" s="12">
        <v>-0.70199999999999996</v>
      </c>
      <c r="K85" s="41" t="s">
        <v>732</v>
      </c>
      <c r="L85" s="9" t="str">
        <f t="shared" si="15"/>
        <v>Yes</v>
      </c>
    </row>
    <row r="86" spans="1:12" x14ac:dyDescent="0.25">
      <c r="A86" s="42" t="s">
        <v>555</v>
      </c>
      <c r="B86" s="33" t="s">
        <v>217</v>
      </c>
      <c r="C86" s="34">
        <v>146</v>
      </c>
      <c r="D86" s="11" t="str">
        <f t="shared" si="12"/>
        <v>N/A</v>
      </c>
      <c r="E86" s="34">
        <v>131</v>
      </c>
      <c r="F86" s="11" t="str">
        <f t="shared" si="13"/>
        <v>N/A</v>
      </c>
      <c r="G86" s="34">
        <v>124</v>
      </c>
      <c r="H86" s="11" t="str">
        <f t="shared" si="14"/>
        <v>N/A</v>
      </c>
      <c r="I86" s="12">
        <v>-10.3</v>
      </c>
      <c r="J86" s="12">
        <v>-5.34</v>
      </c>
      <c r="K86" s="41" t="s">
        <v>732</v>
      </c>
      <c r="L86" s="9" t="str">
        <f t="shared" si="15"/>
        <v>Yes</v>
      </c>
    </row>
    <row r="87" spans="1:12" x14ac:dyDescent="0.25">
      <c r="A87" s="42" t="s">
        <v>1322</v>
      </c>
      <c r="B87" s="33" t="s">
        <v>217</v>
      </c>
      <c r="C87" s="43">
        <v>27561.452055000002</v>
      </c>
      <c r="D87" s="11" t="str">
        <f t="shared" si="12"/>
        <v>N/A</v>
      </c>
      <c r="E87" s="43">
        <v>29355.442748000001</v>
      </c>
      <c r="F87" s="11" t="str">
        <f t="shared" si="13"/>
        <v>N/A</v>
      </c>
      <c r="G87" s="43">
        <v>30795.008065000002</v>
      </c>
      <c r="H87" s="11" t="str">
        <f t="shared" si="14"/>
        <v>N/A</v>
      </c>
      <c r="I87" s="12">
        <v>6.5090000000000003</v>
      </c>
      <c r="J87" s="12">
        <v>4.9039999999999999</v>
      </c>
      <c r="K87" s="41" t="s">
        <v>732</v>
      </c>
      <c r="L87" s="9" t="str">
        <f t="shared" si="15"/>
        <v>Yes</v>
      </c>
    </row>
    <row r="88" spans="1:12" ht="25" x14ac:dyDescent="0.25">
      <c r="A88" s="42" t="s">
        <v>556</v>
      </c>
      <c r="B88" s="33" t="s">
        <v>217</v>
      </c>
      <c r="C88" s="43">
        <v>40251870</v>
      </c>
      <c r="D88" s="11" t="str">
        <f t="shared" si="12"/>
        <v>N/A</v>
      </c>
      <c r="E88" s="43">
        <v>47048661</v>
      </c>
      <c r="F88" s="11" t="str">
        <f t="shared" si="13"/>
        <v>N/A</v>
      </c>
      <c r="G88" s="43">
        <v>44845916</v>
      </c>
      <c r="H88" s="11" t="str">
        <f t="shared" si="14"/>
        <v>N/A</v>
      </c>
      <c r="I88" s="12">
        <v>16.89</v>
      </c>
      <c r="J88" s="12">
        <v>-4.68</v>
      </c>
      <c r="K88" s="41" t="s">
        <v>732</v>
      </c>
      <c r="L88" s="9" t="str">
        <f t="shared" si="15"/>
        <v>Yes</v>
      </c>
    </row>
    <row r="89" spans="1:12" x14ac:dyDescent="0.25">
      <c r="A89" s="42" t="s">
        <v>557</v>
      </c>
      <c r="B89" s="33" t="s">
        <v>217</v>
      </c>
      <c r="C89" s="34">
        <v>45278</v>
      </c>
      <c r="D89" s="11" t="str">
        <f t="shared" si="12"/>
        <v>N/A</v>
      </c>
      <c r="E89" s="34">
        <v>48889</v>
      </c>
      <c r="F89" s="11" t="str">
        <f t="shared" si="13"/>
        <v>N/A</v>
      </c>
      <c r="G89" s="34">
        <v>50998</v>
      </c>
      <c r="H89" s="11" t="str">
        <f t="shared" si="14"/>
        <v>N/A</v>
      </c>
      <c r="I89" s="12">
        <v>7.9749999999999996</v>
      </c>
      <c r="J89" s="12">
        <v>4.3140000000000001</v>
      </c>
      <c r="K89" s="41" t="s">
        <v>732</v>
      </c>
      <c r="L89" s="9" t="str">
        <f t="shared" si="15"/>
        <v>Yes</v>
      </c>
    </row>
    <row r="90" spans="1:12" x14ac:dyDescent="0.25">
      <c r="A90" s="42" t="s">
        <v>1323</v>
      </c>
      <c r="B90" s="33" t="s">
        <v>217</v>
      </c>
      <c r="C90" s="43">
        <v>888.99399267000001</v>
      </c>
      <c r="D90" s="11" t="str">
        <f t="shared" si="12"/>
        <v>N/A</v>
      </c>
      <c r="E90" s="43">
        <v>962.35678783000003</v>
      </c>
      <c r="F90" s="11" t="str">
        <f t="shared" si="13"/>
        <v>N/A</v>
      </c>
      <c r="G90" s="43">
        <v>879.36617121999996</v>
      </c>
      <c r="H90" s="11" t="str">
        <f t="shared" si="14"/>
        <v>N/A</v>
      </c>
      <c r="I90" s="12">
        <v>8.2520000000000007</v>
      </c>
      <c r="J90" s="12">
        <v>-8.6199999999999992</v>
      </c>
      <c r="K90" s="41" t="s">
        <v>732</v>
      </c>
      <c r="L90" s="9" t="str">
        <f t="shared" si="15"/>
        <v>Yes</v>
      </c>
    </row>
    <row r="91" spans="1:12" x14ac:dyDescent="0.25">
      <c r="A91" s="42" t="s">
        <v>558</v>
      </c>
      <c r="B91" s="33" t="s">
        <v>217</v>
      </c>
      <c r="C91" s="43">
        <v>10379853</v>
      </c>
      <c r="D91" s="11" t="str">
        <f t="shared" si="12"/>
        <v>N/A</v>
      </c>
      <c r="E91" s="43">
        <v>11732963</v>
      </c>
      <c r="F91" s="11" t="str">
        <f t="shared" si="13"/>
        <v>N/A</v>
      </c>
      <c r="G91" s="43">
        <v>11910315</v>
      </c>
      <c r="H91" s="11" t="str">
        <f t="shared" si="14"/>
        <v>N/A</v>
      </c>
      <c r="I91" s="12">
        <v>13.04</v>
      </c>
      <c r="J91" s="12">
        <v>1.512</v>
      </c>
      <c r="K91" s="41" t="s">
        <v>732</v>
      </c>
      <c r="L91" s="9" t="str">
        <f t="shared" si="15"/>
        <v>Yes</v>
      </c>
    </row>
    <row r="92" spans="1:12" x14ac:dyDescent="0.25">
      <c r="A92" s="42" t="s">
        <v>559</v>
      </c>
      <c r="B92" s="33" t="s">
        <v>217</v>
      </c>
      <c r="C92" s="34">
        <v>20544</v>
      </c>
      <c r="D92" s="11" t="str">
        <f t="shared" si="12"/>
        <v>N/A</v>
      </c>
      <c r="E92" s="34">
        <v>23571</v>
      </c>
      <c r="F92" s="11" t="str">
        <f t="shared" si="13"/>
        <v>N/A</v>
      </c>
      <c r="G92" s="34">
        <v>25664</v>
      </c>
      <c r="H92" s="11" t="str">
        <f t="shared" si="14"/>
        <v>N/A</v>
      </c>
      <c r="I92" s="12">
        <v>14.73</v>
      </c>
      <c r="J92" s="12">
        <v>8.8800000000000008</v>
      </c>
      <c r="K92" s="41" t="s">
        <v>732</v>
      </c>
      <c r="L92" s="9" t="str">
        <f t="shared" si="15"/>
        <v>Yes</v>
      </c>
    </row>
    <row r="93" spans="1:12" x14ac:dyDescent="0.25">
      <c r="A93" s="42" t="s">
        <v>1324</v>
      </c>
      <c r="B93" s="33" t="s">
        <v>217</v>
      </c>
      <c r="C93" s="43">
        <v>505.24985397</v>
      </c>
      <c r="D93" s="11" t="str">
        <f t="shared" si="12"/>
        <v>N/A</v>
      </c>
      <c r="E93" s="43">
        <v>497.77111704999999</v>
      </c>
      <c r="F93" s="11" t="str">
        <f t="shared" si="13"/>
        <v>N/A</v>
      </c>
      <c r="G93" s="43">
        <v>464.08646353</v>
      </c>
      <c r="H93" s="11" t="str">
        <f t="shared" si="14"/>
        <v>N/A</v>
      </c>
      <c r="I93" s="12">
        <v>-1.48</v>
      </c>
      <c r="J93" s="12">
        <v>-6.77</v>
      </c>
      <c r="K93" s="41" t="s">
        <v>732</v>
      </c>
      <c r="L93" s="9" t="str">
        <f t="shared" si="15"/>
        <v>Yes</v>
      </c>
    </row>
    <row r="94" spans="1:12" ht="25" x14ac:dyDescent="0.25">
      <c r="A94" s="42" t="s">
        <v>560</v>
      </c>
      <c r="B94" s="33" t="s">
        <v>217</v>
      </c>
      <c r="C94" s="43">
        <v>1682818</v>
      </c>
      <c r="D94" s="11" t="str">
        <f t="shared" si="12"/>
        <v>N/A</v>
      </c>
      <c r="E94" s="43">
        <v>1860531</v>
      </c>
      <c r="F94" s="11" t="str">
        <f t="shared" si="13"/>
        <v>N/A</v>
      </c>
      <c r="G94" s="43">
        <v>2059559</v>
      </c>
      <c r="H94" s="11" t="str">
        <f t="shared" si="14"/>
        <v>N/A</v>
      </c>
      <c r="I94" s="12">
        <v>10.56</v>
      </c>
      <c r="J94" s="12">
        <v>10.7</v>
      </c>
      <c r="K94" s="41" t="s">
        <v>732</v>
      </c>
      <c r="L94" s="9" t="str">
        <f t="shared" si="15"/>
        <v>Yes</v>
      </c>
    </row>
    <row r="95" spans="1:12" x14ac:dyDescent="0.25">
      <c r="A95" s="42" t="s">
        <v>561</v>
      </c>
      <c r="B95" s="33" t="s">
        <v>217</v>
      </c>
      <c r="C95" s="34">
        <v>9909</v>
      </c>
      <c r="D95" s="11" t="str">
        <f t="shared" si="12"/>
        <v>N/A</v>
      </c>
      <c r="E95" s="34">
        <v>11104</v>
      </c>
      <c r="F95" s="11" t="str">
        <f t="shared" si="13"/>
        <v>N/A</v>
      </c>
      <c r="G95" s="34">
        <v>12397</v>
      </c>
      <c r="H95" s="11" t="str">
        <f t="shared" si="14"/>
        <v>N/A</v>
      </c>
      <c r="I95" s="12">
        <v>12.06</v>
      </c>
      <c r="J95" s="12">
        <v>11.64</v>
      </c>
      <c r="K95" s="41" t="s">
        <v>732</v>
      </c>
      <c r="L95" s="9" t="str">
        <f t="shared" si="15"/>
        <v>Yes</v>
      </c>
    </row>
    <row r="96" spans="1:12" ht="25" x14ac:dyDescent="0.25">
      <c r="A96" s="42" t="s">
        <v>1325</v>
      </c>
      <c r="B96" s="33" t="s">
        <v>217</v>
      </c>
      <c r="C96" s="43">
        <v>169.82722777000001</v>
      </c>
      <c r="D96" s="11" t="str">
        <f t="shared" si="12"/>
        <v>N/A</v>
      </c>
      <c r="E96" s="43">
        <v>167.55502522</v>
      </c>
      <c r="F96" s="11" t="str">
        <f t="shared" si="13"/>
        <v>N/A</v>
      </c>
      <c r="G96" s="43">
        <v>166.13366137</v>
      </c>
      <c r="H96" s="11" t="str">
        <f t="shared" si="14"/>
        <v>N/A</v>
      </c>
      <c r="I96" s="12">
        <v>-1.34</v>
      </c>
      <c r="J96" s="12">
        <v>-0.84799999999999998</v>
      </c>
      <c r="K96" s="41" t="s">
        <v>732</v>
      </c>
      <c r="L96" s="9" t="str">
        <f t="shared" si="15"/>
        <v>Yes</v>
      </c>
    </row>
    <row r="97" spans="1:12" ht="25" x14ac:dyDescent="0.25">
      <c r="A97" s="42" t="s">
        <v>562</v>
      </c>
      <c r="B97" s="33" t="s">
        <v>217</v>
      </c>
      <c r="C97" s="43">
        <v>11038231</v>
      </c>
      <c r="D97" s="11" t="str">
        <f t="shared" si="12"/>
        <v>N/A</v>
      </c>
      <c r="E97" s="43">
        <v>13911657</v>
      </c>
      <c r="F97" s="11" t="str">
        <f t="shared" si="13"/>
        <v>N/A</v>
      </c>
      <c r="G97" s="43">
        <v>16019800</v>
      </c>
      <c r="H97" s="11" t="str">
        <f t="shared" si="14"/>
        <v>N/A</v>
      </c>
      <c r="I97" s="12">
        <v>26.03</v>
      </c>
      <c r="J97" s="12">
        <v>15.15</v>
      </c>
      <c r="K97" s="41" t="s">
        <v>732</v>
      </c>
      <c r="L97" s="9" t="str">
        <f t="shared" si="15"/>
        <v>Yes</v>
      </c>
    </row>
    <row r="98" spans="1:12" x14ac:dyDescent="0.25">
      <c r="A98" s="42" t="s">
        <v>563</v>
      </c>
      <c r="B98" s="33" t="s">
        <v>217</v>
      </c>
      <c r="C98" s="34">
        <v>25549</v>
      </c>
      <c r="D98" s="11" t="str">
        <f t="shared" si="12"/>
        <v>N/A</v>
      </c>
      <c r="E98" s="34">
        <v>27736</v>
      </c>
      <c r="F98" s="11" t="str">
        <f t="shared" si="13"/>
        <v>N/A</v>
      </c>
      <c r="G98" s="34">
        <v>28508</v>
      </c>
      <c r="H98" s="11" t="str">
        <f t="shared" si="14"/>
        <v>N/A</v>
      </c>
      <c r="I98" s="12">
        <v>8.56</v>
      </c>
      <c r="J98" s="12">
        <v>2.7829999999999999</v>
      </c>
      <c r="K98" s="41" t="s">
        <v>732</v>
      </c>
      <c r="L98" s="9" t="str">
        <f t="shared" si="15"/>
        <v>Yes</v>
      </c>
    </row>
    <row r="99" spans="1:12" x14ac:dyDescent="0.25">
      <c r="A99" s="42" t="s">
        <v>1326</v>
      </c>
      <c r="B99" s="33" t="s">
        <v>217</v>
      </c>
      <c r="C99" s="43">
        <v>432.04160632999998</v>
      </c>
      <c r="D99" s="11" t="str">
        <f t="shared" si="12"/>
        <v>N/A</v>
      </c>
      <c r="E99" s="43">
        <v>501.57401933</v>
      </c>
      <c r="F99" s="11" t="str">
        <f t="shared" si="13"/>
        <v>N/A</v>
      </c>
      <c r="G99" s="43">
        <v>561.94050792999997</v>
      </c>
      <c r="H99" s="11" t="str">
        <f t="shared" si="14"/>
        <v>N/A</v>
      </c>
      <c r="I99" s="12">
        <v>16.09</v>
      </c>
      <c r="J99" s="12">
        <v>12.04</v>
      </c>
      <c r="K99" s="41" t="s">
        <v>732</v>
      </c>
      <c r="L99" s="9" t="str">
        <f t="shared" si="15"/>
        <v>Yes</v>
      </c>
    </row>
    <row r="100" spans="1:12" x14ac:dyDescent="0.25">
      <c r="A100" s="42" t="s">
        <v>564</v>
      </c>
      <c r="B100" s="33" t="s">
        <v>217</v>
      </c>
      <c r="C100" s="43">
        <v>14344842</v>
      </c>
      <c r="D100" s="11" t="str">
        <f t="shared" si="12"/>
        <v>N/A</v>
      </c>
      <c r="E100" s="43">
        <v>16382571</v>
      </c>
      <c r="F100" s="11" t="str">
        <f t="shared" si="13"/>
        <v>N/A</v>
      </c>
      <c r="G100" s="43">
        <v>16663598</v>
      </c>
      <c r="H100" s="11" t="str">
        <f t="shared" si="14"/>
        <v>N/A</v>
      </c>
      <c r="I100" s="12">
        <v>14.21</v>
      </c>
      <c r="J100" s="12">
        <v>1.7150000000000001</v>
      </c>
      <c r="K100" s="41" t="s">
        <v>732</v>
      </c>
      <c r="L100" s="9" t="str">
        <f t="shared" si="15"/>
        <v>Yes</v>
      </c>
    </row>
    <row r="101" spans="1:12" x14ac:dyDescent="0.25">
      <c r="A101" s="42" t="s">
        <v>565</v>
      </c>
      <c r="B101" s="33" t="s">
        <v>217</v>
      </c>
      <c r="C101" s="34">
        <v>15130</v>
      </c>
      <c r="D101" s="11" t="str">
        <f t="shared" si="12"/>
        <v>N/A</v>
      </c>
      <c r="E101" s="34">
        <v>16338</v>
      </c>
      <c r="F101" s="11" t="str">
        <f t="shared" si="13"/>
        <v>N/A</v>
      </c>
      <c r="G101" s="34">
        <v>17324</v>
      </c>
      <c r="H101" s="11" t="str">
        <f t="shared" si="14"/>
        <v>N/A</v>
      </c>
      <c r="I101" s="12">
        <v>7.984</v>
      </c>
      <c r="J101" s="12">
        <v>6.0350000000000001</v>
      </c>
      <c r="K101" s="41" t="s">
        <v>732</v>
      </c>
      <c r="L101" s="9" t="str">
        <f t="shared" si="15"/>
        <v>Yes</v>
      </c>
    </row>
    <row r="102" spans="1:12" x14ac:dyDescent="0.25">
      <c r="A102" s="42" t="s">
        <v>1327</v>
      </c>
      <c r="B102" s="33" t="s">
        <v>217</v>
      </c>
      <c r="C102" s="43">
        <v>948.10588235</v>
      </c>
      <c r="D102" s="11" t="str">
        <f t="shared" si="12"/>
        <v>N/A</v>
      </c>
      <c r="E102" s="43">
        <v>1002.7280573</v>
      </c>
      <c r="F102" s="11" t="str">
        <f t="shared" si="13"/>
        <v>N/A</v>
      </c>
      <c r="G102" s="43">
        <v>961.87935812000001</v>
      </c>
      <c r="H102" s="11" t="str">
        <f t="shared" si="14"/>
        <v>N/A</v>
      </c>
      <c r="I102" s="12">
        <v>5.7610000000000001</v>
      </c>
      <c r="J102" s="12">
        <v>-4.07</v>
      </c>
      <c r="K102" s="41" t="s">
        <v>732</v>
      </c>
      <c r="L102" s="9" t="str">
        <f t="shared" si="15"/>
        <v>Yes</v>
      </c>
    </row>
    <row r="103" spans="1:12" ht="25" x14ac:dyDescent="0.25">
      <c r="A103" s="42" t="s">
        <v>566</v>
      </c>
      <c r="B103" s="33" t="s">
        <v>217</v>
      </c>
      <c r="C103" s="43">
        <v>1139134</v>
      </c>
      <c r="D103" s="11" t="str">
        <f t="shared" si="12"/>
        <v>N/A</v>
      </c>
      <c r="E103" s="43">
        <v>1147421</v>
      </c>
      <c r="F103" s="11" t="str">
        <f t="shared" si="13"/>
        <v>N/A</v>
      </c>
      <c r="G103" s="43">
        <v>1243363</v>
      </c>
      <c r="H103" s="11" t="str">
        <f t="shared" si="14"/>
        <v>N/A</v>
      </c>
      <c r="I103" s="12">
        <v>0.72750000000000004</v>
      </c>
      <c r="J103" s="12">
        <v>8.3620000000000001</v>
      </c>
      <c r="K103" s="41" t="s">
        <v>732</v>
      </c>
      <c r="L103" s="9" t="str">
        <f t="shared" si="15"/>
        <v>Yes</v>
      </c>
    </row>
    <row r="104" spans="1:12" x14ac:dyDescent="0.25">
      <c r="A104" s="42" t="s">
        <v>567</v>
      </c>
      <c r="B104" s="33" t="s">
        <v>217</v>
      </c>
      <c r="C104" s="34">
        <v>390</v>
      </c>
      <c r="D104" s="11" t="str">
        <f t="shared" si="12"/>
        <v>N/A</v>
      </c>
      <c r="E104" s="34">
        <v>408</v>
      </c>
      <c r="F104" s="11" t="str">
        <f t="shared" si="13"/>
        <v>N/A</v>
      </c>
      <c r="G104" s="34">
        <v>401</v>
      </c>
      <c r="H104" s="11" t="str">
        <f t="shared" si="14"/>
        <v>N/A</v>
      </c>
      <c r="I104" s="12">
        <v>4.6150000000000002</v>
      </c>
      <c r="J104" s="12">
        <v>-1.72</v>
      </c>
      <c r="K104" s="41" t="s">
        <v>732</v>
      </c>
      <c r="L104" s="9" t="str">
        <f t="shared" si="15"/>
        <v>Yes</v>
      </c>
    </row>
    <row r="105" spans="1:12" x14ac:dyDescent="0.25">
      <c r="A105" s="42" t="s">
        <v>1328</v>
      </c>
      <c r="B105" s="33" t="s">
        <v>217</v>
      </c>
      <c r="C105" s="43">
        <v>2920.8564102999999</v>
      </c>
      <c r="D105" s="11" t="str">
        <f t="shared" si="12"/>
        <v>N/A</v>
      </c>
      <c r="E105" s="43">
        <v>2812.3063725000002</v>
      </c>
      <c r="F105" s="11" t="str">
        <f t="shared" si="13"/>
        <v>N/A</v>
      </c>
      <c r="G105" s="43">
        <v>3100.6558602999999</v>
      </c>
      <c r="H105" s="11" t="str">
        <f t="shared" si="14"/>
        <v>N/A</v>
      </c>
      <c r="I105" s="12">
        <v>-3.72</v>
      </c>
      <c r="J105" s="12">
        <v>10.25</v>
      </c>
      <c r="K105" s="41" t="s">
        <v>732</v>
      </c>
      <c r="L105" s="9" t="str">
        <f t="shared" si="15"/>
        <v>Yes</v>
      </c>
    </row>
    <row r="106" spans="1:12" x14ac:dyDescent="0.25">
      <c r="A106" s="42" t="s">
        <v>568</v>
      </c>
      <c r="B106" s="33" t="s">
        <v>217</v>
      </c>
      <c r="C106" s="43">
        <v>13092226</v>
      </c>
      <c r="D106" s="11" t="str">
        <f t="shared" si="12"/>
        <v>N/A</v>
      </c>
      <c r="E106" s="43">
        <v>15495169</v>
      </c>
      <c r="F106" s="11" t="str">
        <f t="shared" si="13"/>
        <v>N/A</v>
      </c>
      <c r="G106" s="43">
        <v>16121709</v>
      </c>
      <c r="H106" s="11" t="str">
        <f t="shared" si="14"/>
        <v>N/A</v>
      </c>
      <c r="I106" s="12">
        <v>18.350000000000001</v>
      </c>
      <c r="J106" s="12">
        <v>4.0430000000000001</v>
      </c>
      <c r="K106" s="41" t="s">
        <v>732</v>
      </c>
      <c r="L106" s="9" t="str">
        <f t="shared" si="15"/>
        <v>Yes</v>
      </c>
    </row>
    <row r="107" spans="1:12" x14ac:dyDescent="0.25">
      <c r="A107" s="42" t="s">
        <v>569</v>
      </c>
      <c r="B107" s="33" t="s">
        <v>217</v>
      </c>
      <c r="C107" s="34">
        <v>33187</v>
      </c>
      <c r="D107" s="11" t="str">
        <f t="shared" si="12"/>
        <v>N/A</v>
      </c>
      <c r="E107" s="34">
        <v>36585</v>
      </c>
      <c r="F107" s="11" t="str">
        <f t="shared" si="13"/>
        <v>N/A</v>
      </c>
      <c r="G107" s="34">
        <v>37757</v>
      </c>
      <c r="H107" s="11" t="str">
        <f t="shared" si="14"/>
        <v>N/A</v>
      </c>
      <c r="I107" s="12">
        <v>10.24</v>
      </c>
      <c r="J107" s="12">
        <v>3.2029999999999998</v>
      </c>
      <c r="K107" s="41" t="s">
        <v>732</v>
      </c>
      <c r="L107" s="9" t="str">
        <f t="shared" si="15"/>
        <v>Yes</v>
      </c>
    </row>
    <row r="108" spans="1:12" x14ac:dyDescent="0.25">
      <c r="A108" s="42" t="s">
        <v>1329</v>
      </c>
      <c r="B108" s="33" t="s">
        <v>217</v>
      </c>
      <c r="C108" s="43">
        <v>394.49862897999998</v>
      </c>
      <c r="D108" s="11" t="str">
        <f t="shared" si="12"/>
        <v>N/A</v>
      </c>
      <c r="E108" s="43">
        <v>423.53885472000002</v>
      </c>
      <c r="F108" s="11" t="str">
        <f t="shared" si="13"/>
        <v>N/A</v>
      </c>
      <c r="G108" s="43">
        <v>426.98596286999998</v>
      </c>
      <c r="H108" s="11" t="str">
        <f t="shared" si="14"/>
        <v>N/A</v>
      </c>
      <c r="I108" s="12">
        <v>7.3609999999999998</v>
      </c>
      <c r="J108" s="12">
        <v>0.81389999999999996</v>
      </c>
      <c r="K108" s="41" t="s">
        <v>732</v>
      </c>
      <c r="L108" s="9" t="str">
        <f t="shared" si="15"/>
        <v>Yes</v>
      </c>
    </row>
    <row r="109" spans="1:12" x14ac:dyDescent="0.25">
      <c r="A109" s="42" t="s">
        <v>570</v>
      </c>
      <c r="B109" s="33" t="s">
        <v>217</v>
      </c>
      <c r="C109" s="43">
        <v>35933292</v>
      </c>
      <c r="D109" s="11" t="str">
        <f t="shared" si="12"/>
        <v>N/A</v>
      </c>
      <c r="E109" s="43">
        <v>36268306</v>
      </c>
      <c r="F109" s="11" t="str">
        <f t="shared" si="13"/>
        <v>N/A</v>
      </c>
      <c r="G109" s="43">
        <v>38152939</v>
      </c>
      <c r="H109" s="11" t="str">
        <f t="shared" si="14"/>
        <v>N/A</v>
      </c>
      <c r="I109" s="12">
        <v>0.93230000000000002</v>
      </c>
      <c r="J109" s="12">
        <v>5.1959999999999997</v>
      </c>
      <c r="K109" s="41" t="s">
        <v>732</v>
      </c>
      <c r="L109" s="9" t="str">
        <f t="shared" si="15"/>
        <v>Yes</v>
      </c>
    </row>
    <row r="110" spans="1:12" x14ac:dyDescent="0.25">
      <c r="A110" s="42" t="s">
        <v>571</v>
      </c>
      <c r="B110" s="33" t="s">
        <v>217</v>
      </c>
      <c r="C110" s="34">
        <v>42184</v>
      </c>
      <c r="D110" s="11" t="str">
        <f t="shared" si="12"/>
        <v>N/A</v>
      </c>
      <c r="E110" s="34">
        <v>44313</v>
      </c>
      <c r="F110" s="11" t="str">
        <f t="shared" si="13"/>
        <v>N/A</v>
      </c>
      <c r="G110" s="34">
        <v>46204</v>
      </c>
      <c r="H110" s="11" t="str">
        <f t="shared" si="14"/>
        <v>N/A</v>
      </c>
      <c r="I110" s="12">
        <v>5.0469999999999997</v>
      </c>
      <c r="J110" s="12">
        <v>4.2670000000000003</v>
      </c>
      <c r="K110" s="41" t="s">
        <v>732</v>
      </c>
      <c r="L110" s="9" t="str">
        <f t="shared" si="15"/>
        <v>Yes</v>
      </c>
    </row>
    <row r="111" spans="1:12" x14ac:dyDescent="0.25">
      <c r="A111" s="42" t="s">
        <v>1330</v>
      </c>
      <c r="B111" s="33" t="s">
        <v>217</v>
      </c>
      <c r="C111" s="43">
        <v>851.82277640999996</v>
      </c>
      <c r="D111" s="11" t="str">
        <f t="shared" si="12"/>
        <v>N/A</v>
      </c>
      <c r="E111" s="43">
        <v>818.45747298000003</v>
      </c>
      <c r="F111" s="11" t="str">
        <f t="shared" si="13"/>
        <v>N/A</v>
      </c>
      <c r="G111" s="43">
        <v>825.74969699999997</v>
      </c>
      <c r="H111" s="11" t="str">
        <f t="shared" si="14"/>
        <v>N/A</v>
      </c>
      <c r="I111" s="12">
        <v>-3.92</v>
      </c>
      <c r="J111" s="12">
        <v>0.89100000000000001</v>
      </c>
      <c r="K111" s="41" t="s">
        <v>732</v>
      </c>
      <c r="L111" s="9" t="str">
        <f t="shared" si="15"/>
        <v>Yes</v>
      </c>
    </row>
    <row r="112" spans="1:12" ht="25" x14ac:dyDescent="0.25">
      <c r="A112" s="42" t="s">
        <v>572</v>
      </c>
      <c r="B112" s="33" t="s">
        <v>217</v>
      </c>
      <c r="C112" s="43">
        <v>27683661</v>
      </c>
      <c r="D112" s="11" t="str">
        <f t="shared" si="12"/>
        <v>N/A</v>
      </c>
      <c r="E112" s="43">
        <v>22030417</v>
      </c>
      <c r="F112" s="11" t="str">
        <f t="shared" si="13"/>
        <v>N/A</v>
      </c>
      <c r="G112" s="43">
        <v>23148097</v>
      </c>
      <c r="H112" s="11" t="str">
        <f t="shared" si="14"/>
        <v>N/A</v>
      </c>
      <c r="I112" s="12">
        <v>-20.399999999999999</v>
      </c>
      <c r="J112" s="12">
        <v>5.0730000000000004</v>
      </c>
      <c r="K112" s="41" t="s">
        <v>732</v>
      </c>
      <c r="L112" s="9" t="str">
        <f t="shared" si="15"/>
        <v>Yes</v>
      </c>
    </row>
    <row r="113" spans="1:12" x14ac:dyDescent="0.25">
      <c r="A113" s="42" t="s">
        <v>573</v>
      </c>
      <c r="B113" s="33" t="s">
        <v>217</v>
      </c>
      <c r="C113" s="34">
        <v>17868</v>
      </c>
      <c r="D113" s="11" t="str">
        <f t="shared" si="12"/>
        <v>N/A</v>
      </c>
      <c r="E113" s="34">
        <v>19871</v>
      </c>
      <c r="F113" s="11" t="str">
        <f t="shared" si="13"/>
        <v>N/A</v>
      </c>
      <c r="G113" s="34">
        <v>21720</v>
      </c>
      <c r="H113" s="11" t="str">
        <f t="shared" si="14"/>
        <v>N/A</v>
      </c>
      <c r="I113" s="12">
        <v>11.21</v>
      </c>
      <c r="J113" s="12">
        <v>9.3049999999999997</v>
      </c>
      <c r="K113" s="41" t="s">
        <v>732</v>
      </c>
      <c r="L113" s="9" t="str">
        <f t="shared" si="15"/>
        <v>Yes</v>
      </c>
    </row>
    <row r="114" spans="1:12" ht="25" x14ac:dyDescent="0.25">
      <c r="A114" s="42" t="s">
        <v>1331</v>
      </c>
      <c r="B114" s="33" t="s">
        <v>217</v>
      </c>
      <c r="C114" s="43">
        <v>1549.3430154</v>
      </c>
      <c r="D114" s="11" t="str">
        <f t="shared" si="12"/>
        <v>N/A</v>
      </c>
      <c r="E114" s="43">
        <v>1108.671783</v>
      </c>
      <c r="F114" s="11" t="str">
        <f t="shared" si="13"/>
        <v>N/A</v>
      </c>
      <c r="G114" s="43">
        <v>1065.7503223000001</v>
      </c>
      <c r="H114" s="11" t="str">
        <f t="shared" si="14"/>
        <v>N/A</v>
      </c>
      <c r="I114" s="12">
        <v>-28.4</v>
      </c>
      <c r="J114" s="12">
        <v>-3.87</v>
      </c>
      <c r="K114" s="41" t="s">
        <v>732</v>
      </c>
      <c r="L114" s="9" t="str">
        <f t="shared" si="15"/>
        <v>Yes</v>
      </c>
    </row>
    <row r="115" spans="1:12" ht="25" x14ac:dyDescent="0.25">
      <c r="A115" s="42" t="s">
        <v>574</v>
      </c>
      <c r="B115" s="33" t="s">
        <v>217</v>
      </c>
      <c r="C115" s="43">
        <v>3330126</v>
      </c>
      <c r="D115" s="11" t="str">
        <f t="shared" si="12"/>
        <v>N/A</v>
      </c>
      <c r="E115" s="43">
        <v>3875672</v>
      </c>
      <c r="F115" s="11" t="str">
        <f t="shared" si="13"/>
        <v>N/A</v>
      </c>
      <c r="G115" s="43">
        <v>2950164</v>
      </c>
      <c r="H115" s="11" t="str">
        <f t="shared" si="14"/>
        <v>N/A</v>
      </c>
      <c r="I115" s="12">
        <v>16.38</v>
      </c>
      <c r="J115" s="12">
        <v>-23.9</v>
      </c>
      <c r="K115" s="41" t="s">
        <v>732</v>
      </c>
      <c r="L115" s="9" t="str">
        <f t="shared" si="15"/>
        <v>Yes</v>
      </c>
    </row>
    <row r="116" spans="1:12" x14ac:dyDescent="0.25">
      <c r="A116" s="3" t="s">
        <v>575</v>
      </c>
      <c r="B116" s="33" t="s">
        <v>217</v>
      </c>
      <c r="C116" s="34">
        <v>2193</v>
      </c>
      <c r="D116" s="11" t="str">
        <f t="shared" si="12"/>
        <v>N/A</v>
      </c>
      <c r="E116" s="34">
        <v>2424</v>
      </c>
      <c r="F116" s="11" t="str">
        <f t="shared" si="13"/>
        <v>N/A</v>
      </c>
      <c r="G116" s="34">
        <v>2311</v>
      </c>
      <c r="H116" s="11" t="str">
        <f t="shared" si="14"/>
        <v>N/A</v>
      </c>
      <c r="I116" s="12">
        <v>10.53</v>
      </c>
      <c r="J116" s="12">
        <v>-4.66</v>
      </c>
      <c r="K116" s="41" t="s">
        <v>732</v>
      </c>
      <c r="L116" s="9" t="str">
        <f t="shared" si="15"/>
        <v>Yes</v>
      </c>
    </row>
    <row r="117" spans="1:12" ht="25" x14ac:dyDescent="0.25">
      <c r="A117" s="3" t="s">
        <v>1332</v>
      </c>
      <c r="B117" s="33" t="s">
        <v>217</v>
      </c>
      <c r="C117" s="43">
        <v>1518.5253078000001</v>
      </c>
      <c r="D117" s="11" t="str">
        <f t="shared" si="12"/>
        <v>N/A</v>
      </c>
      <c r="E117" s="43">
        <v>1598.8745875</v>
      </c>
      <c r="F117" s="11" t="str">
        <f t="shared" si="13"/>
        <v>N/A</v>
      </c>
      <c r="G117" s="43">
        <v>1276.5746429999999</v>
      </c>
      <c r="H117" s="11" t="str">
        <f t="shared" si="14"/>
        <v>N/A</v>
      </c>
      <c r="I117" s="12">
        <v>5.2910000000000004</v>
      </c>
      <c r="J117" s="12">
        <v>-20.2</v>
      </c>
      <c r="K117" s="41" t="s">
        <v>732</v>
      </c>
      <c r="L117" s="9" t="str">
        <f t="shared" si="15"/>
        <v>Yes</v>
      </c>
    </row>
    <row r="118" spans="1:12" ht="25" x14ac:dyDescent="0.25">
      <c r="A118" s="4" t="s">
        <v>576</v>
      </c>
      <c r="B118" s="33" t="s">
        <v>217</v>
      </c>
      <c r="C118" s="43">
        <v>0</v>
      </c>
      <c r="D118" s="11" t="str">
        <f t="shared" si="12"/>
        <v>N/A</v>
      </c>
      <c r="E118" s="43">
        <v>0</v>
      </c>
      <c r="F118" s="11" t="str">
        <f t="shared" si="13"/>
        <v>N/A</v>
      </c>
      <c r="G118" s="43">
        <v>0</v>
      </c>
      <c r="H118" s="11" t="str">
        <f t="shared" si="14"/>
        <v>N/A</v>
      </c>
      <c r="I118" s="12" t="s">
        <v>1742</v>
      </c>
      <c r="J118" s="12" t="s">
        <v>1742</v>
      </c>
      <c r="K118" s="41" t="s">
        <v>732</v>
      </c>
      <c r="L118" s="9" t="str">
        <f t="shared" si="15"/>
        <v>N/A</v>
      </c>
    </row>
    <row r="119" spans="1:12" x14ac:dyDescent="0.25">
      <c r="A119" s="4" t="s">
        <v>577</v>
      </c>
      <c r="B119" s="33" t="s">
        <v>217</v>
      </c>
      <c r="C119" s="34">
        <v>0</v>
      </c>
      <c r="D119" s="11" t="str">
        <f t="shared" si="12"/>
        <v>N/A</v>
      </c>
      <c r="E119" s="34">
        <v>0</v>
      </c>
      <c r="F119" s="11" t="str">
        <f t="shared" si="13"/>
        <v>N/A</v>
      </c>
      <c r="G119" s="34">
        <v>0</v>
      </c>
      <c r="H119" s="11" t="str">
        <f t="shared" si="14"/>
        <v>N/A</v>
      </c>
      <c r="I119" s="12" t="s">
        <v>1742</v>
      </c>
      <c r="J119" s="12" t="s">
        <v>1742</v>
      </c>
      <c r="K119" s="41" t="s">
        <v>732</v>
      </c>
      <c r="L119" s="9" t="str">
        <f t="shared" si="15"/>
        <v>N/A</v>
      </c>
    </row>
    <row r="120" spans="1:12" ht="25" x14ac:dyDescent="0.25">
      <c r="A120" s="4" t="s">
        <v>1333</v>
      </c>
      <c r="B120" s="33" t="s">
        <v>217</v>
      </c>
      <c r="C120" s="43" t="s">
        <v>1742</v>
      </c>
      <c r="D120" s="11" t="str">
        <f t="shared" si="12"/>
        <v>N/A</v>
      </c>
      <c r="E120" s="43" t="s">
        <v>1742</v>
      </c>
      <c r="F120" s="11" t="str">
        <f t="shared" si="13"/>
        <v>N/A</v>
      </c>
      <c r="G120" s="43" t="s">
        <v>1742</v>
      </c>
      <c r="H120" s="11" t="str">
        <f t="shared" si="14"/>
        <v>N/A</v>
      </c>
      <c r="I120" s="12" t="s">
        <v>1742</v>
      </c>
      <c r="J120" s="12" t="s">
        <v>1742</v>
      </c>
      <c r="K120" s="41" t="s">
        <v>732</v>
      </c>
      <c r="L120" s="9" t="str">
        <f t="shared" si="15"/>
        <v>N/A</v>
      </c>
    </row>
    <row r="121" spans="1:12" ht="25" x14ac:dyDescent="0.25">
      <c r="A121" s="4" t="s">
        <v>578</v>
      </c>
      <c r="B121" s="33" t="s">
        <v>217</v>
      </c>
      <c r="C121" s="43">
        <v>956679</v>
      </c>
      <c r="D121" s="11" t="str">
        <f t="shared" si="12"/>
        <v>N/A</v>
      </c>
      <c r="E121" s="43">
        <v>1208391</v>
      </c>
      <c r="F121" s="11" t="str">
        <f t="shared" si="13"/>
        <v>N/A</v>
      </c>
      <c r="G121" s="43">
        <v>1281516</v>
      </c>
      <c r="H121" s="11" t="str">
        <f t="shared" si="14"/>
        <v>N/A</v>
      </c>
      <c r="I121" s="12">
        <v>26.31</v>
      </c>
      <c r="J121" s="12">
        <v>6.0510000000000002</v>
      </c>
      <c r="K121" s="41" t="s">
        <v>732</v>
      </c>
      <c r="L121" s="9" t="str">
        <f t="shared" si="15"/>
        <v>Yes</v>
      </c>
    </row>
    <row r="122" spans="1:12" x14ac:dyDescent="0.25">
      <c r="A122" s="4" t="s">
        <v>579</v>
      </c>
      <c r="B122" s="33" t="s">
        <v>217</v>
      </c>
      <c r="C122" s="34">
        <v>1609</v>
      </c>
      <c r="D122" s="11" t="str">
        <f t="shared" si="12"/>
        <v>N/A</v>
      </c>
      <c r="E122" s="34">
        <v>1898</v>
      </c>
      <c r="F122" s="11" t="str">
        <f t="shared" si="13"/>
        <v>N/A</v>
      </c>
      <c r="G122" s="34">
        <v>2215</v>
      </c>
      <c r="H122" s="11" t="str">
        <f t="shared" si="14"/>
        <v>N/A</v>
      </c>
      <c r="I122" s="12">
        <v>17.96</v>
      </c>
      <c r="J122" s="12">
        <v>16.7</v>
      </c>
      <c r="K122" s="41" t="s">
        <v>732</v>
      </c>
      <c r="L122" s="9" t="str">
        <f t="shared" si="15"/>
        <v>Yes</v>
      </c>
    </row>
    <row r="123" spans="1:12" ht="25" x14ac:dyDescent="0.25">
      <c r="A123" s="4" t="s">
        <v>1334</v>
      </c>
      <c r="B123" s="33" t="s">
        <v>217</v>
      </c>
      <c r="C123" s="43">
        <v>594.57986327000003</v>
      </c>
      <c r="D123" s="11" t="str">
        <f t="shared" si="12"/>
        <v>N/A</v>
      </c>
      <c r="E123" s="43">
        <v>636.66543730000001</v>
      </c>
      <c r="F123" s="11" t="str">
        <f t="shared" si="13"/>
        <v>N/A</v>
      </c>
      <c r="G123" s="43">
        <v>578.56252821999999</v>
      </c>
      <c r="H123" s="11" t="str">
        <f t="shared" si="14"/>
        <v>N/A</v>
      </c>
      <c r="I123" s="12">
        <v>7.0780000000000003</v>
      </c>
      <c r="J123" s="12">
        <v>-9.1300000000000008</v>
      </c>
      <c r="K123" s="41" t="s">
        <v>732</v>
      </c>
      <c r="L123" s="9" t="str">
        <f t="shared" si="15"/>
        <v>Yes</v>
      </c>
    </row>
    <row r="124" spans="1:12" ht="25" x14ac:dyDescent="0.25">
      <c r="A124" s="4" t="s">
        <v>580</v>
      </c>
      <c r="B124" s="33" t="s">
        <v>217</v>
      </c>
      <c r="C124" s="43">
        <v>2772996</v>
      </c>
      <c r="D124" s="11" t="str">
        <f t="shared" si="12"/>
        <v>N/A</v>
      </c>
      <c r="E124" s="43">
        <v>3477666</v>
      </c>
      <c r="F124" s="11" t="str">
        <f t="shared" si="13"/>
        <v>N/A</v>
      </c>
      <c r="G124" s="43">
        <v>4227393</v>
      </c>
      <c r="H124" s="11" t="str">
        <f t="shared" si="14"/>
        <v>N/A</v>
      </c>
      <c r="I124" s="12">
        <v>25.41</v>
      </c>
      <c r="J124" s="12">
        <v>21.56</v>
      </c>
      <c r="K124" s="41" t="s">
        <v>732</v>
      </c>
      <c r="L124" s="9" t="str">
        <f t="shared" si="15"/>
        <v>Yes</v>
      </c>
    </row>
    <row r="125" spans="1:12" x14ac:dyDescent="0.25">
      <c r="A125" s="2" t="s">
        <v>581</v>
      </c>
      <c r="B125" s="33" t="s">
        <v>217</v>
      </c>
      <c r="C125" s="34">
        <v>2856</v>
      </c>
      <c r="D125" s="11" t="str">
        <f t="shared" si="12"/>
        <v>N/A</v>
      </c>
      <c r="E125" s="34">
        <v>3402</v>
      </c>
      <c r="F125" s="11" t="str">
        <f t="shared" si="13"/>
        <v>N/A</v>
      </c>
      <c r="G125" s="34">
        <v>3836</v>
      </c>
      <c r="H125" s="11" t="str">
        <f t="shared" si="14"/>
        <v>N/A</v>
      </c>
      <c r="I125" s="12">
        <v>19.12</v>
      </c>
      <c r="J125" s="12">
        <v>12.76</v>
      </c>
      <c r="K125" s="41" t="s">
        <v>732</v>
      </c>
      <c r="L125" s="9" t="str">
        <f t="shared" si="15"/>
        <v>Yes</v>
      </c>
    </row>
    <row r="126" spans="1:12" ht="25" x14ac:dyDescent="0.25">
      <c r="A126" s="2" t="s">
        <v>1335</v>
      </c>
      <c r="B126" s="33" t="s">
        <v>217</v>
      </c>
      <c r="C126" s="43">
        <v>970.93697479000002</v>
      </c>
      <c r="D126" s="11" t="str">
        <f t="shared" si="12"/>
        <v>N/A</v>
      </c>
      <c r="E126" s="43">
        <v>1022.2416226</v>
      </c>
      <c r="F126" s="11" t="str">
        <f t="shared" si="13"/>
        <v>N/A</v>
      </c>
      <c r="G126" s="43">
        <v>1102.0315433000001</v>
      </c>
      <c r="H126" s="11" t="str">
        <f t="shared" si="14"/>
        <v>N/A</v>
      </c>
      <c r="I126" s="12">
        <v>5.2839999999999998</v>
      </c>
      <c r="J126" s="12">
        <v>7.8049999999999997</v>
      </c>
      <c r="K126" s="41" t="s">
        <v>732</v>
      </c>
      <c r="L126" s="9" t="str">
        <f t="shared" si="15"/>
        <v>Yes</v>
      </c>
    </row>
    <row r="127" spans="1:12" ht="25" x14ac:dyDescent="0.25">
      <c r="A127" s="2" t="s">
        <v>582</v>
      </c>
      <c r="B127" s="33" t="s">
        <v>217</v>
      </c>
      <c r="C127" s="43">
        <v>23635</v>
      </c>
      <c r="D127" s="11" t="str">
        <f t="shared" si="12"/>
        <v>N/A</v>
      </c>
      <c r="E127" s="43">
        <v>27392</v>
      </c>
      <c r="F127" s="11" t="str">
        <f t="shared" si="13"/>
        <v>N/A</v>
      </c>
      <c r="G127" s="43">
        <v>57795</v>
      </c>
      <c r="H127" s="11" t="str">
        <f t="shared" si="14"/>
        <v>N/A</v>
      </c>
      <c r="I127" s="12">
        <v>15.9</v>
      </c>
      <c r="J127" s="12">
        <v>111</v>
      </c>
      <c r="K127" s="41" t="s">
        <v>732</v>
      </c>
      <c r="L127" s="9" t="str">
        <f t="shared" si="15"/>
        <v>No</v>
      </c>
    </row>
    <row r="128" spans="1:12" x14ac:dyDescent="0.25">
      <c r="A128" s="2" t="s">
        <v>583</v>
      </c>
      <c r="B128" s="33" t="s">
        <v>217</v>
      </c>
      <c r="C128" s="34">
        <v>299</v>
      </c>
      <c r="D128" s="11" t="str">
        <f t="shared" si="12"/>
        <v>N/A</v>
      </c>
      <c r="E128" s="34">
        <v>397</v>
      </c>
      <c r="F128" s="11" t="str">
        <f t="shared" si="13"/>
        <v>N/A</v>
      </c>
      <c r="G128" s="34">
        <v>693</v>
      </c>
      <c r="H128" s="11" t="str">
        <f t="shared" si="14"/>
        <v>N/A</v>
      </c>
      <c r="I128" s="12">
        <v>32.78</v>
      </c>
      <c r="J128" s="12">
        <v>74.56</v>
      </c>
      <c r="K128" s="41" t="s">
        <v>732</v>
      </c>
      <c r="L128" s="9" t="str">
        <f t="shared" si="15"/>
        <v>No</v>
      </c>
    </row>
    <row r="129" spans="1:12" ht="25" x14ac:dyDescent="0.25">
      <c r="A129" s="2" t="s">
        <v>1336</v>
      </c>
      <c r="B129" s="33" t="s">
        <v>217</v>
      </c>
      <c r="C129" s="43">
        <v>79.046822742000003</v>
      </c>
      <c r="D129" s="11" t="str">
        <f t="shared" si="12"/>
        <v>N/A</v>
      </c>
      <c r="E129" s="43">
        <v>68.997481108000002</v>
      </c>
      <c r="F129" s="11" t="str">
        <f t="shared" si="13"/>
        <v>N/A</v>
      </c>
      <c r="G129" s="43">
        <v>83.398268397999999</v>
      </c>
      <c r="H129" s="11" t="str">
        <f t="shared" si="14"/>
        <v>N/A</v>
      </c>
      <c r="I129" s="12">
        <v>-12.7</v>
      </c>
      <c r="J129" s="12">
        <v>20.87</v>
      </c>
      <c r="K129" s="41" t="s">
        <v>732</v>
      </c>
      <c r="L129" s="9" t="str">
        <f t="shared" si="15"/>
        <v>Yes</v>
      </c>
    </row>
    <row r="130" spans="1:12" x14ac:dyDescent="0.25">
      <c r="A130" s="2" t="s">
        <v>584</v>
      </c>
      <c r="B130" s="33" t="s">
        <v>217</v>
      </c>
      <c r="C130" s="43">
        <v>338770</v>
      </c>
      <c r="D130" s="11" t="str">
        <f t="shared" si="12"/>
        <v>N/A</v>
      </c>
      <c r="E130" s="43">
        <v>436205</v>
      </c>
      <c r="F130" s="11" t="str">
        <f t="shared" si="13"/>
        <v>N/A</v>
      </c>
      <c r="G130" s="43">
        <v>287871</v>
      </c>
      <c r="H130" s="11" t="str">
        <f t="shared" si="14"/>
        <v>N/A</v>
      </c>
      <c r="I130" s="12">
        <v>28.76</v>
      </c>
      <c r="J130" s="12">
        <v>-34</v>
      </c>
      <c r="K130" s="41" t="s">
        <v>732</v>
      </c>
      <c r="L130" s="9" t="str">
        <f t="shared" si="15"/>
        <v>No</v>
      </c>
    </row>
    <row r="131" spans="1:12" x14ac:dyDescent="0.25">
      <c r="A131" s="2" t="s">
        <v>585</v>
      </c>
      <c r="B131" s="33" t="s">
        <v>217</v>
      </c>
      <c r="C131" s="34">
        <v>34</v>
      </c>
      <c r="D131" s="11" t="str">
        <f t="shared" si="12"/>
        <v>N/A</v>
      </c>
      <c r="E131" s="34">
        <v>45</v>
      </c>
      <c r="F131" s="11" t="str">
        <f t="shared" si="13"/>
        <v>N/A</v>
      </c>
      <c r="G131" s="34">
        <v>48</v>
      </c>
      <c r="H131" s="11" t="str">
        <f t="shared" si="14"/>
        <v>N/A</v>
      </c>
      <c r="I131" s="12">
        <v>32.35</v>
      </c>
      <c r="J131" s="12">
        <v>6.6669999999999998</v>
      </c>
      <c r="K131" s="41" t="s">
        <v>732</v>
      </c>
      <c r="L131" s="9" t="str">
        <f t="shared" si="15"/>
        <v>Yes</v>
      </c>
    </row>
    <row r="132" spans="1:12" x14ac:dyDescent="0.25">
      <c r="A132" s="2" t="s">
        <v>1337</v>
      </c>
      <c r="B132" s="33" t="s">
        <v>217</v>
      </c>
      <c r="C132" s="43">
        <v>9963.8235294000006</v>
      </c>
      <c r="D132" s="11" t="str">
        <f t="shared" si="12"/>
        <v>N/A</v>
      </c>
      <c r="E132" s="43">
        <v>9693.4444444000001</v>
      </c>
      <c r="F132" s="11" t="str">
        <f t="shared" si="13"/>
        <v>N/A</v>
      </c>
      <c r="G132" s="43">
        <v>5997.3125</v>
      </c>
      <c r="H132" s="11" t="str">
        <f t="shared" si="14"/>
        <v>N/A</v>
      </c>
      <c r="I132" s="12">
        <v>-2.71</v>
      </c>
      <c r="J132" s="12">
        <v>-38.1</v>
      </c>
      <c r="K132" s="41" t="s">
        <v>732</v>
      </c>
      <c r="L132" s="9" t="str">
        <f t="shared" si="15"/>
        <v>No</v>
      </c>
    </row>
    <row r="133" spans="1:12" ht="25" x14ac:dyDescent="0.25">
      <c r="A133" s="2" t="s">
        <v>586</v>
      </c>
      <c r="B133" s="33" t="s">
        <v>217</v>
      </c>
      <c r="C133" s="43">
        <v>2386373</v>
      </c>
      <c r="D133" s="11" t="str">
        <f t="shared" si="12"/>
        <v>N/A</v>
      </c>
      <c r="E133" s="43">
        <v>2676563</v>
      </c>
      <c r="F133" s="11" t="str">
        <f t="shared" si="13"/>
        <v>N/A</v>
      </c>
      <c r="G133" s="43">
        <v>2849865</v>
      </c>
      <c r="H133" s="11" t="str">
        <f t="shared" si="14"/>
        <v>N/A</v>
      </c>
      <c r="I133" s="12">
        <v>12.16</v>
      </c>
      <c r="J133" s="12">
        <v>6.4749999999999996</v>
      </c>
      <c r="K133" s="41" t="s">
        <v>732</v>
      </c>
      <c r="L133" s="9" t="str">
        <f>IF(J133="Div by 0", "N/A", IF(OR(J133="N/A",K133="N/A"),"N/A", IF(J133&gt;VALUE(MID(K133,1,2)), "No", IF(J133&lt;-1*VALUE(MID(K133,1,2)), "No", "Yes"))))</f>
        <v>Yes</v>
      </c>
    </row>
    <row r="134" spans="1:12" x14ac:dyDescent="0.25">
      <c r="A134" s="2" t="s">
        <v>587</v>
      </c>
      <c r="B134" s="33" t="s">
        <v>217</v>
      </c>
      <c r="C134" s="34">
        <v>10078</v>
      </c>
      <c r="D134" s="11" t="str">
        <f t="shared" si="12"/>
        <v>N/A</v>
      </c>
      <c r="E134" s="34">
        <v>11395</v>
      </c>
      <c r="F134" s="11" t="str">
        <f t="shared" si="13"/>
        <v>N/A</v>
      </c>
      <c r="G134" s="34">
        <v>13767</v>
      </c>
      <c r="H134" s="11" t="str">
        <f t="shared" si="14"/>
        <v>N/A</v>
      </c>
      <c r="I134" s="12">
        <v>13.07</v>
      </c>
      <c r="J134" s="12">
        <v>20.82</v>
      </c>
      <c r="K134" s="41" t="s">
        <v>732</v>
      </c>
      <c r="L134" s="9" t="str">
        <f t="shared" ref="L134:L138" si="16">IF(J134="Div by 0", "N/A", IF(OR(J134="N/A",K134="N/A"),"N/A", IF(J134&gt;VALUE(MID(K134,1,2)), "No", IF(J134&lt;-1*VALUE(MID(K134,1,2)), "No", "Yes"))))</f>
        <v>Yes</v>
      </c>
    </row>
    <row r="135" spans="1:12" ht="25" x14ac:dyDescent="0.25">
      <c r="A135" s="2" t="s">
        <v>1338</v>
      </c>
      <c r="B135" s="33" t="s">
        <v>217</v>
      </c>
      <c r="C135" s="43">
        <v>236.79033537999999</v>
      </c>
      <c r="D135" s="11" t="str">
        <f t="shared" si="12"/>
        <v>N/A</v>
      </c>
      <c r="E135" s="43">
        <v>234.88924967</v>
      </c>
      <c r="F135" s="11" t="str">
        <f t="shared" si="13"/>
        <v>N/A</v>
      </c>
      <c r="G135" s="43">
        <v>207.0069732</v>
      </c>
      <c r="H135" s="11" t="str">
        <f t="shared" si="14"/>
        <v>N/A</v>
      </c>
      <c r="I135" s="12">
        <v>-0.80300000000000005</v>
      </c>
      <c r="J135" s="12">
        <v>-11.9</v>
      </c>
      <c r="K135" s="41" t="s">
        <v>732</v>
      </c>
      <c r="L135" s="9" t="str">
        <f t="shared" si="16"/>
        <v>Yes</v>
      </c>
    </row>
    <row r="136" spans="1:12" ht="25" x14ac:dyDescent="0.25">
      <c r="A136" s="2" t="s">
        <v>588</v>
      </c>
      <c r="B136" s="33" t="s">
        <v>217</v>
      </c>
      <c r="C136" s="43">
        <v>0</v>
      </c>
      <c r="D136" s="11" t="str">
        <f t="shared" ref="D136:D150" si="17">IF($B136="N/A","N/A",IF(C136&gt;10,"No",IF(C136&lt;-10,"No","Yes")))</f>
        <v>N/A</v>
      </c>
      <c r="E136" s="43">
        <v>0</v>
      </c>
      <c r="F136" s="11" t="str">
        <f t="shared" ref="F136:F150" si="18">IF($B136="N/A","N/A",IF(E136&gt;10,"No",IF(E136&lt;-10,"No","Yes")))</f>
        <v>N/A</v>
      </c>
      <c r="G136" s="43">
        <v>0</v>
      </c>
      <c r="H136" s="11" t="str">
        <f t="shared" ref="H136:H150" si="19">IF($B136="N/A","N/A",IF(G136&gt;10,"No",IF(G136&lt;-10,"No","Yes")))</f>
        <v>N/A</v>
      </c>
      <c r="I136" s="12" t="s">
        <v>1742</v>
      </c>
      <c r="J136" s="12" t="s">
        <v>1742</v>
      </c>
      <c r="K136" s="41" t="s">
        <v>732</v>
      </c>
      <c r="L136" s="9" t="str">
        <f t="shared" si="16"/>
        <v>N/A</v>
      </c>
    </row>
    <row r="137" spans="1:12" x14ac:dyDescent="0.25">
      <c r="A137" s="2" t="s">
        <v>589</v>
      </c>
      <c r="B137" s="33" t="s">
        <v>217</v>
      </c>
      <c r="C137" s="34">
        <v>0</v>
      </c>
      <c r="D137" s="11" t="str">
        <f t="shared" si="17"/>
        <v>N/A</v>
      </c>
      <c r="E137" s="34">
        <v>0</v>
      </c>
      <c r="F137" s="11" t="str">
        <f t="shared" si="18"/>
        <v>N/A</v>
      </c>
      <c r="G137" s="34">
        <v>0</v>
      </c>
      <c r="H137" s="11" t="str">
        <f t="shared" si="19"/>
        <v>N/A</v>
      </c>
      <c r="I137" s="12" t="s">
        <v>1742</v>
      </c>
      <c r="J137" s="12" t="s">
        <v>1742</v>
      </c>
      <c r="K137" s="41" t="s">
        <v>732</v>
      </c>
      <c r="L137" s="9" t="str">
        <f t="shared" si="16"/>
        <v>N/A</v>
      </c>
    </row>
    <row r="138" spans="1:12" ht="25" x14ac:dyDescent="0.25">
      <c r="A138" s="2" t="s">
        <v>1339</v>
      </c>
      <c r="B138" s="33" t="s">
        <v>217</v>
      </c>
      <c r="C138" s="43" t="s">
        <v>1742</v>
      </c>
      <c r="D138" s="11" t="str">
        <f t="shared" si="17"/>
        <v>N/A</v>
      </c>
      <c r="E138" s="43" t="s">
        <v>1742</v>
      </c>
      <c r="F138" s="11" t="str">
        <f t="shared" si="18"/>
        <v>N/A</v>
      </c>
      <c r="G138" s="43" t="s">
        <v>1742</v>
      </c>
      <c r="H138" s="11" t="str">
        <f t="shared" si="19"/>
        <v>N/A</v>
      </c>
      <c r="I138" s="12" t="s">
        <v>1742</v>
      </c>
      <c r="J138" s="12" t="s">
        <v>1742</v>
      </c>
      <c r="K138" s="41" t="s">
        <v>732</v>
      </c>
      <c r="L138" s="9" t="str">
        <f t="shared" si="16"/>
        <v>N/A</v>
      </c>
    </row>
    <row r="139" spans="1:12" ht="25" x14ac:dyDescent="0.25">
      <c r="A139" s="2" t="s">
        <v>590</v>
      </c>
      <c r="B139" s="33" t="s">
        <v>217</v>
      </c>
      <c r="C139" s="43">
        <v>6758371</v>
      </c>
      <c r="D139" s="11" t="str">
        <f t="shared" si="17"/>
        <v>N/A</v>
      </c>
      <c r="E139" s="43">
        <v>7016641</v>
      </c>
      <c r="F139" s="11" t="str">
        <f t="shared" si="18"/>
        <v>N/A</v>
      </c>
      <c r="G139" s="43">
        <v>7769134</v>
      </c>
      <c r="H139" s="11" t="str">
        <f t="shared" si="19"/>
        <v>N/A</v>
      </c>
      <c r="I139" s="12">
        <v>3.8210000000000002</v>
      </c>
      <c r="J139" s="12">
        <v>10.72</v>
      </c>
      <c r="K139" s="41" t="s">
        <v>732</v>
      </c>
      <c r="L139" s="9" t="str">
        <f t="shared" ref="L139:L150" si="20">IF(J139="Div by 0", "N/A", IF(K139="N/A","N/A", IF(J139&gt;VALUE(MID(K139,1,2)), "No", IF(J139&lt;-1*VALUE(MID(K139,1,2)), "No", "Yes"))))</f>
        <v>Yes</v>
      </c>
    </row>
    <row r="140" spans="1:12" x14ac:dyDescent="0.25">
      <c r="A140" s="2" t="s">
        <v>591</v>
      </c>
      <c r="B140" s="33" t="s">
        <v>217</v>
      </c>
      <c r="C140" s="34">
        <v>11741</v>
      </c>
      <c r="D140" s="11" t="str">
        <f t="shared" si="17"/>
        <v>N/A</v>
      </c>
      <c r="E140" s="34">
        <v>12929</v>
      </c>
      <c r="F140" s="11" t="str">
        <f t="shared" si="18"/>
        <v>N/A</v>
      </c>
      <c r="G140" s="34">
        <v>13958</v>
      </c>
      <c r="H140" s="11" t="str">
        <f t="shared" si="19"/>
        <v>N/A</v>
      </c>
      <c r="I140" s="12">
        <v>10.119999999999999</v>
      </c>
      <c r="J140" s="12">
        <v>7.9589999999999996</v>
      </c>
      <c r="K140" s="41" t="s">
        <v>732</v>
      </c>
      <c r="L140" s="9" t="str">
        <f t="shared" si="20"/>
        <v>Yes</v>
      </c>
    </row>
    <row r="141" spans="1:12" ht="25" x14ac:dyDescent="0.25">
      <c r="A141" s="2" t="s">
        <v>1340</v>
      </c>
      <c r="B141" s="33" t="s">
        <v>217</v>
      </c>
      <c r="C141" s="43">
        <v>575.62141214999997</v>
      </c>
      <c r="D141" s="11" t="str">
        <f t="shared" si="17"/>
        <v>N/A</v>
      </c>
      <c r="E141" s="43">
        <v>542.70562301999996</v>
      </c>
      <c r="F141" s="11" t="str">
        <f t="shared" si="18"/>
        <v>N/A</v>
      </c>
      <c r="G141" s="43">
        <v>556.60796675999995</v>
      </c>
      <c r="H141" s="11" t="str">
        <f t="shared" si="19"/>
        <v>N/A</v>
      </c>
      <c r="I141" s="12">
        <v>-5.72</v>
      </c>
      <c r="J141" s="12">
        <v>2.5619999999999998</v>
      </c>
      <c r="K141" s="41" t="s">
        <v>732</v>
      </c>
      <c r="L141" s="9" t="str">
        <f t="shared" si="20"/>
        <v>Yes</v>
      </c>
    </row>
    <row r="142" spans="1:12" ht="25" x14ac:dyDescent="0.25">
      <c r="A142" s="2" t="s">
        <v>592</v>
      </c>
      <c r="B142" s="33" t="s">
        <v>217</v>
      </c>
      <c r="C142" s="43">
        <v>19470225</v>
      </c>
      <c r="D142" s="11" t="str">
        <f t="shared" si="17"/>
        <v>N/A</v>
      </c>
      <c r="E142" s="43">
        <v>19395321</v>
      </c>
      <c r="F142" s="11" t="str">
        <f t="shared" si="18"/>
        <v>N/A</v>
      </c>
      <c r="G142" s="43">
        <v>19374324</v>
      </c>
      <c r="H142" s="11" t="str">
        <f t="shared" si="19"/>
        <v>N/A</v>
      </c>
      <c r="I142" s="12">
        <v>-0.38500000000000001</v>
      </c>
      <c r="J142" s="12">
        <v>-0.108</v>
      </c>
      <c r="K142" s="41" t="s">
        <v>732</v>
      </c>
      <c r="L142" s="9" t="str">
        <f t="shared" si="20"/>
        <v>Yes</v>
      </c>
    </row>
    <row r="143" spans="1:12" x14ac:dyDescent="0.25">
      <c r="A143" s="3" t="s">
        <v>593</v>
      </c>
      <c r="B143" s="33" t="s">
        <v>217</v>
      </c>
      <c r="C143" s="34">
        <v>396</v>
      </c>
      <c r="D143" s="11" t="str">
        <f t="shared" si="17"/>
        <v>N/A</v>
      </c>
      <c r="E143" s="34">
        <v>453</v>
      </c>
      <c r="F143" s="11" t="str">
        <f t="shared" si="18"/>
        <v>N/A</v>
      </c>
      <c r="G143" s="34">
        <v>458</v>
      </c>
      <c r="H143" s="11" t="str">
        <f t="shared" si="19"/>
        <v>N/A</v>
      </c>
      <c r="I143" s="12">
        <v>14.39</v>
      </c>
      <c r="J143" s="12">
        <v>1.1040000000000001</v>
      </c>
      <c r="K143" s="41" t="s">
        <v>732</v>
      </c>
      <c r="L143" s="9" t="str">
        <f t="shared" si="20"/>
        <v>Yes</v>
      </c>
    </row>
    <row r="144" spans="1:12" ht="25" x14ac:dyDescent="0.25">
      <c r="A144" s="3" t="s">
        <v>1341</v>
      </c>
      <c r="B144" s="33" t="s">
        <v>217</v>
      </c>
      <c r="C144" s="43">
        <v>49167.234848</v>
      </c>
      <c r="D144" s="11" t="str">
        <f t="shared" si="17"/>
        <v>N/A</v>
      </c>
      <c r="E144" s="43">
        <v>42815.278145999997</v>
      </c>
      <c r="F144" s="11" t="str">
        <f t="shared" si="18"/>
        <v>N/A</v>
      </c>
      <c r="G144" s="43">
        <v>42302.017466999998</v>
      </c>
      <c r="H144" s="11" t="str">
        <f t="shared" si="19"/>
        <v>N/A</v>
      </c>
      <c r="I144" s="12">
        <v>-12.9</v>
      </c>
      <c r="J144" s="12">
        <v>-1.2</v>
      </c>
      <c r="K144" s="41" t="s">
        <v>732</v>
      </c>
      <c r="L144" s="9" t="str">
        <f t="shared" si="20"/>
        <v>Yes</v>
      </c>
    </row>
    <row r="145" spans="1:12" ht="25" x14ac:dyDescent="0.25">
      <c r="A145" s="2" t="s">
        <v>594</v>
      </c>
      <c r="B145" s="33" t="s">
        <v>217</v>
      </c>
      <c r="C145" s="43">
        <v>13653327</v>
      </c>
      <c r="D145" s="11" t="str">
        <f t="shared" si="17"/>
        <v>N/A</v>
      </c>
      <c r="E145" s="43">
        <v>15477429</v>
      </c>
      <c r="F145" s="11" t="str">
        <f t="shared" si="18"/>
        <v>N/A</v>
      </c>
      <c r="G145" s="43">
        <v>17518853</v>
      </c>
      <c r="H145" s="11" t="str">
        <f t="shared" si="19"/>
        <v>N/A</v>
      </c>
      <c r="I145" s="12">
        <v>13.36</v>
      </c>
      <c r="J145" s="12">
        <v>13.19</v>
      </c>
      <c r="K145" s="41" t="s">
        <v>732</v>
      </c>
      <c r="L145" s="9" t="str">
        <f t="shared" si="20"/>
        <v>Yes</v>
      </c>
    </row>
    <row r="146" spans="1:12" x14ac:dyDescent="0.25">
      <c r="A146" s="2" t="s">
        <v>595</v>
      </c>
      <c r="B146" s="33" t="s">
        <v>217</v>
      </c>
      <c r="C146" s="34">
        <v>9121</v>
      </c>
      <c r="D146" s="11" t="str">
        <f t="shared" si="17"/>
        <v>N/A</v>
      </c>
      <c r="E146" s="34">
        <v>10622</v>
      </c>
      <c r="F146" s="11" t="str">
        <f t="shared" si="18"/>
        <v>N/A</v>
      </c>
      <c r="G146" s="34">
        <v>10074</v>
      </c>
      <c r="H146" s="11" t="str">
        <f t="shared" si="19"/>
        <v>N/A</v>
      </c>
      <c r="I146" s="12">
        <v>16.46</v>
      </c>
      <c r="J146" s="12">
        <v>-5.16</v>
      </c>
      <c r="K146" s="41" t="s">
        <v>732</v>
      </c>
      <c r="L146" s="9" t="str">
        <f t="shared" si="20"/>
        <v>Yes</v>
      </c>
    </row>
    <row r="147" spans="1:12" ht="25" x14ac:dyDescent="0.25">
      <c r="A147" s="2" t="s">
        <v>1342</v>
      </c>
      <c r="B147" s="33" t="s">
        <v>217</v>
      </c>
      <c r="C147" s="43">
        <v>1496.9111938999999</v>
      </c>
      <c r="D147" s="11" t="str">
        <f t="shared" si="17"/>
        <v>N/A</v>
      </c>
      <c r="E147" s="43">
        <v>1457.1106195</v>
      </c>
      <c r="F147" s="11" t="str">
        <f t="shared" si="18"/>
        <v>N/A</v>
      </c>
      <c r="G147" s="43">
        <v>1739.0165773000001</v>
      </c>
      <c r="H147" s="11" t="str">
        <f t="shared" si="19"/>
        <v>N/A</v>
      </c>
      <c r="I147" s="12">
        <v>-2.66</v>
      </c>
      <c r="J147" s="12">
        <v>19.350000000000001</v>
      </c>
      <c r="K147" s="41" t="s">
        <v>732</v>
      </c>
      <c r="L147" s="9" t="str">
        <f t="shared" si="20"/>
        <v>Yes</v>
      </c>
    </row>
    <row r="148" spans="1:12" ht="25" x14ac:dyDescent="0.25">
      <c r="A148" s="2" t="s">
        <v>596</v>
      </c>
      <c r="B148" s="33" t="s">
        <v>217</v>
      </c>
      <c r="C148" s="43">
        <v>9968</v>
      </c>
      <c r="D148" s="11" t="str">
        <f t="shared" si="17"/>
        <v>N/A</v>
      </c>
      <c r="E148" s="43">
        <v>6117973</v>
      </c>
      <c r="F148" s="11" t="str">
        <f t="shared" si="18"/>
        <v>N/A</v>
      </c>
      <c r="G148" s="43">
        <v>6063568</v>
      </c>
      <c r="H148" s="11" t="str">
        <f t="shared" si="19"/>
        <v>N/A</v>
      </c>
      <c r="I148" s="12">
        <v>61276</v>
      </c>
      <c r="J148" s="12">
        <v>-0.88900000000000001</v>
      </c>
      <c r="K148" s="41" t="s">
        <v>732</v>
      </c>
      <c r="L148" s="9" t="str">
        <f t="shared" si="20"/>
        <v>Yes</v>
      </c>
    </row>
    <row r="149" spans="1:12" x14ac:dyDescent="0.25">
      <c r="A149" s="2" t="s">
        <v>597</v>
      </c>
      <c r="B149" s="33" t="s">
        <v>217</v>
      </c>
      <c r="C149" s="34">
        <v>11</v>
      </c>
      <c r="D149" s="11" t="str">
        <f t="shared" si="17"/>
        <v>N/A</v>
      </c>
      <c r="E149" s="34">
        <v>363</v>
      </c>
      <c r="F149" s="11" t="str">
        <f t="shared" si="18"/>
        <v>N/A</v>
      </c>
      <c r="G149" s="34">
        <v>351</v>
      </c>
      <c r="H149" s="11" t="str">
        <f t="shared" si="19"/>
        <v>N/A</v>
      </c>
      <c r="I149" s="12">
        <v>12000</v>
      </c>
      <c r="J149" s="12">
        <v>-3.31</v>
      </c>
      <c r="K149" s="41" t="s">
        <v>732</v>
      </c>
      <c r="L149" s="9" t="str">
        <f t="shared" si="20"/>
        <v>Yes</v>
      </c>
    </row>
    <row r="150" spans="1:12" ht="25" x14ac:dyDescent="0.25">
      <c r="A150" s="4" t="s">
        <v>1343</v>
      </c>
      <c r="B150" s="33" t="s">
        <v>217</v>
      </c>
      <c r="C150" s="43">
        <v>3322.6666667</v>
      </c>
      <c r="D150" s="11" t="str">
        <f t="shared" si="17"/>
        <v>N/A</v>
      </c>
      <c r="E150" s="43">
        <v>16853.920109999999</v>
      </c>
      <c r="F150" s="11" t="str">
        <f t="shared" si="18"/>
        <v>N/A</v>
      </c>
      <c r="G150" s="43">
        <v>17275.122507</v>
      </c>
      <c r="H150" s="11" t="str">
        <f t="shared" si="19"/>
        <v>N/A</v>
      </c>
      <c r="I150" s="12">
        <v>407.2</v>
      </c>
      <c r="J150" s="12">
        <v>2.4990000000000001</v>
      </c>
      <c r="K150" s="41" t="s">
        <v>732</v>
      </c>
      <c r="L150" s="9" t="str">
        <f t="shared" si="20"/>
        <v>Yes</v>
      </c>
    </row>
    <row r="151" spans="1:12" x14ac:dyDescent="0.25">
      <c r="A151" s="4" t="s">
        <v>1344</v>
      </c>
      <c r="B151" s="33" t="s">
        <v>217</v>
      </c>
      <c r="C151" s="43">
        <v>1018.2100872</v>
      </c>
      <c r="D151" s="11" t="str">
        <f t="shared" ref="D151:D170" si="21">IF($B151="N/A","N/A",IF(C151&gt;10,"No",IF(C151&lt;-10,"No","Yes")))</f>
        <v>N/A</v>
      </c>
      <c r="E151" s="43">
        <v>1019.8679469</v>
      </c>
      <c r="F151" s="11" t="str">
        <f t="shared" ref="F151:F170" si="22">IF($B151="N/A","N/A",IF(E151&gt;10,"No",IF(E151&lt;-10,"No","Yes")))</f>
        <v>N/A</v>
      </c>
      <c r="G151" s="43">
        <v>1029.7257235</v>
      </c>
      <c r="H151" s="11" t="str">
        <f t="shared" ref="H151:H170" si="23">IF($B151="N/A","N/A",IF(G151&gt;10,"No",IF(G151&lt;-10,"No","Yes")))</f>
        <v>N/A</v>
      </c>
      <c r="I151" s="12">
        <v>0.1628</v>
      </c>
      <c r="J151" s="12">
        <v>0.96660000000000001</v>
      </c>
      <c r="K151" s="41" t="s">
        <v>732</v>
      </c>
      <c r="L151" s="9" t="str">
        <f t="shared" ref="L151:L170" si="24">IF(J151="Div by 0", "N/A", IF(K151="N/A","N/A", IF(J151&gt;VALUE(MID(K151,1,2)), "No", IF(J151&lt;-1*VALUE(MID(K151,1,2)), "No", "Yes"))))</f>
        <v>Yes</v>
      </c>
    </row>
    <row r="152" spans="1:12" ht="25" x14ac:dyDescent="0.25">
      <c r="A152" s="4" t="s">
        <v>1345</v>
      </c>
      <c r="B152" s="33" t="s">
        <v>217</v>
      </c>
      <c r="C152" s="43">
        <v>1495.8235294000001</v>
      </c>
      <c r="D152" s="11" t="str">
        <f t="shared" si="21"/>
        <v>N/A</v>
      </c>
      <c r="E152" s="43">
        <v>1595.1166667</v>
      </c>
      <c r="F152" s="11" t="str">
        <f t="shared" si="22"/>
        <v>N/A</v>
      </c>
      <c r="G152" s="43">
        <v>1545.7333332999999</v>
      </c>
      <c r="H152" s="11" t="str">
        <f t="shared" si="23"/>
        <v>N/A</v>
      </c>
      <c r="I152" s="12">
        <v>6.6379999999999999</v>
      </c>
      <c r="J152" s="12">
        <v>-3.1</v>
      </c>
      <c r="K152" s="41" t="s">
        <v>732</v>
      </c>
      <c r="L152" s="9" t="str">
        <f t="shared" si="24"/>
        <v>Yes</v>
      </c>
    </row>
    <row r="153" spans="1:12" ht="25" x14ac:dyDescent="0.25">
      <c r="A153" s="4" t="s">
        <v>1346</v>
      </c>
      <c r="B153" s="33" t="s">
        <v>217</v>
      </c>
      <c r="C153" s="43">
        <v>4194.2882018</v>
      </c>
      <c r="D153" s="11" t="str">
        <f t="shared" si="21"/>
        <v>N/A</v>
      </c>
      <c r="E153" s="43">
        <v>3919.1339195</v>
      </c>
      <c r="F153" s="11" t="str">
        <f t="shared" si="22"/>
        <v>N/A</v>
      </c>
      <c r="G153" s="43">
        <v>4702.2256608999996</v>
      </c>
      <c r="H153" s="11" t="str">
        <f t="shared" si="23"/>
        <v>N/A</v>
      </c>
      <c r="I153" s="12">
        <v>-6.56</v>
      </c>
      <c r="J153" s="12">
        <v>19.98</v>
      </c>
      <c r="K153" s="41" t="s">
        <v>732</v>
      </c>
      <c r="L153" s="9" t="str">
        <f t="shared" si="24"/>
        <v>Yes</v>
      </c>
    </row>
    <row r="154" spans="1:12" ht="25" x14ac:dyDescent="0.25">
      <c r="A154" s="4" t="s">
        <v>1347</v>
      </c>
      <c r="B154" s="33" t="s">
        <v>217</v>
      </c>
      <c r="C154" s="43">
        <v>623.84603369000001</v>
      </c>
      <c r="D154" s="11" t="str">
        <f t="shared" si="21"/>
        <v>N/A</v>
      </c>
      <c r="E154" s="43">
        <v>646.66572853000002</v>
      </c>
      <c r="F154" s="11" t="str">
        <f t="shared" si="22"/>
        <v>N/A</v>
      </c>
      <c r="G154" s="43">
        <v>550.89797567999994</v>
      </c>
      <c r="H154" s="11" t="str">
        <f t="shared" si="23"/>
        <v>N/A</v>
      </c>
      <c r="I154" s="12">
        <v>3.6579999999999999</v>
      </c>
      <c r="J154" s="12">
        <v>-14.8</v>
      </c>
      <c r="K154" s="41" t="s">
        <v>732</v>
      </c>
      <c r="L154" s="9" t="str">
        <f t="shared" si="24"/>
        <v>Yes</v>
      </c>
    </row>
    <row r="155" spans="1:12" ht="25" x14ac:dyDescent="0.25">
      <c r="A155" s="2" t="s">
        <v>1348</v>
      </c>
      <c r="B155" s="33" t="s">
        <v>217</v>
      </c>
      <c r="C155" s="43">
        <v>1209.9168870000001</v>
      </c>
      <c r="D155" s="11" t="str">
        <f t="shared" si="21"/>
        <v>N/A</v>
      </c>
      <c r="E155" s="43">
        <v>1293.2093411999999</v>
      </c>
      <c r="F155" s="11" t="str">
        <f t="shared" si="22"/>
        <v>N/A</v>
      </c>
      <c r="G155" s="43">
        <v>1385.3830111</v>
      </c>
      <c r="H155" s="11" t="str">
        <f t="shared" si="23"/>
        <v>N/A</v>
      </c>
      <c r="I155" s="12">
        <v>6.8840000000000003</v>
      </c>
      <c r="J155" s="12">
        <v>7.1280000000000001</v>
      </c>
      <c r="K155" s="41" t="s">
        <v>732</v>
      </c>
      <c r="L155" s="9" t="str">
        <f t="shared" si="24"/>
        <v>Yes</v>
      </c>
    </row>
    <row r="156" spans="1:12" x14ac:dyDescent="0.25">
      <c r="A156" s="2" t="s">
        <v>1349</v>
      </c>
      <c r="B156" s="33" t="s">
        <v>217</v>
      </c>
      <c r="C156" s="43">
        <v>493.7310286</v>
      </c>
      <c r="D156" s="11" t="str">
        <f t="shared" si="21"/>
        <v>N/A</v>
      </c>
      <c r="E156" s="43">
        <v>447.24727359000002</v>
      </c>
      <c r="F156" s="11" t="str">
        <f t="shared" si="22"/>
        <v>N/A</v>
      </c>
      <c r="G156" s="43">
        <v>325.66876875999998</v>
      </c>
      <c r="H156" s="11" t="str">
        <f t="shared" si="23"/>
        <v>N/A</v>
      </c>
      <c r="I156" s="12">
        <v>-9.41</v>
      </c>
      <c r="J156" s="12">
        <v>-27.2</v>
      </c>
      <c r="K156" s="41" t="s">
        <v>732</v>
      </c>
      <c r="L156" s="9" t="str">
        <f t="shared" si="24"/>
        <v>Yes</v>
      </c>
    </row>
    <row r="157" spans="1:12" ht="25" x14ac:dyDescent="0.25">
      <c r="A157" s="2" t="s">
        <v>1350</v>
      </c>
      <c r="B157" s="33" t="s">
        <v>217</v>
      </c>
      <c r="C157" s="43">
        <v>8599.1294118000005</v>
      </c>
      <c r="D157" s="11" t="str">
        <f t="shared" si="21"/>
        <v>N/A</v>
      </c>
      <c r="E157" s="43">
        <v>9842.3833333000002</v>
      </c>
      <c r="F157" s="11" t="str">
        <f t="shared" si="22"/>
        <v>N/A</v>
      </c>
      <c r="G157" s="43">
        <v>8332.6333333000002</v>
      </c>
      <c r="H157" s="11" t="str">
        <f t="shared" si="23"/>
        <v>N/A</v>
      </c>
      <c r="I157" s="12">
        <v>14.46</v>
      </c>
      <c r="J157" s="12">
        <v>-15.3</v>
      </c>
      <c r="K157" s="41" t="s">
        <v>732</v>
      </c>
      <c r="L157" s="9" t="str">
        <f t="shared" si="24"/>
        <v>Yes</v>
      </c>
    </row>
    <row r="158" spans="1:12" ht="25" x14ac:dyDescent="0.25">
      <c r="A158" s="2" t="s">
        <v>1351</v>
      </c>
      <c r="B158" s="33" t="s">
        <v>217</v>
      </c>
      <c r="C158" s="43">
        <v>1542.3052594000001</v>
      </c>
      <c r="D158" s="11" t="str">
        <f t="shared" si="21"/>
        <v>N/A</v>
      </c>
      <c r="E158" s="43">
        <v>1349.9105512000001</v>
      </c>
      <c r="F158" s="11" t="str">
        <f t="shared" si="22"/>
        <v>N/A</v>
      </c>
      <c r="G158" s="43">
        <v>1352.6642489000001</v>
      </c>
      <c r="H158" s="11" t="str">
        <f t="shared" si="23"/>
        <v>N/A</v>
      </c>
      <c r="I158" s="12">
        <v>-12.5</v>
      </c>
      <c r="J158" s="12">
        <v>0.20399999999999999</v>
      </c>
      <c r="K158" s="41" t="s">
        <v>732</v>
      </c>
      <c r="L158" s="9" t="str">
        <f t="shared" si="24"/>
        <v>Yes</v>
      </c>
    </row>
    <row r="159" spans="1:12" ht="25" x14ac:dyDescent="0.25">
      <c r="A159" s="2" t="s">
        <v>1352</v>
      </c>
      <c r="B159" s="33" t="s">
        <v>217</v>
      </c>
      <c r="C159" s="43">
        <v>466.70276416000002</v>
      </c>
      <c r="D159" s="11" t="str">
        <f t="shared" si="21"/>
        <v>N/A</v>
      </c>
      <c r="E159" s="43">
        <v>432.13424572000002</v>
      </c>
      <c r="F159" s="11" t="str">
        <f t="shared" si="22"/>
        <v>N/A</v>
      </c>
      <c r="G159" s="43">
        <v>276.61089829000002</v>
      </c>
      <c r="H159" s="11" t="str">
        <f t="shared" si="23"/>
        <v>N/A</v>
      </c>
      <c r="I159" s="12">
        <v>-7.41</v>
      </c>
      <c r="J159" s="12">
        <v>-36</v>
      </c>
      <c r="K159" s="41" t="s">
        <v>732</v>
      </c>
      <c r="L159" s="9" t="str">
        <f t="shared" si="24"/>
        <v>No</v>
      </c>
    </row>
    <row r="160" spans="1:12" ht="25" x14ac:dyDescent="0.25">
      <c r="A160" s="4" t="s">
        <v>1353</v>
      </c>
      <c r="B160" s="33" t="s">
        <v>217</v>
      </c>
      <c r="C160" s="43">
        <v>0.40338118620000002</v>
      </c>
      <c r="D160" s="11" t="str">
        <f t="shared" si="21"/>
        <v>N/A</v>
      </c>
      <c r="E160" s="43">
        <v>0.37690210219999998</v>
      </c>
      <c r="F160" s="11" t="str">
        <f t="shared" si="22"/>
        <v>N/A</v>
      </c>
      <c r="G160" s="43">
        <v>0</v>
      </c>
      <c r="H160" s="11" t="str">
        <f t="shared" si="23"/>
        <v>N/A</v>
      </c>
      <c r="I160" s="12">
        <v>-6.56</v>
      </c>
      <c r="J160" s="12">
        <v>-100</v>
      </c>
      <c r="K160" s="41" t="s">
        <v>732</v>
      </c>
      <c r="L160" s="9" t="str">
        <f t="shared" si="24"/>
        <v>No</v>
      </c>
    </row>
    <row r="161" spans="1:12" x14ac:dyDescent="0.25">
      <c r="A161" s="4" t="s">
        <v>1354</v>
      </c>
      <c r="B161" s="33" t="s">
        <v>217</v>
      </c>
      <c r="C161" s="43">
        <v>537.30418529999997</v>
      </c>
      <c r="D161" s="11" t="str">
        <f t="shared" si="21"/>
        <v>N/A</v>
      </c>
      <c r="E161" s="43">
        <v>505.79178868999998</v>
      </c>
      <c r="F161" s="11" t="str">
        <f t="shared" si="22"/>
        <v>N/A</v>
      </c>
      <c r="G161" s="43">
        <v>504.40829466000002</v>
      </c>
      <c r="H161" s="11" t="str">
        <f t="shared" si="23"/>
        <v>N/A</v>
      </c>
      <c r="I161" s="12">
        <v>-5.86</v>
      </c>
      <c r="J161" s="12">
        <v>-0.27400000000000002</v>
      </c>
      <c r="K161" s="41" t="s">
        <v>732</v>
      </c>
      <c r="L161" s="9" t="str">
        <f t="shared" si="24"/>
        <v>Yes</v>
      </c>
    </row>
    <row r="162" spans="1:12" x14ac:dyDescent="0.25">
      <c r="A162" s="4" t="s">
        <v>1355</v>
      </c>
      <c r="B162" s="33" t="s">
        <v>217</v>
      </c>
      <c r="C162" s="43">
        <v>1328.2352940999999</v>
      </c>
      <c r="D162" s="11" t="str">
        <f t="shared" si="21"/>
        <v>N/A</v>
      </c>
      <c r="E162" s="43">
        <v>1125.8666667</v>
      </c>
      <c r="F162" s="11" t="str">
        <f t="shared" si="22"/>
        <v>N/A</v>
      </c>
      <c r="G162" s="43">
        <v>554.48333333000005</v>
      </c>
      <c r="H162" s="11" t="str">
        <f t="shared" si="23"/>
        <v>N/A</v>
      </c>
      <c r="I162" s="12">
        <v>-15.2</v>
      </c>
      <c r="J162" s="12">
        <v>-50.8</v>
      </c>
      <c r="K162" s="41" t="s">
        <v>732</v>
      </c>
      <c r="L162" s="9" t="str">
        <f t="shared" si="24"/>
        <v>No</v>
      </c>
    </row>
    <row r="163" spans="1:12" x14ac:dyDescent="0.25">
      <c r="A163" s="4" t="s">
        <v>1356</v>
      </c>
      <c r="B163" s="33" t="s">
        <v>217</v>
      </c>
      <c r="C163" s="43">
        <v>3061.8528784999999</v>
      </c>
      <c r="D163" s="11" t="str">
        <f t="shared" si="21"/>
        <v>N/A</v>
      </c>
      <c r="E163" s="43">
        <v>2854.7597227000001</v>
      </c>
      <c r="F163" s="11" t="str">
        <f t="shared" si="22"/>
        <v>N/A</v>
      </c>
      <c r="G163" s="43">
        <v>2939.8048033999999</v>
      </c>
      <c r="H163" s="11" t="str">
        <f t="shared" si="23"/>
        <v>N/A</v>
      </c>
      <c r="I163" s="12">
        <v>-6.76</v>
      </c>
      <c r="J163" s="12">
        <v>2.9790000000000001</v>
      </c>
      <c r="K163" s="41" t="s">
        <v>732</v>
      </c>
      <c r="L163" s="9" t="str">
        <f t="shared" si="24"/>
        <v>Yes</v>
      </c>
    </row>
    <row r="164" spans="1:12" x14ac:dyDescent="0.25">
      <c r="A164" s="4" t="s">
        <v>1357</v>
      </c>
      <c r="B164" s="33" t="s">
        <v>217</v>
      </c>
      <c r="C164" s="43">
        <v>277.66921069</v>
      </c>
      <c r="D164" s="11" t="str">
        <f t="shared" si="21"/>
        <v>N/A</v>
      </c>
      <c r="E164" s="43">
        <v>272.63103581000001</v>
      </c>
      <c r="F164" s="11" t="str">
        <f t="shared" si="22"/>
        <v>N/A</v>
      </c>
      <c r="G164" s="43">
        <v>268.80635411999998</v>
      </c>
      <c r="H164" s="11" t="str">
        <f t="shared" si="23"/>
        <v>N/A</v>
      </c>
      <c r="I164" s="12">
        <v>-1.81</v>
      </c>
      <c r="J164" s="12">
        <v>-1.4</v>
      </c>
      <c r="K164" s="41" t="s">
        <v>732</v>
      </c>
      <c r="L164" s="9" t="str">
        <f t="shared" si="24"/>
        <v>Yes</v>
      </c>
    </row>
    <row r="165" spans="1:12" x14ac:dyDescent="0.25">
      <c r="A165" s="4" t="s">
        <v>1358</v>
      </c>
      <c r="B165" s="33" t="s">
        <v>217</v>
      </c>
      <c r="C165" s="43">
        <v>429.24877219000001</v>
      </c>
      <c r="D165" s="11" t="str">
        <f t="shared" si="21"/>
        <v>N/A</v>
      </c>
      <c r="E165" s="43">
        <v>395.51974668000003</v>
      </c>
      <c r="F165" s="11" t="str">
        <f t="shared" si="22"/>
        <v>N/A</v>
      </c>
      <c r="G165" s="43">
        <v>367.68179995000003</v>
      </c>
      <c r="H165" s="11" t="str">
        <f t="shared" si="23"/>
        <v>N/A</v>
      </c>
      <c r="I165" s="12">
        <v>-7.86</v>
      </c>
      <c r="J165" s="12">
        <v>-7.04</v>
      </c>
      <c r="K165" s="41" t="s">
        <v>732</v>
      </c>
      <c r="L165" s="9" t="str">
        <f t="shared" si="24"/>
        <v>Yes</v>
      </c>
    </row>
    <row r="166" spans="1:12" x14ac:dyDescent="0.25">
      <c r="A166" s="4" t="s">
        <v>1359</v>
      </c>
      <c r="B166" s="33" t="s">
        <v>217</v>
      </c>
      <c r="C166" s="43">
        <v>2552.0628467000001</v>
      </c>
      <c r="D166" s="11" t="str">
        <f t="shared" si="21"/>
        <v>N/A</v>
      </c>
      <c r="E166" s="43">
        <v>2661.2256157000002</v>
      </c>
      <c r="F166" s="11" t="str">
        <f t="shared" si="22"/>
        <v>N/A</v>
      </c>
      <c r="G166" s="43">
        <v>2591.7378865000001</v>
      </c>
      <c r="H166" s="11" t="str">
        <f t="shared" si="23"/>
        <v>N/A</v>
      </c>
      <c r="I166" s="12">
        <v>4.2770000000000001</v>
      </c>
      <c r="J166" s="12">
        <v>-2.61</v>
      </c>
      <c r="K166" s="41" t="s">
        <v>732</v>
      </c>
      <c r="L166" s="9" t="str">
        <f t="shared" si="24"/>
        <v>Yes</v>
      </c>
    </row>
    <row r="167" spans="1:12" x14ac:dyDescent="0.25">
      <c r="A167" s="42" t="s">
        <v>1360</v>
      </c>
      <c r="B167" s="33" t="s">
        <v>217</v>
      </c>
      <c r="C167" s="43">
        <v>2789.6705882000001</v>
      </c>
      <c r="D167" s="11" t="str">
        <f t="shared" si="21"/>
        <v>N/A</v>
      </c>
      <c r="E167" s="43">
        <v>3718.1166667000002</v>
      </c>
      <c r="F167" s="11" t="str">
        <f t="shared" si="22"/>
        <v>N/A</v>
      </c>
      <c r="G167" s="43">
        <v>3099.25</v>
      </c>
      <c r="H167" s="11" t="str">
        <f t="shared" si="23"/>
        <v>N/A</v>
      </c>
      <c r="I167" s="12">
        <v>33.28</v>
      </c>
      <c r="J167" s="12">
        <v>-16.600000000000001</v>
      </c>
      <c r="K167" s="41" t="s">
        <v>732</v>
      </c>
      <c r="L167" s="9" t="str">
        <f t="shared" si="24"/>
        <v>Yes</v>
      </c>
    </row>
    <row r="168" spans="1:12" x14ac:dyDescent="0.25">
      <c r="A168" s="42" t="s">
        <v>1361</v>
      </c>
      <c r="B168" s="33" t="s">
        <v>217</v>
      </c>
      <c r="C168" s="43">
        <v>12991.057747000001</v>
      </c>
      <c r="D168" s="11" t="str">
        <f t="shared" si="21"/>
        <v>N/A</v>
      </c>
      <c r="E168" s="43">
        <v>12868.318228</v>
      </c>
      <c r="F168" s="11" t="str">
        <f t="shared" si="22"/>
        <v>N/A</v>
      </c>
      <c r="G168" s="43">
        <v>12829.489039</v>
      </c>
      <c r="H168" s="11" t="str">
        <f t="shared" si="23"/>
        <v>N/A</v>
      </c>
      <c r="I168" s="12">
        <v>-0.94499999999999995</v>
      </c>
      <c r="J168" s="12">
        <v>-0.30199999999999999</v>
      </c>
      <c r="K168" s="41" t="s">
        <v>732</v>
      </c>
      <c r="L168" s="9" t="str">
        <f t="shared" si="24"/>
        <v>Yes</v>
      </c>
    </row>
    <row r="169" spans="1:12" x14ac:dyDescent="0.25">
      <c r="A169" s="42" t="s">
        <v>1362</v>
      </c>
      <c r="B169" s="33" t="s">
        <v>217</v>
      </c>
      <c r="C169" s="43">
        <v>1310.6317028000001</v>
      </c>
      <c r="D169" s="11" t="str">
        <f t="shared" si="21"/>
        <v>N/A</v>
      </c>
      <c r="E169" s="43">
        <v>1394.6252414</v>
      </c>
      <c r="F169" s="11" t="str">
        <f t="shared" si="22"/>
        <v>N/A</v>
      </c>
      <c r="G169" s="43">
        <v>1351.7973044</v>
      </c>
      <c r="H169" s="11" t="str">
        <f t="shared" si="23"/>
        <v>N/A</v>
      </c>
      <c r="I169" s="12">
        <v>6.4089999999999998</v>
      </c>
      <c r="J169" s="12">
        <v>-3.07</v>
      </c>
      <c r="K169" s="41" t="s">
        <v>732</v>
      </c>
      <c r="L169" s="9" t="str">
        <f t="shared" si="24"/>
        <v>Yes</v>
      </c>
    </row>
    <row r="170" spans="1:12" x14ac:dyDescent="0.25">
      <c r="A170" s="42" t="s">
        <v>1363</v>
      </c>
      <c r="B170" s="33" t="s">
        <v>217</v>
      </c>
      <c r="C170" s="43">
        <v>2931.3376463999998</v>
      </c>
      <c r="D170" s="11" t="str">
        <f t="shared" si="21"/>
        <v>N/A</v>
      </c>
      <c r="E170" s="43">
        <v>3402.5429677000002</v>
      </c>
      <c r="F170" s="11" t="str">
        <f t="shared" si="22"/>
        <v>N/A</v>
      </c>
      <c r="G170" s="43">
        <v>3154.5901981000002</v>
      </c>
      <c r="H170" s="11" t="str">
        <f t="shared" si="23"/>
        <v>N/A</v>
      </c>
      <c r="I170" s="12">
        <v>16.07</v>
      </c>
      <c r="J170" s="12">
        <v>-7.29</v>
      </c>
      <c r="K170" s="41" t="s">
        <v>732</v>
      </c>
      <c r="L170" s="9" t="str">
        <f t="shared" si="24"/>
        <v>Yes</v>
      </c>
    </row>
    <row r="171" spans="1:12" x14ac:dyDescent="0.25">
      <c r="A171" s="42" t="s">
        <v>85</v>
      </c>
      <c r="B171" s="33" t="s">
        <v>217</v>
      </c>
      <c r="C171" s="8">
        <v>13.285583983</v>
      </c>
      <c r="D171" s="11" t="str">
        <f t="shared" ref="D171:D202" si="25">IF($B171="N/A","N/A",IF(C171&gt;10,"No",IF(C171&lt;-10,"No","Yes")))</f>
        <v>N/A</v>
      </c>
      <c r="E171" s="8">
        <v>12.577748027</v>
      </c>
      <c r="F171" s="11" t="str">
        <f t="shared" ref="F171:F202" si="26">IF($B171="N/A","N/A",IF(E171&gt;10,"No",IF(E171&lt;-10,"No","Yes")))</f>
        <v>N/A</v>
      </c>
      <c r="G171" s="8">
        <v>11.893335449</v>
      </c>
      <c r="H171" s="11" t="str">
        <f t="shared" ref="H171:H202" si="27">IF($B171="N/A","N/A",IF(G171&gt;10,"No",IF(G171&lt;-10,"No","Yes")))</f>
        <v>N/A</v>
      </c>
      <c r="I171" s="12">
        <v>-5.33</v>
      </c>
      <c r="J171" s="12">
        <v>-5.44</v>
      </c>
      <c r="K171" s="41" t="s">
        <v>732</v>
      </c>
      <c r="L171" s="9" t="str">
        <f t="shared" ref="L171:L202" si="28">IF(J171="Div by 0", "N/A", IF(K171="N/A","N/A", IF(J171&gt;VALUE(MID(K171,1,2)), "No", IF(J171&lt;-1*VALUE(MID(K171,1,2)), "No", "Yes"))))</f>
        <v>Yes</v>
      </c>
    </row>
    <row r="172" spans="1:12" x14ac:dyDescent="0.25">
      <c r="A172" s="42" t="s">
        <v>465</v>
      </c>
      <c r="B172" s="33" t="s">
        <v>217</v>
      </c>
      <c r="C172" s="8">
        <v>14.117647058999999</v>
      </c>
      <c r="D172" s="11" t="str">
        <f t="shared" si="25"/>
        <v>N/A</v>
      </c>
      <c r="E172" s="8">
        <v>18.333333332999999</v>
      </c>
      <c r="F172" s="11" t="str">
        <f t="shared" si="26"/>
        <v>N/A</v>
      </c>
      <c r="G172" s="8">
        <v>6.6666666667000003</v>
      </c>
      <c r="H172" s="11" t="str">
        <f t="shared" si="27"/>
        <v>N/A</v>
      </c>
      <c r="I172" s="12">
        <v>29.86</v>
      </c>
      <c r="J172" s="12">
        <v>-63.6</v>
      </c>
      <c r="K172" s="41" t="s">
        <v>732</v>
      </c>
      <c r="L172" s="9" t="str">
        <f t="shared" si="28"/>
        <v>No</v>
      </c>
    </row>
    <row r="173" spans="1:12" x14ac:dyDescent="0.25">
      <c r="A173" s="42" t="s">
        <v>466</v>
      </c>
      <c r="B173" s="33" t="s">
        <v>217</v>
      </c>
      <c r="C173" s="8">
        <v>16.879886283000001</v>
      </c>
      <c r="D173" s="11" t="str">
        <f t="shared" si="25"/>
        <v>N/A</v>
      </c>
      <c r="E173" s="8">
        <v>16.435576598000001</v>
      </c>
      <c r="F173" s="11" t="str">
        <f t="shared" si="26"/>
        <v>N/A</v>
      </c>
      <c r="G173" s="8">
        <v>15.780141843999999</v>
      </c>
      <c r="H173" s="11" t="str">
        <f t="shared" si="27"/>
        <v>N/A</v>
      </c>
      <c r="I173" s="12">
        <v>-2.63</v>
      </c>
      <c r="J173" s="12">
        <v>-3.99</v>
      </c>
      <c r="K173" s="41" t="s">
        <v>732</v>
      </c>
      <c r="L173" s="9" t="str">
        <f t="shared" si="28"/>
        <v>Yes</v>
      </c>
    </row>
    <row r="174" spans="1:12" x14ac:dyDescent="0.25">
      <c r="A174" s="2" t="s">
        <v>467</v>
      </c>
      <c r="B174" s="33" t="s">
        <v>217</v>
      </c>
      <c r="C174" s="8">
        <v>10.959743752</v>
      </c>
      <c r="D174" s="11" t="str">
        <f t="shared" si="25"/>
        <v>N/A</v>
      </c>
      <c r="E174" s="8">
        <v>10.039916855</v>
      </c>
      <c r="F174" s="11" t="str">
        <f t="shared" si="26"/>
        <v>N/A</v>
      </c>
      <c r="G174" s="8">
        <v>9.2113586842000004</v>
      </c>
      <c r="H174" s="11" t="str">
        <f t="shared" si="27"/>
        <v>N/A</v>
      </c>
      <c r="I174" s="12">
        <v>-8.39</v>
      </c>
      <c r="J174" s="12">
        <v>-8.25</v>
      </c>
      <c r="K174" s="41" t="s">
        <v>732</v>
      </c>
      <c r="L174" s="9" t="str">
        <f t="shared" si="28"/>
        <v>Yes</v>
      </c>
    </row>
    <row r="175" spans="1:12" x14ac:dyDescent="0.25">
      <c r="A175" s="2" t="s">
        <v>468</v>
      </c>
      <c r="B175" s="33" t="s">
        <v>217</v>
      </c>
      <c r="C175" s="8">
        <v>22.478277295000002</v>
      </c>
      <c r="D175" s="11" t="str">
        <f t="shared" si="25"/>
        <v>N/A</v>
      </c>
      <c r="E175" s="8">
        <v>22.675697070999998</v>
      </c>
      <c r="F175" s="11" t="str">
        <f t="shared" si="26"/>
        <v>N/A</v>
      </c>
      <c r="G175" s="8">
        <v>22.226678431</v>
      </c>
      <c r="H175" s="11" t="str">
        <f t="shared" si="27"/>
        <v>N/A</v>
      </c>
      <c r="I175" s="12">
        <v>0.87829999999999997</v>
      </c>
      <c r="J175" s="12">
        <v>-1.98</v>
      </c>
      <c r="K175" s="41" t="s">
        <v>732</v>
      </c>
      <c r="L175" s="9" t="str">
        <f t="shared" si="28"/>
        <v>Yes</v>
      </c>
    </row>
    <row r="176" spans="1:12" x14ac:dyDescent="0.25">
      <c r="A176" s="2" t="s">
        <v>1364</v>
      </c>
      <c r="B176" s="33" t="s">
        <v>217</v>
      </c>
      <c r="C176" s="8">
        <v>1.2141692958999999</v>
      </c>
      <c r="D176" s="11" t="str">
        <f t="shared" si="25"/>
        <v>N/A</v>
      </c>
      <c r="E176" s="8">
        <v>1.1156667503</v>
      </c>
      <c r="F176" s="11" t="str">
        <f t="shared" si="26"/>
        <v>N/A</v>
      </c>
      <c r="G176" s="8">
        <v>0.78398709659999999</v>
      </c>
      <c r="H176" s="11" t="str">
        <f t="shared" si="27"/>
        <v>N/A</v>
      </c>
      <c r="I176" s="12">
        <v>-8.11</v>
      </c>
      <c r="J176" s="12">
        <v>-29.7</v>
      </c>
      <c r="K176" s="41" t="s">
        <v>732</v>
      </c>
      <c r="L176" s="9" t="str">
        <f t="shared" si="28"/>
        <v>Yes</v>
      </c>
    </row>
    <row r="177" spans="1:12" x14ac:dyDescent="0.25">
      <c r="A177" s="2" t="s">
        <v>1365</v>
      </c>
      <c r="B177" s="33" t="s">
        <v>217</v>
      </c>
      <c r="C177" s="8">
        <v>25.882352941000001</v>
      </c>
      <c r="D177" s="11" t="str">
        <f t="shared" si="25"/>
        <v>N/A</v>
      </c>
      <c r="E177" s="8">
        <v>31.666666667000001</v>
      </c>
      <c r="F177" s="11" t="str">
        <f t="shared" si="26"/>
        <v>N/A</v>
      </c>
      <c r="G177" s="8">
        <v>20</v>
      </c>
      <c r="H177" s="11" t="str">
        <f t="shared" si="27"/>
        <v>N/A</v>
      </c>
      <c r="I177" s="12">
        <v>22.35</v>
      </c>
      <c r="J177" s="12">
        <v>-36.799999999999997</v>
      </c>
      <c r="K177" s="41" t="s">
        <v>732</v>
      </c>
      <c r="L177" s="9" t="str">
        <f t="shared" si="28"/>
        <v>No</v>
      </c>
    </row>
    <row r="178" spans="1:12" x14ac:dyDescent="0.25">
      <c r="A178" s="2" t="s">
        <v>1366</v>
      </c>
      <c r="B178" s="33" t="s">
        <v>217</v>
      </c>
      <c r="C178" s="8">
        <v>3.6247334754999998</v>
      </c>
      <c r="D178" s="11" t="str">
        <f t="shared" si="25"/>
        <v>N/A</v>
      </c>
      <c r="E178" s="8">
        <v>3.2296246195</v>
      </c>
      <c r="F178" s="11" t="str">
        <f t="shared" si="26"/>
        <v>N/A</v>
      </c>
      <c r="G178" s="8">
        <v>3.0625402965999999</v>
      </c>
      <c r="H178" s="11" t="str">
        <f t="shared" si="27"/>
        <v>N/A</v>
      </c>
      <c r="I178" s="12">
        <v>-10.9</v>
      </c>
      <c r="J178" s="12">
        <v>-5.17</v>
      </c>
      <c r="K178" s="41" t="s">
        <v>732</v>
      </c>
      <c r="L178" s="9" t="str">
        <f t="shared" si="28"/>
        <v>Yes</v>
      </c>
    </row>
    <row r="179" spans="1:12" x14ac:dyDescent="0.25">
      <c r="A179" s="2" t="s">
        <v>1367</v>
      </c>
      <c r="B179" s="33" t="s">
        <v>217</v>
      </c>
      <c r="C179" s="8">
        <v>1.1566751028</v>
      </c>
      <c r="D179" s="11" t="str">
        <f t="shared" si="25"/>
        <v>N/A</v>
      </c>
      <c r="E179" s="8">
        <v>1.0834574987000001</v>
      </c>
      <c r="F179" s="11" t="str">
        <f t="shared" si="26"/>
        <v>N/A</v>
      </c>
      <c r="G179" s="8">
        <v>0.68707387360000005</v>
      </c>
      <c r="H179" s="11" t="str">
        <f t="shared" si="27"/>
        <v>N/A</v>
      </c>
      <c r="I179" s="12">
        <v>-6.33</v>
      </c>
      <c r="J179" s="12">
        <v>-36.6</v>
      </c>
      <c r="K179" s="41" t="s">
        <v>732</v>
      </c>
      <c r="L179" s="9" t="str">
        <f t="shared" si="28"/>
        <v>No</v>
      </c>
    </row>
    <row r="180" spans="1:12" x14ac:dyDescent="0.25">
      <c r="A180" s="2" t="s">
        <v>1368</v>
      </c>
      <c r="B180" s="33" t="s">
        <v>217</v>
      </c>
      <c r="C180" s="8">
        <v>9.4446543000000008E-3</v>
      </c>
      <c r="D180" s="11" t="str">
        <f t="shared" si="25"/>
        <v>N/A</v>
      </c>
      <c r="E180" s="8">
        <v>8.7958484000000003E-3</v>
      </c>
      <c r="F180" s="11" t="str">
        <f t="shared" si="26"/>
        <v>N/A</v>
      </c>
      <c r="G180" s="8">
        <v>0</v>
      </c>
      <c r="H180" s="11" t="str">
        <f t="shared" si="27"/>
        <v>N/A</v>
      </c>
      <c r="I180" s="12">
        <v>-6.87</v>
      </c>
      <c r="J180" s="12">
        <v>-100</v>
      </c>
      <c r="K180" s="41" t="s">
        <v>732</v>
      </c>
      <c r="L180" s="9" t="str">
        <f t="shared" si="28"/>
        <v>No</v>
      </c>
    </row>
    <row r="181" spans="1:12" x14ac:dyDescent="0.25">
      <c r="A181" s="2" t="s">
        <v>86</v>
      </c>
      <c r="B181" s="33" t="s">
        <v>217</v>
      </c>
      <c r="C181" s="8">
        <v>1.354679803</v>
      </c>
      <c r="D181" s="11" t="str">
        <f t="shared" si="25"/>
        <v>N/A</v>
      </c>
      <c r="E181" s="8">
        <v>3.75</v>
      </c>
      <c r="F181" s="11" t="str">
        <f t="shared" si="26"/>
        <v>N/A</v>
      </c>
      <c r="G181" s="8">
        <v>1.1804384485999999</v>
      </c>
      <c r="H181" s="11" t="str">
        <f t="shared" si="27"/>
        <v>N/A</v>
      </c>
      <c r="I181" s="12">
        <v>176.8</v>
      </c>
      <c r="J181" s="12">
        <v>-68.5</v>
      </c>
      <c r="K181" s="41" t="s">
        <v>732</v>
      </c>
      <c r="L181" s="9" t="str">
        <f t="shared" si="28"/>
        <v>No</v>
      </c>
    </row>
    <row r="182" spans="1:12" x14ac:dyDescent="0.25">
      <c r="A182" s="2" t="s">
        <v>87</v>
      </c>
      <c r="B182" s="33" t="s">
        <v>217</v>
      </c>
      <c r="C182" s="8">
        <v>63.076992089999997</v>
      </c>
      <c r="D182" s="11" t="str">
        <f t="shared" si="25"/>
        <v>N/A</v>
      </c>
      <c r="E182" s="8">
        <v>61.798175884999999</v>
      </c>
      <c r="F182" s="11" t="str">
        <f t="shared" si="26"/>
        <v>N/A</v>
      </c>
      <c r="G182" s="8">
        <v>61.08489007</v>
      </c>
      <c r="H182" s="11" t="str">
        <f t="shared" si="27"/>
        <v>N/A</v>
      </c>
      <c r="I182" s="12">
        <v>-2.0299999999999998</v>
      </c>
      <c r="J182" s="12">
        <v>-1.1499999999999999</v>
      </c>
      <c r="K182" s="41" t="s">
        <v>732</v>
      </c>
      <c r="L182" s="9" t="str">
        <f t="shared" si="28"/>
        <v>Yes</v>
      </c>
    </row>
    <row r="183" spans="1:12" x14ac:dyDescent="0.25">
      <c r="A183" s="2" t="s">
        <v>469</v>
      </c>
      <c r="B183" s="33" t="s">
        <v>217</v>
      </c>
      <c r="C183" s="8">
        <v>30.588235294</v>
      </c>
      <c r="D183" s="11" t="str">
        <f t="shared" si="25"/>
        <v>N/A</v>
      </c>
      <c r="E183" s="8">
        <v>35</v>
      </c>
      <c r="F183" s="11" t="str">
        <f t="shared" si="26"/>
        <v>N/A</v>
      </c>
      <c r="G183" s="8">
        <v>25</v>
      </c>
      <c r="H183" s="11" t="str">
        <f t="shared" si="27"/>
        <v>N/A</v>
      </c>
      <c r="I183" s="12">
        <v>14.42</v>
      </c>
      <c r="J183" s="12">
        <v>-28.6</v>
      </c>
      <c r="K183" s="41" t="s">
        <v>732</v>
      </c>
      <c r="L183" s="9" t="str">
        <f t="shared" si="28"/>
        <v>Yes</v>
      </c>
    </row>
    <row r="184" spans="1:12" x14ac:dyDescent="0.25">
      <c r="A184" s="2" t="s">
        <v>470</v>
      </c>
      <c r="B184" s="33" t="s">
        <v>217</v>
      </c>
      <c r="C184" s="8">
        <v>78.393745558000006</v>
      </c>
      <c r="D184" s="11" t="str">
        <f t="shared" si="25"/>
        <v>N/A</v>
      </c>
      <c r="E184" s="8">
        <v>77.612445046000005</v>
      </c>
      <c r="F184" s="11" t="str">
        <f t="shared" si="26"/>
        <v>N/A</v>
      </c>
      <c r="G184" s="8">
        <v>78.030303029999999</v>
      </c>
      <c r="H184" s="11" t="str">
        <f t="shared" si="27"/>
        <v>N/A</v>
      </c>
      <c r="I184" s="12">
        <v>-0.997</v>
      </c>
      <c r="J184" s="12">
        <v>0.53839999999999999</v>
      </c>
      <c r="K184" s="41" t="s">
        <v>732</v>
      </c>
      <c r="L184" s="9" t="str">
        <f t="shared" si="28"/>
        <v>Yes</v>
      </c>
    </row>
    <row r="185" spans="1:12" x14ac:dyDescent="0.25">
      <c r="A185" s="2" t="s">
        <v>471</v>
      </c>
      <c r="B185" s="33" t="s">
        <v>217</v>
      </c>
      <c r="C185" s="8">
        <v>60.273647580000002</v>
      </c>
      <c r="D185" s="11" t="str">
        <f t="shared" si="25"/>
        <v>N/A</v>
      </c>
      <c r="E185" s="8">
        <v>59.02911907</v>
      </c>
      <c r="F185" s="11" t="str">
        <f t="shared" si="26"/>
        <v>N/A</v>
      </c>
      <c r="G185" s="8">
        <v>57.853025936999998</v>
      </c>
      <c r="H185" s="11" t="str">
        <f t="shared" si="27"/>
        <v>N/A</v>
      </c>
      <c r="I185" s="12">
        <v>-2.06</v>
      </c>
      <c r="J185" s="12">
        <v>-1.99</v>
      </c>
      <c r="K185" s="41" t="s">
        <v>732</v>
      </c>
      <c r="L185" s="9" t="str">
        <f t="shared" si="28"/>
        <v>Yes</v>
      </c>
    </row>
    <row r="186" spans="1:12" x14ac:dyDescent="0.25">
      <c r="A186" s="2" t="s">
        <v>472</v>
      </c>
      <c r="B186" s="33" t="s">
        <v>217</v>
      </c>
      <c r="C186" s="8">
        <v>68.587079712999994</v>
      </c>
      <c r="D186" s="11" t="str">
        <f t="shared" si="25"/>
        <v>N/A</v>
      </c>
      <c r="E186" s="8">
        <v>66.953997713000007</v>
      </c>
      <c r="F186" s="11" t="str">
        <f t="shared" si="26"/>
        <v>N/A</v>
      </c>
      <c r="G186" s="8">
        <v>67.578406994000005</v>
      </c>
      <c r="H186" s="11" t="str">
        <f t="shared" si="27"/>
        <v>N/A</v>
      </c>
      <c r="I186" s="12">
        <v>-2.38</v>
      </c>
      <c r="J186" s="12">
        <v>0.93259999999999998</v>
      </c>
      <c r="K186" s="41" t="s">
        <v>732</v>
      </c>
      <c r="L186" s="9" t="str">
        <f t="shared" si="28"/>
        <v>Yes</v>
      </c>
    </row>
    <row r="187" spans="1:12" x14ac:dyDescent="0.25">
      <c r="A187" s="2" t="s">
        <v>116</v>
      </c>
      <c r="B187" s="33" t="s">
        <v>217</v>
      </c>
      <c r="C187" s="8">
        <v>83.255827862999993</v>
      </c>
      <c r="D187" s="11" t="str">
        <f t="shared" si="25"/>
        <v>N/A</v>
      </c>
      <c r="E187" s="8">
        <v>83.861880455999994</v>
      </c>
      <c r="F187" s="11" t="str">
        <f t="shared" si="26"/>
        <v>N/A</v>
      </c>
      <c r="G187" s="8">
        <v>84.042623513999999</v>
      </c>
      <c r="H187" s="11" t="str">
        <f t="shared" si="27"/>
        <v>N/A</v>
      </c>
      <c r="I187" s="12">
        <v>0.72789999999999999</v>
      </c>
      <c r="J187" s="12">
        <v>0.2155</v>
      </c>
      <c r="K187" s="41" t="s">
        <v>732</v>
      </c>
      <c r="L187" s="9" t="str">
        <f t="shared" si="28"/>
        <v>Yes</v>
      </c>
    </row>
    <row r="188" spans="1:12" x14ac:dyDescent="0.25">
      <c r="A188" s="2" t="s">
        <v>473</v>
      </c>
      <c r="B188" s="33" t="s">
        <v>217</v>
      </c>
      <c r="C188" s="8">
        <v>43.529411764999999</v>
      </c>
      <c r="D188" s="11" t="str">
        <f t="shared" si="25"/>
        <v>N/A</v>
      </c>
      <c r="E188" s="8">
        <v>50</v>
      </c>
      <c r="F188" s="11" t="str">
        <f t="shared" si="26"/>
        <v>N/A</v>
      </c>
      <c r="G188" s="8">
        <v>33.333333332999999</v>
      </c>
      <c r="H188" s="11" t="str">
        <f t="shared" si="27"/>
        <v>N/A</v>
      </c>
      <c r="I188" s="12">
        <v>14.86</v>
      </c>
      <c r="J188" s="12">
        <v>-33.299999999999997</v>
      </c>
      <c r="K188" s="41" t="s">
        <v>732</v>
      </c>
      <c r="L188" s="9" t="str">
        <f t="shared" si="28"/>
        <v>No</v>
      </c>
    </row>
    <row r="189" spans="1:12" x14ac:dyDescent="0.25">
      <c r="A189" s="2" t="s">
        <v>474</v>
      </c>
      <c r="B189" s="33" t="s">
        <v>217</v>
      </c>
      <c r="C189" s="8">
        <v>87.082444917999993</v>
      </c>
      <c r="D189" s="11" t="str">
        <f t="shared" si="25"/>
        <v>N/A</v>
      </c>
      <c r="E189" s="8">
        <v>87.707135609999995</v>
      </c>
      <c r="F189" s="11" t="str">
        <f t="shared" si="26"/>
        <v>N/A</v>
      </c>
      <c r="G189" s="8">
        <v>87.362991617999995</v>
      </c>
      <c r="H189" s="11" t="str">
        <f t="shared" si="27"/>
        <v>N/A</v>
      </c>
      <c r="I189" s="12">
        <v>0.71740000000000004</v>
      </c>
      <c r="J189" s="12">
        <v>-0.39200000000000002</v>
      </c>
      <c r="K189" s="41" t="s">
        <v>732</v>
      </c>
      <c r="L189" s="9" t="str">
        <f t="shared" si="28"/>
        <v>Yes</v>
      </c>
    </row>
    <row r="190" spans="1:12" x14ac:dyDescent="0.25">
      <c r="A190" s="2" t="s">
        <v>475</v>
      </c>
      <c r="B190" s="33" t="s">
        <v>217</v>
      </c>
      <c r="C190" s="8">
        <v>83.241062955000004</v>
      </c>
      <c r="D190" s="11" t="str">
        <f t="shared" si="25"/>
        <v>N/A</v>
      </c>
      <c r="E190" s="8">
        <v>83.933925647999999</v>
      </c>
      <c r="F190" s="11" t="str">
        <f t="shared" si="26"/>
        <v>N/A</v>
      </c>
      <c r="G190" s="8">
        <v>84.318549236999999</v>
      </c>
      <c r="H190" s="11" t="str">
        <f t="shared" si="27"/>
        <v>N/A</v>
      </c>
      <c r="I190" s="12">
        <v>0.83240000000000003</v>
      </c>
      <c r="J190" s="12">
        <v>0.4582</v>
      </c>
      <c r="K190" s="41" t="s">
        <v>732</v>
      </c>
      <c r="L190" s="9" t="str">
        <f t="shared" si="28"/>
        <v>Yes</v>
      </c>
    </row>
    <row r="191" spans="1:12" x14ac:dyDescent="0.25">
      <c r="A191" s="2" t="s">
        <v>476</v>
      </c>
      <c r="B191" s="33" t="s">
        <v>217</v>
      </c>
      <c r="C191" s="8">
        <v>81.611258027999995</v>
      </c>
      <c r="D191" s="11" t="str">
        <f t="shared" si="25"/>
        <v>N/A</v>
      </c>
      <c r="E191" s="8">
        <v>81.695839563999996</v>
      </c>
      <c r="F191" s="11" t="str">
        <f t="shared" si="26"/>
        <v>N/A</v>
      </c>
      <c r="G191" s="8">
        <v>81.374829550000001</v>
      </c>
      <c r="H191" s="11" t="str">
        <f t="shared" si="27"/>
        <v>N/A</v>
      </c>
      <c r="I191" s="12">
        <v>0.1036</v>
      </c>
      <c r="J191" s="12">
        <v>-0.39300000000000002</v>
      </c>
      <c r="K191" s="41" t="s">
        <v>732</v>
      </c>
      <c r="L191" s="9" t="str">
        <f t="shared" si="28"/>
        <v>Yes</v>
      </c>
    </row>
    <row r="192" spans="1:12" x14ac:dyDescent="0.25">
      <c r="A192" s="2" t="s">
        <v>1369</v>
      </c>
      <c r="B192" s="33" t="s">
        <v>217</v>
      </c>
      <c r="C192" s="34">
        <v>4.8383792908999999</v>
      </c>
      <c r="D192" s="11" t="str">
        <f t="shared" si="25"/>
        <v>N/A</v>
      </c>
      <c r="E192" s="34">
        <v>4.8056325534999997</v>
      </c>
      <c r="F192" s="11" t="str">
        <f t="shared" si="26"/>
        <v>N/A</v>
      </c>
      <c r="G192" s="34">
        <v>4.9872165407000004</v>
      </c>
      <c r="H192" s="11" t="str">
        <f t="shared" si="27"/>
        <v>N/A</v>
      </c>
      <c r="I192" s="12">
        <v>-0.67700000000000005</v>
      </c>
      <c r="J192" s="12">
        <v>3.7789999999999999</v>
      </c>
      <c r="K192" s="41" t="s">
        <v>732</v>
      </c>
      <c r="L192" s="9" t="str">
        <f t="shared" si="28"/>
        <v>Yes</v>
      </c>
    </row>
    <row r="193" spans="1:12" x14ac:dyDescent="0.25">
      <c r="A193" s="2" t="s">
        <v>1370</v>
      </c>
      <c r="B193" s="33" t="s">
        <v>217</v>
      </c>
      <c r="C193" s="34">
        <v>7.25</v>
      </c>
      <c r="D193" s="11" t="str">
        <f t="shared" si="25"/>
        <v>N/A</v>
      </c>
      <c r="E193" s="34">
        <v>6</v>
      </c>
      <c r="F193" s="11" t="str">
        <f t="shared" si="26"/>
        <v>N/A</v>
      </c>
      <c r="G193" s="34">
        <v>9.75</v>
      </c>
      <c r="H193" s="11" t="str">
        <f t="shared" si="27"/>
        <v>N/A</v>
      </c>
      <c r="I193" s="12">
        <v>-17.2</v>
      </c>
      <c r="J193" s="12">
        <v>62.5</v>
      </c>
      <c r="K193" s="41" t="s">
        <v>732</v>
      </c>
      <c r="L193" s="9" t="str">
        <f t="shared" si="28"/>
        <v>No</v>
      </c>
    </row>
    <row r="194" spans="1:12" x14ac:dyDescent="0.25">
      <c r="A194" s="2" t="s">
        <v>1371</v>
      </c>
      <c r="B194" s="33" t="s">
        <v>217</v>
      </c>
      <c r="C194" s="34">
        <v>11.529473683999999</v>
      </c>
      <c r="D194" s="11" t="str">
        <f t="shared" si="25"/>
        <v>N/A</v>
      </c>
      <c r="E194" s="34">
        <v>11.923868313</v>
      </c>
      <c r="F194" s="11" t="str">
        <f t="shared" si="26"/>
        <v>N/A</v>
      </c>
      <c r="G194" s="34">
        <v>13.710929520000001</v>
      </c>
      <c r="H194" s="11" t="str">
        <f t="shared" si="27"/>
        <v>N/A</v>
      </c>
      <c r="I194" s="12">
        <v>3.4209999999999998</v>
      </c>
      <c r="J194" s="12">
        <v>14.99</v>
      </c>
      <c r="K194" s="41" t="s">
        <v>732</v>
      </c>
      <c r="L194" s="9" t="str">
        <f t="shared" si="28"/>
        <v>Yes</v>
      </c>
    </row>
    <row r="195" spans="1:12" x14ac:dyDescent="0.25">
      <c r="A195" s="2" t="s">
        <v>1372</v>
      </c>
      <c r="B195" s="33" t="s">
        <v>217</v>
      </c>
      <c r="C195" s="34">
        <v>4.3568464730000001</v>
      </c>
      <c r="D195" s="11" t="str">
        <f t="shared" si="25"/>
        <v>N/A</v>
      </c>
      <c r="E195" s="34">
        <v>4.2947966288000003</v>
      </c>
      <c r="F195" s="11" t="str">
        <f t="shared" si="26"/>
        <v>N/A</v>
      </c>
      <c r="G195" s="34">
        <v>4.4551697824999996</v>
      </c>
      <c r="H195" s="11" t="str">
        <f t="shared" si="27"/>
        <v>N/A</v>
      </c>
      <c r="I195" s="12">
        <v>-1.42</v>
      </c>
      <c r="J195" s="12">
        <v>3.734</v>
      </c>
      <c r="K195" s="41" t="s">
        <v>732</v>
      </c>
      <c r="L195" s="9" t="str">
        <f t="shared" si="28"/>
        <v>Yes</v>
      </c>
    </row>
    <row r="196" spans="1:12" x14ac:dyDescent="0.25">
      <c r="A196" s="2" t="s">
        <v>1373</v>
      </c>
      <c r="B196" s="33" t="s">
        <v>217</v>
      </c>
      <c r="C196" s="34">
        <v>3.2768907562999998</v>
      </c>
      <c r="D196" s="11" t="str">
        <f t="shared" si="25"/>
        <v>N/A</v>
      </c>
      <c r="E196" s="34">
        <v>3.1982156710999998</v>
      </c>
      <c r="F196" s="11" t="str">
        <f t="shared" si="26"/>
        <v>N/A</v>
      </c>
      <c r="G196" s="34">
        <v>2.9047275352000002</v>
      </c>
      <c r="H196" s="11" t="str">
        <f t="shared" si="27"/>
        <v>N/A</v>
      </c>
      <c r="I196" s="12">
        <v>-2.4</v>
      </c>
      <c r="J196" s="12">
        <v>-9.18</v>
      </c>
      <c r="K196" s="41" t="s">
        <v>732</v>
      </c>
      <c r="L196" s="9" t="str">
        <f t="shared" si="28"/>
        <v>Yes</v>
      </c>
    </row>
    <row r="197" spans="1:12" x14ac:dyDescent="0.25">
      <c r="A197" s="2" t="s">
        <v>1374</v>
      </c>
      <c r="B197" s="33" t="s">
        <v>217</v>
      </c>
      <c r="C197" s="34">
        <v>155.84236453</v>
      </c>
      <c r="D197" s="11" t="str">
        <f t="shared" si="25"/>
        <v>N/A</v>
      </c>
      <c r="E197" s="34">
        <v>147.345</v>
      </c>
      <c r="F197" s="11" t="str">
        <f t="shared" si="26"/>
        <v>N/A</v>
      </c>
      <c r="G197" s="34">
        <v>150.88701517999999</v>
      </c>
      <c r="H197" s="11" t="str">
        <f t="shared" si="27"/>
        <v>N/A</v>
      </c>
      <c r="I197" s="12">
        <v>-5.45</v>
      </c>
      <c r="J197" s="12">
        <v>2.4039999999999999</v>
      </c>
      <c r="K197" s="41" t="s">
        <v>732</v>
      </c>
      <c r="L197" s="9" t="str">
        <f t="shared" si="28"/>
        <v>Yes</v>
      </c>
    </row>
    <row r="198" spans="1:12" x14ac:dyDescent="0.25">
      <c r="A198" s="2" t="s">
        <v>1375</v>
      </c>
      <c r="B198" s="33" t="s">
        <v>217</v>
      </c>
      <c r="C198" s="34">
        <v>251</v>
      </c>
      <c r="D198" s="11" t="str">
        <f t="shared" si="25"/>
        <v>N/A</v>
      </c>
      <c r="E198" s="34">
        <v>245.36842104999999</v>
      </c>
      <c r="F198" s="11" t="str">
        <f t="shared" si="26"/>
        <v>N/A</v>
      </c>
      <c r="G198" s="34">
        <v>293.66666666999998</v>
      </c>
      <c r="H198" s="11" t="str">
        <f t="shared" si="27"/>
        <v>N/A</v>
      </c>
      <c r="I198" s="12">
        <v>-2.2400000000000002</v>
      </c>
      <c r="J198" s="12">
        <v>19.68</v>
      </c>
      <c r="K198" s="41" t="s">
        <v>732</v>
      </c>
      <c r="L198" s="9" t="str">
        <f t="shared" si="28"/>
        <v>Yes</v>
      </c>
    </row>
    <row r="199" spans="1:12" x14ac:dyDescent="0.25">
      <c r="A199" s="2" t="s">
        <v>1376</v>
      </c>
      <c r="B199" s="33" t="s">
        <v>217</v>
      </c>
      <c r="C199" s="34">
        <v>180.61274510000001</v>
      </c>
      <c r="D199" s="11" t="str">
        <f t="shared" si="25"/>
        <v>N/A</v>
      </c>
      <c r="E199" s="34">
        <v>180.10471204000001</v>
      </c>
      <c r="F199" s="11" t="str">
        <f t="shared" si="26"/>
        <v>N/A</v>
      </c>
      <c r="G199" s="34">
        <v>179.97368420999999</v>
      </c>
      <c r="H199" s="11" t="str">
        <f t="shared" si="27"/>
        <v>N/A</v>
      </c>
      <c r="I199" s="12">
        <v>-0.28100000000000003</v>
      </c>
      <c r="J199" s="12">
        <v>-7.2999999999999995E-2</v>
      </c>
      <c r="K199" s="41" t="s">
        <v>732</v>
      </c>
      <c r="L199" s="9" t="str">
        <f t="shared" si="28"/>
        <v>Yes</v>
      </c>
    </row>
    <row r="200" spans="1:12" x14ac:dyDescent="0.25">
      <c r="A200" s="2" t="s">
        <v>1377</v>
      </c>
      <c r="B200" s="33" t="s">
        <v>217</v>
      </c>
      <c r="C200" s="34">
        <v>143.84102564</v>
      </c>
      <c r="D200" s="11" t="str">
        <f t="shared" si="25"/>
        <v>N/A</v>
      </c>
      <c r="E200" s="34">
        <v>133.75891340999999</v>
      </c>
      <c r="F200" s="11" t="str">
        <f t="shared" si="26"/>
        <v>N/A</v>
      </c>
      <c r="G200" s="34">
        <v>132.37084399</v>
      </c>
      <c r="H200" s="11" t="str">
        <f t="shared" si="27"/>
        <v>N/A</v>
      </c>
      <c r="I200" s="12">
        <v>-7.01</v>
      </c>
      <c r="J200" s="12">
        <v>-1.04</v>
      </c>
      <c r="K200" s="41" t="s">
        <v>732</v>
      </c>
      <c r="L200" s="9" t="str">
        <f t="shared" si="28"/>
        <v>Yes</v>
      </c>
    </row>
    <row r="201" spans="1:12" x14ac:dyDescent="0.25">
      <c r="A201" s="2" t="s">
        <v>1378</v>
      </c>
      <c r="B201" s="33" t="s">
        <v>217</v>
      </c>
      <c r="C201" s="34">
        <v>30</v>
      </c>
      <c r="D201" s="11" t="str">
        <f t="shared" si="25"/>
        <v>N/A</v>
      </c>
      <c r="E201" s="34">
        <v>30</v>
      </c>
      <c r="F201" s="11" t="str">
        <f t="shared" si="26"/>
        <v>N/A</v>
      </c>
      <c r="G201" s="34" t="s">
        <v>1742</v>
      </c>
      <c r="H201" s="11" t="str">
        <f t="shared" si="27"/>
        <v>N/A</v>
      </c>
      <c r="I201" s="12">
        <v>0</v>
      </c>
      <c r="J201" s="12" t="s">
        <v>1742</v>
      </c>
      <c r="K201" s="41" t="s">
        <v>732</v>
      </c>
      <c r="L201" s="9" t="str">
        <f t="shared" si="28"/>
        <v>N/A</v>
      </c>
    </row>
    <row r="202" spans="1:12" x14ac:dyDescent="0.25">
      <c r="A202" s="2" t="s">
        <v>28</v>
      </c>
      <c r="B202" s="33" t="s">
        <v>217</v>
      </c>
      <c r="C202" s="8">
        <v>4.4006160562999996</v>
      </c>
      <c r="D202" s="11" t="str">
        <f t="shared" si="25"/>
        <v>N/A</v>
      </c>
      <c r="E202" s="8">
        <v>4.1237832259999996</v>
      </c>
      <c r="F202" s="11" t="str">
        <f t="shared" si="26"/>
        <v>N/A</v>
      </c>
      <c r="G202" s="8">
        <v>3.9371223839999998</v>
      </c>
      <c r="H202" s="11" t="str">
        <f t="shared" si="27"/>
        <v>N/A</v>
      </c>
      <c r="I202" s="12">
        <v>-6.29</v>
      </c>
      <c r="J202" s="12">
        <v>-4.53</v>
      </c>
      <c r="K202" s="41" t="s">
        <v>732</v>
      </c>
      <c r="L202" s="9" t="str">
        <f t="shared" si="28"/>
        <v>Yes</v>
      </c>
    </row>
    <row r="203" spans="1:12" x14ac:dyDescent="0.25">
      <c r="A203" s="2" t="s">
        <v>123</v>
      </c>
      <c r="B203" s="33" t="s">
        <v>217</v>
      </c>
      <c r="C203" s="34">
        <v>11</v>
      </c>
      <c r="D203" s="11" t="str">
        <f t="shared" ref="D203:D213" si="29">IF($B203="N/A","N/A",IF(C203&gt;10,"No",IF(C203&lt;-10,"No","Yes")))</f>
        <v>N/A</v>
      </c>
      <c r="E203" s="34">
        <v>0</v>
      </c>
      <c r="F203" s="11" t="str">
        <f t="shared" ref="F203:F213" si="30">IF($B203="N/A","N/A",IF(E203&gt;10,"No",IF(E203&lt;-10,"No","Yes")))</f>
        <v>N/A</v>
      </c>
      <c r="G203" s="34">
        <v>0</v>
      </c>
      <c r="H203" s="11" t="str">
        <f t="shared" ref="H203:H213" si="31">IF($B203="N/A","N/A",IF(G203&gt;10,"No",IF(G203&lt;-10,"No","Yes")))</f>
        <v>N/A</v>
      </c>
      <c r="I203" s="12">
        <v>-100</v>
      </c>
      <c r="J203" s="12" t="s">
        <v>1742</v>
      </c>
      <c r="K203" s="14" t="s">
        <v>217</v>
      </c>
      <c r="L203" s="9" t="str">
        <f t="shared" ref="L203:L213" si="32">IF(J203="Div by 0", "N/A", IF(K203="N/A","N/A", IF(J203&gt;VALUE(MID(K203,1,2)), "No", IF(J203&lt;-1*VALUE(MID(K203,1,2)), "No", "Yes"))))</f>
        <v>N/A</v>
      </c>
    </row>
    <row r="204" spans="1:12" x14ac:dyDescent="0.25">
      <c r="A204" s="2" t="s">
        <v>124</v>
      </c>
      <c r="B204" s="33" t="s">
        <v>217</v>
      </c>
      <c r="C204" s="34">
        <v>11</v>
      </c>
      <c r="D204" s="11" t="str">
        <f t="shared" si="29"/>
        <v>N/A</v>
      </c>
      <c r="E204" s="34">
        <v>11</v>
      </c>
      <c r="F204" s="11" t="str">
        <f t="shared" si="30"/>
        <v>N/A</v>
      </c>
      <c r="G204" s="34">
        <v>11</v>
      </c>
      <c r="H204" s="11" t="str">
        <f t="shared" si="31"/>
        <v>N/A</v>
      </c>
      <c r="I204" s="12">
        <v>-50</v>
      </c>
      <c r="J204" s="12">
        <v>40</v>
      </c>
      <c r="K204" s="14" t="s">
        <v>217</v>
      </c>
      <c r="L204" s="9" t="str">
        <f t="shared" si="32"/>
        <v>N/A</v>
      </c>
    </row>
    <row r="205" spans="1:12" ht="25" x14ac:dyDescent="0.25">
      <c r="A205" s="2" t="s">
        <v>1626</v>
      </c>
      <c r="B205" s="33" t="s">
        <v>217</v>
      </c>
      <c r="C205" s="34">
        <v>11</v>
      </c>
      <c r="D205" s="11" t="str">
        <f t="shared" si="29"/>
        <v>N/A</v>
      </c>
      <c r="E205" s="34">
        <v>11</v>
      </c>
      <c r="F205" s="11" t="str">
        <f t="shared" si="30"/>
        <v>N/A</v>
      </c>
      <c r="G205" s="34">
        <v>11</v>
      </c>
      <c r="H205" s="11" t="str">
        <f t="shared" si="31"/>
        <v>N/A</v>
      </c>
      <c r="I205" s="12">
        <v>-20</v>
      </c>
      <c r="J205" s="12">
        <v>-25</v>
      </c>
      <c r="K205" s="14" t="s">
        <v>217</v>
      </c>
      <c r="L205" s="9" t="str">
        <f t="shared" si="32"/>
        <v>N/A</v>
      </c>
    </row>
    <row r="206" spans="1:12" ht="25" x14ac:dyDescent="0.25">
      <c r="A206" s="2" t="s">
        <v>1379</v>
      </c>
      <c r="B206" s="33" t="s">
        <v>217</v>
      </c>
      <c r="C206" s="34">
        <v>11</v>
      </c>
      <c r="D206" s="11" t="str">
        <f t="shared" si="29"/>
        <v>N/A</v>
      </c>
      <c r="E206" s="34">
        <v>11</v>
      </c>
      <c r="F206" s="11" t="str">
        <f t="shared" si="30"/>
        <v>N/A</v>
      </c>
      <c r="G206" s="34">
        <v>11</v>
      </c>
      <c r="H206" s="11" t="str">
        <f t="shared" si="31"/>
        <v>N/A</v>
      </c>
      <c r="I206" s="12">
        <v>0</v>
      </c>
      <c r="J206" s="12">
        <v>-50</v>
      </c>
      <c r="K206" s="14" t="s">
        <v>217</v>
      </c>
      <c r="L206" s="9" t="str">
        <f t="shared" si="32"/>
        <v>N/A</v>
      </c>
    </row>
    <row r="207" spans="1:12" x14ac:dyDescent="0.25">
      <c r="A207" s="2" t="s">
        <v>1627</v>
      </c>
      <c r="B207" s="33" t="s">
        <v>217</v>
      </c>
      <c r="C207" s="34">
        <v>11</v>
      </c>
      <c r="D207" s="11" t="str">
        <f t="shared" si="29"/>
        <v>N/A</v>
      </c>
      <c r="E207" s="34">
        <v>11</v>
      </c>
      <c r="F207" s="11" t="str">
        <f t="shared" si="30"/>
        <v>N/A</v>
      </c>
      <c r="G207" s="34">
        <v>11</v>
      </c>
      <c r="H207" s="11" t="str">
        <f t="shared" si="31"/>
        <v>N/A</v>
      </c>
      <c r="I207" s="12">
        <v>0</v>
      </c>
      <c r="J207" s="12">
        <v>200</v>
      </c>
      <c r="K207" s="14" t="s">
        <v>217</v>
      </c>
      <c r="L207" s="9" t="str">
        <f t="shared" si="32"/>
        <v>N/A</v>
      </c>
    </row>
    <row r="208" spans="1:12" x14ac:dyDescent="0.25">
      <c r="A208" s="2" t="s">
        <v>1628</v>
      </c>
      <c r="B208" s="33" t="s">
        <v>217</v>
      </c>
      <c r="C208" s="34">
        <v>11</v>
      </c>
      <c r="D208" s="11" t="str">
        <f t="shared" si="29"/>
        <v>N/A</v>
      </c>
      <c r="E208" s="34">
        <v>11</v>
      </c>
      <c r="F208" s="11" t="str">
        <f t="shared" si="30"/>
        <v>N/A</v>
      </c>
      <c r="G208" s="34">
        <v>11</v>
      </c>
      <c r="H208" s="11" t="str">
        <f t="shared" si="31"/>
        <v>N/A</v>
      </c>
      <c r="I208" s="12">
        <v>-30</v>
      </c>
      <c r="J208" s="12">
        <v>-42.9</v>
      </c>
      <c r="K208" s="14" t="s">
        <v>217</v>
      </c>
      <c r="L208" s="9" t="str">
        <f t="shared" si="32"/>
        <v>N/A</v>
      </c>
    </row>
    <row r="209" spans="1:12" x14ac:dyDescent="0.25">
      <c r="A209" s="2" t="s">
        <v>125</v>
      </c>
      <c r="B209" s="33" t="s">
        <v>217</v>
      </c>
      <c r="C209" s="43">
        <v>2609662</v>
      </c>
      <c r="D209" s="11" t="str">
        <f t="shared" si="29"/>
        <v>N/A</v>
      </c>
      <c r="E209" s="43">
        <v>974937</v>
      </c>
      <c r="F209" s="11" t="str">
        <f t="shared" si="30"/>
        <v>N/A</v>
      </c>
      <c r="G209" s="43">
        <v>919908</v>
      </c>
      <c r="H209" s="11" t="str">
        <f t="shared" si="31"/>
        <v>N/A</v>
      </c>
      <c r="I209" s="12">
        <v>-62.6</v>
      </c>
      <c r="J209" s="12">
        <v>-5.64</v>
      </c>
      <c r="K209" s="14" t="s">
        <v>217</v>
      </c>
      <c r="L209" s="9" t="str">
        <f t="shared" si="32"/>
        <v>N/A</v>
      </c>
    </row>
    <row r="210" spans="1:12" x14ac:dyDescent="0.25">
      <c r="A210" s="42" t="s">
        <v>1623</v>
      </c>
      <c r="B210" s="33" t="s">
        <v>217</v>
      </c>
      <c r="C210" s="43">
        <v>2580716</v>
      </c>
      <c r="D210" s="11" t="str">
        <f t="shared" si="29"/>
        <v>N/A</v>
      </c>
      <c r="E210" s="43">
        <v>864634</v>
      </c>
      <c r="F210" s="11" t="str">
        <f t="shared" si="30"/>
        <v>N/A</v>
      </c>
      <c r="G210" s="43">
        <v>917636</v>
      </c>
      <c r="H210" s="11" t="str">
        <f t="shared" si="31"/>
        <v>N/A</v>
      </c>
      <c r="I210" s="12">
        <v>-66.5</v>
      </c>
      <c r="J210" s="12">
        <v>6.13</v>
      </c>
      <c r="K210" s="14" t="s">
        <v>217</v>
      </c>
      <c r="L210" s="9" t="str">
        <f t="shared" si="32"/>
        <v>N/A</v>
      </c>
    </row>
    <row r="211" spans="1:12" x14ac:dyDescent="0.25">
      <c r="A211" s="42" t="s">
        <v>1380</v>
      </c>
      <c r="B211" s="33" t="s">
        <v>217</v>
      </c>
      <c r="C211" s="43">
        <v>246500</v>
      </c>
      <c r="D211" s="11" t="str">
        <f t="shared" si="29"/>
        <v>N/A</v>
      </c>
      <c r="E211" s="43">
        <v>203150</v>
      </c>
      <c r="F211" s="11" t="str">
        <f t="shared" si="30"/>
        <v>N/A</v>
      </c>
      <c r="G211" s="43">
        <v>205023</v>
      </c>
      <c r="H211" s="11" t="str">
        <f t="shared" si="31"/>
        <v>N/A</v>
      </c>
      <c r="I211" s="12">
        <v>-17.600000000000001</v>
      </c>
      <c r="J211" s="12">
        <v>0.92200000000000004</v>
      </c>
      <c r="K211" s="14" t="s">
        <v>217</v>
      </c>
      <c r="L211" s="9" t="str">
        <f t="shared" si="32"/>
        <v>N/A</v>
      </c>
    </row>
    <row r="212" spans="1:12" x14ac:dyDescent="0.25">
      <c r="A212" s="42" t="s">
        <v>1617</v>
      </c>
      <c r="B212" s="33" t="s">
        <v>217</v>
      </c>
      <c r="C212" s="43">
        <v>426450</v>
      </c>
      <c r="D212" s="11" t="str">
        <f t="shared" si="29"/>
        <v>N/A</v>
      </c>
      <c r="E212" s="43">
        <v>275513</v>
      </c>
      <c r="F212" s="11" t="str">
        <f t="shared" si="30"/>
        <v>N/A</v>
      </c>
      <c r="G212" s="43">
        <v>737620</v>
      </c>
      <c r="H212" s="11" t="str">
        <f t="shared" si="31"/>
        <v>N/A</v>
      </c>
      <c r="I212" s="12">
        <v>-35.4</v>
      </c>
      <c r="J212" s="12">
        <v>167.7</v>
      </c>
      <c r="K212" s="14" t="s">
        <v>217</v>
      </c>
      <c r="L212" s="9" t="str">
        <f t="shared" si="32"/>
        <v>N/A</v>
      </c>
    </row>
    <row r="213" spans="1:12" x14ac:dyDescent="0.25">
      <c r="A213" s="42" t="s">
        <v>1618</v>
      </c>
      <c r="B213" s="33" t="s">
        <v>217</v>
      </c>
      <c r="C213" s="43">
        <v>409328</v>
      </c>
      <c r="D213" s="11" t="str">
        <f t="shared" si="29"/>
        <v>N/A</v>
      </c>
      <c r="E213" s="43">
        <v>528746</v>
      </c>
      <c r="F213" s="11" t="str">
        <f t="shared" si="30"/>
        <v>N/A</v>
      </c>
      <c r="G213" s="43">
        <v>323074</v>
      </c>
      <c r="H213" s="11" t="str">
        <f t="shared" si="31"/>
        <v>N/A</v>
      </c>
      <c r="I213" s="12">
        <v>29.17</v>
      </c>
      <c r="J213" s="12">
        <v>-38.9</v>
      </c>
      <c r="K213" s="14" t="s">
        <v>217</v>
      </c>
      <c r="L213" s="9" t="str">
        <f t="shared" si="32"/>
        <v>N/A</v>
      </c>
    </row>
    <row r="214" spans="1:12" ht="25" x14ac:dyDescent="0.25">
      <c r="A214" s="2" t="s">
        <v>1381</v>
      </c>
      <c r="B214" s="33" t="s">
        <v>217</v>
      </c>
      <c r="C214" s="43">
        <v>1919978</v>
      </c>
      <c r="D214" s="11" t="str">
        <f t="shared" ref="D214:D228" si="33">IF($B214="N/A","N/A",IF(C214&gt;10,"No",IF(C214&lt;-10,"No","Yes")))</f>
        <v>N/A</v>
      </c>
      <c r="E214" s="43">
        <v>1803543</v>
      </c>
      <c r="F214" s="11" t="str">
        <f t="shared" ref="F214:F228" si="34">IF($B214="N/A","N/A",IF(E214&gt;10,"No",IF(E214&lt;-10,"No","Yes")))</f>
        <v>N/A</v>
      </c>
      <c r="G214" s="43">
        <v>1745924</v>
      </c>
      <c r="H214" s="11" t="str">
        <f t="shared" ref="H214:H228" si="35">IF($B214="N/A","N/A",IF(G214&gt;10,"No",IF(G214&lt;-10,"No","Yes")))</f>
        <v>N/A</v>
      </c>
      <c r="I214" s="12">
        <v>-6.06</v>
      </c>
      <c r="J214" s="12">
        <v>-3.19</v>
      </c>
      <c r="K214" s="41" t="s">
        <v>732</v>
      </c>
      <c r="L214" s="9" t="str">
        <f t="shared" ref="L214:L228" si="36">IF(J214="Div by 0", "N/A", IF(K214="N/A","N/A", IF(J214&gt;VALUE(MID(K214,1,2)), "No", IF(J214&lt;-1*VALUE(MID(K214,1,2)), "No", "Yes"))))</f>
        <v>Yes</v>
      </c>
    </row>
    <row r="215" spans="1:12" x14ac:dyDescent="0.25">
      <c r="A215" s="4" t="s">
        <v>649</v>
      </c>
      <c r="B215" s="33" t="s">
        <v>217</v>
      </c>
      <c r="C215" s="34">
        <v>3726</v>
      </c>
      <c r="D215" s="11" t="str">
        <f t="shared" si="33"/>
        <v>N/A</v>
      </c>
      <c r="E215" s="34">
        <v>2757</v>
      </c>
      <c r="F215" s="11" t="str">
        <f t="shared" si="34"/>
        <v>N/A</v>
      </c>
      <c r="G215" s="34">
        <v>1243</v>
      </c>
      <c r="H215" s="11" t="str">
        <f t="shared" si="35"/>
        <v>N/A</v>
      </c>
      <c r="I215" s="12">
        <v>-26</v>
      </c>
      <c r="J215" s="12">
        <v>-54.9</v>
      </c>
      <c r="K215" s="41" t="s">
        <v>732</v>
      </c>
      <c r="L215" s="9" t="str">
        <f t="shared" si="36"/>
        <v>No</v>
      </c>
    </row>
    <row r="216" spans="1:12" x14ac:dyDescent="0.25">
      <c r="A216" s="4" t="s">
        <v>1382</v>
      </c>
      <c r="B216" s="33" t="s">
        <v>217</v>
      </c>
      <c r="C216" s="43">
        <v>515.29200215000003</v>
      </c>
      <c r="D216" s="11" t="str">
        <f t="shared" si="33"/>
        <v>N/A</v>
      </c>
      <c r="E216" s="43">
        <v>654.16866159000006</v>
      </c>
      <c r="F216" s="11" t="str">
        <f t="shared" si="34"/>
        <v>N/A</v>
      </c>
      <c r="G216" s="43">
        <v>1404.6049879</v>
      </c>
      <c r="H216" s="11" t="str">
        <f t="shared" si="35"/>
        <v>N/A</v>
      </c>
      <c r="I216" s="12">
        <v>26.95</v>
      </c>
      <c r="J216" s="12">
        <v>114.7</v>
      </c>
      <c r="K216" s="41" t="s">
        <v>732</v>
      </c>
      <c r="L216" s="9" t="str">
        <f t="shared" si="36"/>
        <v>No</v>
      </c>
    </row>
    <row r="217" spans="1:12" ht="25" x14ac:dyDescent="0.25">
      <c r="A217" s="2" t="s">
        <v>1383</v>
      </c>
      <c r="B217" s="33" t="s">
        <v>217</v>
      </c>
      <c r="C217" s="43">
        <v>1351040</v>
      </c>
      <c r="D217" s="11" t="str">
        <f t="shared" si="33"/>
        <v>N/A</v>
      </c>
      <c r="E217" s="43">
        <v>1459291</v>
      </c>
      <c r="F217" s="11" t="str">
        <f t="shared" si="34"/>
        <v>N/A</v>
      </c>
      <c r="G217" s="43">
        <v>1651476</v>
      </c>
      <c r="H217" s="11" t="str">
        <f t="shared" si="35"/>
        <v>N/A</v>
      </c>
      <c r="I217" s="12">
        <v>8.0120000000000005</v>
      </c>
      <c r="J217" s="12">
        <v>13.17</v>
      </c>
      <c r="K217" s="41" t="s">
        <v>732</v>
      </c>
      <c r="L217" s="9" t="str">
        <f t="shared" si="36"/>
        <v>Yes</v>
      </c>
    </row>
    <row r="218" spans="1:12" x14ac:dyDescent="0.25">
      <c r="A218" s="4" t="s">
        <v>516</v>
      </c>
      <c r="B218" s="33" t="s">
        <v>217</v>
      </c>
      <c r="C218" s="34">
        <v>3587</v>
      </c>
      <c r="D218" s="11" t="str">
        <f t="shared" si="33"/>
        <v>N/A</v>
      </c>
      <c r="E218" s="34">
        <v>3905</v>
      </c>
      <c r="F218" s="11" t="str">
        <f t="shared" si="34"/>
        <v>N/A</v>
      </c>
      <c r="G218" s="34">
        <v>4429</v>
      </c>
      <c r="H218" s="11" t="str">
        <f t="shared" si="35"/>
        <v>N/A</v>
      </c>
      <c r="I218" s="12">
        <v>8.8650000000000002</v>
      </c>
      <c r="J218" s="12">
        <v>13.42</v>
      </c>
      <c r="K218" s="41" t="s">
        <v>732</v>
      </c>
      <c r="L218" s="9" t="str">
        <f t="shared" si="36"/>
        <v>Yes</v>
      </c>
    </row>
    <row r="219" spans="1:12" x14ac:dyDescent="0.25">
      <c r="A219" s="2" t="s">
        <v>1384</v>
      </c>
      <c r="B219" s="33" t="s">
        <v>217</v>
      </c>
      <c r="C219" s="43">
        <v>376.64901032</v>
      </c>
      <c r="D219" s="11" t="str">
        <f t="shared" si="33"/>
        <v>N/A</v>
      </c>
      <c r="E219" s="43">
        <v>373.69807938999998</v>
      </c>
      <c r="F219" s="11" t="str">
        <f t="shared" si="34"/>
        <v>N/A</v>
      </c>
      <c r="G219" s="43">
        <v>372.87785052999999</v>
      </c>
      <c r="H219" s="11" t="str">
        <f t="shared" si="35"/>
        <v>N/A</v>
      </c>
      <c r="I219" s="12">
        <v>-0.78300000000000003</v>
      </c>
      <c r="J219" s="12">
        <v>-0.219</v>
      </c>
      <c r="K219" s="41" t="s">
        <v>732</v>
      </c>
      <c r="L219" s="9" t="str">
        <f t="shared" si="36"/>
        <v>Yes</v>
      </c>
    </row>
    <row r="220" spans="1:12" ht="25" x14ac:dyDescent="0.25">
      <c r="A220" s="2" t="s">
        <v>1385</v>
      </c>
      <c r="B220" s="33" t="s">
        <v>217</v>
      </c>
      <c r="C220" s="43">
        <v>2661591</v>
      </c>
      <c r="D220" s="11" t="str">
        <f t="shared" si="33"/>
        <v>N/A</v>
      </c>
      <c r="E220" s="43">
        <v>2648888</v>
      </c>
      <c r="F220" s="11" t="str">
        <f t="shared" si="34"/>
        <v>N/A</v>
      </c>
      <c r="G220" s="43">
        <v>2582342</v>
      </c>
      <c r="H220" s="11" t="str">
        <f t="shared" si="35"/>
        <v>N/A</v>
      </c>
      <c r="I220" s="12">
        <v>-0.47699999999999998</v>
      </c>
      <c r="J220" s="12">
        <v>-2.5099999999999998</v>
      </c>
      <c r="K220" s="41" t="s">
        <v>732</v>
      </c>
      <c r="L220" s="9" t="str">
        <f t="shared" si="36"/>
        <v>Yes</v>
      </c>
    </row>
    <row r="221" spans="1:12" x14ac:dyDescent="0.25">
      <c r="A221" s="4" t="s">
        <v>517</v>
      </c>
      <c r="B221" s="33" t="s">
        <v>217</v>
      </c>
      <c r="C221" s="34">
        <v>3351</v>
      </c>
      <c r="D221" s="11" t="str">
        <f t="shared" si="33"/>
        <v>N/A</v>
      </c>
      <c r="E221" s="34">
        <v>3489</v>
      </c>
      <c r="F221" s="11" t="str">
        <f t="shared" si="34"/>
        <v>N/A</v>
      </c>
      <c r="G221" s="34">
        <v>3547</v>
      </c>
      <c r="H221" s="11" t="str">
        <f t="shared" si="35"/>
        <v>N/A</v>
      </c>
      <c r="I221" s="12">
        <v>4.1180000000000003</v>
      </c>
      <c r="J221" s="12">
        <v>1.6619999999999999</v>
      </c>
      <c r="K221" s="41" t="s">
        <v>732</v>
      </c>
      <c r="L221" s="9" t="str">
        <f t="shared" si="36"/>
        <v>Yes</v>
      </c>
    </row>
    <row r="222" spans="1:12" ht="25" x14ac:dyDescent="0.25">
      <c r="A222" s="2" t="s">
        <v>1386</v>
      </c>
      <c r="B222" s="33" t="s">
        <v>217</v>
      </c>
      <c r="C222" s="43">
        <v>794.26768129000004</v>
      </c>
      <c r="D222" s="11" t="str">
        <f t="shared" si="33"/>
        <v>N/A</v>
      </c>
      <c r="E222" s="43">
        <v>759.21123531000001</v>
      </c>
      <c r="F222" s="11" t="str">
        <f t="shared" si="34"/>
        <v>N/A</v>
      </c>
      <c r="G222" s="43">
        <v>728.03552298</v>
      </c>
      <c r="H222" s="11" t="str">
        <f t="shared" si="35"/>
        <v>N/A</v>
      </c>
      <c r="I222" s="12">
        <v>-4.41</v>
      </c>
      <c r="J222" s="12">
        <v>-4.1100000000000003</v>
      </c>
      <c r="K222" s="41" t="s">
        <v>732</v>
      </c>
      <c r="L222" s="9" t="str">
        <f t="shared" si="36"/>
        <v>Yes</v>
      </c>
    </row>
    <row r="223" spans="1:12" ht="25" x14ac:dyDescent="0.25">
      <c r="A223" s="2" t="s">
        <v>1387</v>
      </c>
      <c r="B223" s="33" t="s">
        <v>217</v>
      </c>
      <c r="C223" s="43">
        <v>5292406</v>
      </c>
      <c r="D223" s="11" t="str">
        <f t="shared" si="33"/>
        <v>N/A</v>
      </c>
      <c r="E223" s="43">
        <v>6585012</v>
      </c>
      <c r="F223" s="11" t="str">
        <f t="shared" si="34"/>
        <v>N/A</v>
      </c>
      <c r="G223" s="43">
        <v>7315913</v>
      </c>
      <c r="H223" s="11" t="str">
        <f t="shared" si="35"/>
        <v>N/A</v>
      </c>
      <c r="I223" s="12">
        <v>24.42</v>
      </c>
      <c r="J223" s="12">
        <v>11.1</v>
      </c>
      <c r="K223" s="41" t="s">
        <v>732</v>
      </c>
      <c r="L223" s="9" t="str">
        <f t="shared" si="36"/>
        <v>Yes</v>
      </c>
    </row>
    <row r="224" spans="1:12" x14ac:dyDescent="0.25">
      <c r="A224" s="2" t="s">
        <v>518</v>
      </c>
      <c r="B224" s="33" t="s">
        <v>217</v>
      </c>
      <c r="C224" s="34">
        <v>3415</v>
      </c>
      <c r="D224" s="11" t="str">
        <f t="shared" si="33"/>
        <v>N/A</v>
      </c>
      <c r="E224" s="34">
        <v>3760</v>
      </c>
      <c r="F224" s="11" t="str">
        <f t="shared" si="34"/>
        <v>N/A</v>
      </c>
      <c r="G224" s="34">
        <v>3770</v>
      </c>
      <c r="H224" s="11" t="str">
        <f t="shared" si="35"/>
        <v>N/A</v>
      </c>
      <c r="I224" s="12">
        <v>10.1</v>
      </c>
      <c r="J224" s="12">
        <v>0.26600000000000001</v>
      </c>
      <c r="K224" s="41" t="s">
        <v>732</v>
      </c>
      <c r="L224" s="9" t="str">
        <f t="shared" si="36"/>
        <v>Yes</v>
      </c>
    </row>
    <row r="225" spans="1:12" x14ac:dyDescent="0.25">
      <c r="A225" s="2" t="s">
        <v>1388</v>
      </c>
      <c r="B225" s="33" t="s">
        <v>217</v>
      </c>
      <c r="C225" s="43">
        <v>1549.7528551</v>
      </c>
      <c r="D225" s="11" t="str">
        <f t="shared" si="33"/>
        <v>N/A</v>
      </c>
      <c r="E225" s="43">
        <v>1751.3329787</v>
      </c>
      <c r="F225" s="11" t="str">
        <f t="shared" si="34"/>
        <v>N/A</v>
      </c>
      <c r="G225" s="43">
        <v>1940.5604774999999</v>
      </c>
      <c r="H225" s="11" t="str">
        <f t="shared" si="35"/>
        <v>N/A</v>
      </c>
      <c r="I225" s="12">
        <v>13.01</v>
      </c>
      <c r="J225" s="12">
        <v>10.8</v>
      </c>
      <c r="K225" s="41" t="s">
        <v>732</v>
      </c>
      <c r="L225" s="9" t="str">
        <f t="shared" si="36"/>
        <v>Yes</v>
      </c>
    </row>
    <row r="226" spans="1:12" ht="25" x14ac:dyDescent="0.25">
      <c r="A226" s="2" t="s">
        <v>1389</v>
      </c>
      <c r="B226" s="33" t="s">
        <v>217</v>
      </c>
      <c r="C226" s="43">
        <v>43664433</v>
      </c>
      <c r="D226" s="11" t="str">
        <f t="shared" si="33"/>
        <v>N/A</v>
      </c>
      <c r="E226" s="43">
        <v>42822675</v>
      </c>
      <c r="F226" s="11" t="str">
        <f t="shared" si="34"/>
        <v>N/A</v>
      </c>
      <c r="G226" s="43">
        <v>43475221</v>
      </c>
      <c r="H226" s="11" t="str">
        <f t="shared" si="35"/>
        <v>N/A</v>
      </c>
      <c r="I226" s="12">
        <v>-1.93</v>
      </c>
      <c r="J226" s="12">
        <v>1.524</v>
      </c>
      <c r="K226" s="41" t="s">
        <v>732</v>
      </c>
      <c r="L226" s="9" t="str">
        <f t="shared" si="36"/>
        <v>Yes</v>
      </c>
    </row>
    <row r="227" spans="1:12" ht="25" x14ac:dyDescent="0.25">
      <c r="A227" s="2" t="s">
        <v>519</v>
      </c>
      <c r="B227" s="33" t="s">
        <v>217</v>
      </c>
      <c r="C227" s="34">
        <v>1494</v>
      </c>
      <c r="D227" s="11" t="str">
        <f t="shared" si="33"/>
        <v>N/A</v>
      </c>
      <c r="E227" s="34">
        <v>1603</v>
      </c>
      <c r="F227" s="11" t="str">
        <f t="shared" si="34"/>
        <v>N/A</v>
      </c>
      <c r="G227" s="34">
        <v>1684</v>
      </c>
      <c r="H227" s="11" t="str">
        <f t="shared" si="35"/>
        <v>N/A</v>
      </c>
      <c r="I227" s="12">
        <v>7.2960000000000003</v>
      </c>
      <c r="J227" s="12">
        <v>5.0529999999999999</v>
      </c>
      <c r="K227" s="41" t="s">
        <v>732</v>
      </c>
      <c r="L227" s="9" t="str">
        <f t="shared" si="36"/>
        <v>Yes</v>
      </c>
    </row>
    <row r="228" spans="1:12" ht="25" x14ac:dyDescent="0.25">
      <c r="A228" s="2" t="s">
        <v>1390</v>
      </c>
      <c r="B228" s="33" t="s">
        <v>217</v>
      </c>
      <c r="C228" s="43">
        <v>29226.528112</v>
      </c>
      <c r="D228" s="11" t="str">
        <f t="shared" si="33"/>
        <v>N/A</v>
      </c>
      <c r="E228" s="43">
        <v>26714.082968999999</v>
      </c>
      <c r="F228" s="11" t="str">
        <f t="shared" si="34"/>
        <v>N/A</v>
      </c>
      <c r="G228" s="43">
        <v>25816.639549</v>
      </c>
      <c r="H228" s="11" t="str">
        <f t="shared" si="35"/>
        <v>N/A</v>
      </c>
      <c r="I228" s="12">
        <v>-8.6</v>
      </c>
      <c r="J228" s="12">
        <v>-3.36</v>
      </c>
      <c r="K228" s="41" t="s">
        <v>732</v>
      </c>
      <c r="L228" s="9" t="str">
        <f t="shared" si="36"/>
        <v>Yes</v>
      </c>
    </row>
    <row r="229" spans="1:12" x14ac:dyDescent="0.25">
      <c r="A229" s="2" t="s">
        <v>1391</v>
      </c>
      <c r="B229" s="33" t="s">
        <v>217</v>
      </c>
      <c r="C229" s="14">
        <v>44803567</v>
      </c>
      <c r="D229" s="11" t="str">
        <f t="shared" ref="D229:D252" si="37">IF($B229="N/A","N/A",IF(C229&gt;10,"No",IF(C229&lt;-10,"No","Yes")))</f>
        <v>N/A</v>
      </c>
      <c r="E229" s="14">
        <v>43970096</v>
      </c>
      <c r="F229" s="11" t="str">
        <f t="shared" ref="F229:F252" si="38">IF($B229="N/A","N/A",IF(E229&gt;10,"No",IF(E229&lt;-10,"No","Yes")))</f>
        <v>N/A</v>
      </c>
      <c r="G229" s="14">
        <v>44718584</v>
      </c>
      <c r="H229" s="11" t="str">
        <f t="shared" ref="H229:H252" si="39">IF($B229="N/A","N/A",IF(G229&gt;10,"No",IF(G229&lt;-10,"No","Yes")))</f>
        <v>N/A</v>
      </c>
      <c r="I229" s="12">
        <v>-1.86</v>
      </c>
      <c r="J229" s="12">
        <v>1.702</v>
      </c>
      <c r="K229" s="41" t="s">
        <v>732</v>
      </c>
      <c r="L229" s="9" t="str">
        <f t="shared" ref="L229:L252" si="40">IF(J229="Div by 0", "N/A", IF(K229="N/A","N/A", IF(J229&gt;VALUE(MID(K229,1,2)), "No", IF(J229&lt;-1*VALUE(MID(K229,1,2)), "No", "Yes"))))</f>
        <v>Yes</v>
      </c>
    </row>
    <row r="230" spans="1:12" x14ac:dyDescent="0.25">
      <c r="A230" s="4" t="s">
        <v>1392</v>
      </c>
      <c r="B230" s="33" t="s">
        <v>217</v>
      </c>
      <c r="C230" s="1">
        <v>1780</v>
      </c>
      <c r="D230" s="11" t="str">
        <f t="shared" si="37"/>
        <v>N/A</v>
      </c>
      <c r="E230" s="1">
        <v>1898</v>
      </c>
      <c r="F230" s="11" t="str">
        <f t="shared" si="38"/>
        <v>N/A</v>
      </c>
      <c r="G230" s="1">
        <v>1952</v>
      </c>
      <c r="H230" s="11" t="str">
        <f t="shared" si="39"/>
        <v>N/A</v>
      </c>
      <c r="I230" s="12">
        <v>6.6289999999999996</v>
      </c>
      <c r="J230" s="12">
        <v>2.8450000000000002</v>
      </c>
      <c r="K230" s="41" t="s">
        <v>732</v>
      </c>
      <c r="L230" s="9" t="str">
        <f t="shared" si="40"/>
        <v>Yes</v>
      </c>
    </row>
    <row r="231" spans="1:12" x14ac:dyDescent="0.25">
      <c r="A231" s="4" t="s">
        <v>1393</v>
      </c>
      <c r="B231" s="33" t="s">
        <v>217</v>
      </c>
      <c r="C231" s="14">
        <v>25170.543258000002</v>
      </c>
      <c r="D231" s="11" t="str">
        <f t="shared" si="37"/>
        <v>N/A</v>
      </c>
      <c r="E231" s="14">
        <v>23166.541623000001</v>
      </c>
      <c r="F231" s="11" t="str">
        <f t="shared" si="38"/>
        <v>N/A</v>
      </c>
      <c r="G231" s="14">
        <v>22909.110656000001</v>
      </c>
      <c r="H231" s="11" t="str">
        <f t="shared" si="39"/>
        <v>N/A</v>
      </c>
      <c r="I231" s="12">
        <v>-7.96</v>
      </c>
      <c r="J231" s="12">
        <v>-1.1100000000000001</v>
      </c>
      <c r="K231" s="41" t="s">
        <v>732</v>
      </c>
      <c r="L231" s="9" t="str">
        <f t="shared" si="40"/>
        <v>Yes</v>
      </c>
    </row>
    <row r="232" spans="1:12" x14ac:dyDescent="0.25">
      <c r="A232" s="4" t="s">
        <v>1394</v>
      </c>
      <c r="B232" s="33" t="s">
        <v>217</v>
      </c>
      <c r="C232" s="14">
        <v>4837.5714286000002</v>
      </c>
      <c r="D232" s="11" t="str">
        <f t="shared" si="37"/>
        <v>N/A</v>
      </c>
      <c r="E232" s="14">
        <v>6471.8571429000003</v>
      </c>
      <c r="F232" s="11" t="str">
        <f t="shared" si="38"/>
        <v>N/A</v>
      </c>
      <c r="G232" s="14">
        <v>10090.25</v>
      </c>
      <c r="H232" s="11" t="str">
        <f t="shared" si="39"/>
        <v>N/A</v>
      </c>
      <c r="I232" s="12">
        <v>33.78</v>
      </c>
      <c r="J232" s="12">
        <v>55.91</v>
      </c>
      <c r="K232" s="41" t="s">
        <v>732</v>
      </c>
      <c r="L232" s="9" t="str">
        <f t="shared" si="40"/>
        <v>No</v>
      </c>
    </row>
    <row r="233" spans="1:12" ht="25" x14ac:dyDescent="0.25">
      <c r="A233" s="4" t="s">
        <v>1395</v>
      </c>
      <c r="B233" s="33" t="s">
        <v>217</v>
      </c>
      <c r="C233" s="14">
        <v>28350.179617999998</v>
      </c>
      <c r="D233" s="11" t="str">
        <f t="shared" si="37"/>
        <v>N/A</v>
      </c>
      <c r="E233" s="14">
        <v>25653.971797999999</v>
      </c>
      <c r="F233" s="11" t="str">
        <f t="shared" si="38"/>
        <v>N/A</v>
      </c>
      <c r="G233" s="14">
        <v>25141.808018</v>
      </c>
      <c r="H233" s="11" t="str">
        <f t="shared" si="39"/>
        <v>N/A</v>
      </c>
      <c r="I233" s="12">
        <v>-9.51</v>
      </c>
      <c r="J233" s="12">
        <v>-2</v>
      </c>
      <c r="K233" s="41" t="s">
        <v>732</v>
      </c>
      <c r="L233" s="9" t="str">
        <f t="shared" si="40"/>
        <v>Yes</v>
      </c>
    </row>
    <row r="234" spans="1:12" x14ac:dyDescent="0.25">
      <c r="A234" s="4" t="s">
        <v>1396</v>
      </c>
      <c r="B234" s="33" t="s">
        <v>217</v>
      </c>
      <c r="C234" s="14">
        <v>1311.1187500000001</v>
      </c>
      <c r="D234" s="11" t="str">
        <f t="shared" si="37"/>
        <v>N/A</v>
      </c>
      <c r="E234" s="14">
        <v>1494.14</v>
      </c>
      <c r="F234" s="11" t="str">
        <f t="shared" si="38"/>
        <v>N/A</v>
      </c>
      <c r="G234" s="14">
        <v>748.79136690999997</v>
      </c>
      <c r="H234" s="11" t="str">
        <f t="shared" si="39"/>
        <v>N/A</v>
      </c>
      <c r="I234" s="12">
        <v>13.96</v>
      </c>
      <c r="J234" s="12">
        <v>-49.9</v>
      </c>
      <c r="K234" s="41" t="s">
        <v>732</v>
      </c>
      <c r="L234" s="9" t="str">
        <f t="shared" si="40"/>
        <v>No</v>
      </c>
    </row>
    <row r="235" spans="1:12" x14ac:dyDescent="0.25">
      <c r="A235" s="4" t="s">
        <v>1397</v>
      </c>
      <c r="B235" s="33" t="s">
        <v>217</v>
      </c>
      <c r="C235" s="14">
        <v>1166.1162790999999</v>
      </c>
      <c r="D235" s="11" t="str">
        <f t="shared" si="37"/>
        <v>N/A</v>
      </c>
      <c r="E235" s="14">
        <v>964.41025640999999</v>
      </c>
      <c r="F235" s="11" t="str">
        <f t="shared" si="38"/>
        <v>N/A</v>
      </c>
      <c r="G235" s="14">
        <v>1263.1315789</v>
      </c>
      <c r="H235" s="11" t="str">
        <f t="shared" si="39"/>
        <v>N/A</v>
      </c>
      <c r="I235" s="12">
        <v>-17.3</v>
      </c>
      <c r="J235" s="12">
        <v>30.97</v>
      </c>
      <c r="K235" s="41" t="s">
        <v>732</v>
      </c>
      <c r="L235" s="9" t="str">
        <f t="shared" si="40"/>
        <v>No</v>
      </c>
    </row>
    <row r="236" spans="1:12" x14ac:dyDescent="0.25">
      <c r="A236" s="4" t="s">
        <v>1398</v>
      </c>
      <c r="B236" s="33" t="s">
        <v>217</v>
      </c>
      <c r="C236" s="11">
        <v>2.6616026437000002</v>
      </c>
      <c r="D236" s="11" t="str">
        <f t="shared" si="37"/>
        <v>N/A</v>
      </c>
      <c r="E236" s="11">
        <v>2.6469193652</v>
      </c>
      <c r="F236" s="11" t="str">
        <f t="shared" si="38"/>
        <v>N/A</v>
      </c>
      <c r="G236" s="11">
        <v>2.5806792792</v>
      </c>
      <c r="H236" s="11" t="str">
        <f t="shared" si="39"/>
        <v>N/A</v>
      </c>
      <c r="I236" s="12">
        <v>-0.55200000000000005</v>
      </c>
      <c r="J236" s="12">
        <v>-2.5</v>
      </c>
      <c r="K236" s="41" t="s">
        <v>732</v>
      </c>
      <c r="L236" s="9" t="str">
        <f t="shared" si="40"/>
        <v>Yes</v>
      </c>
    </row>
    <row r="237" spans="1:12" x14ac:dyDescent="0.25">
      <c r="A237" s="4" t="s">
        <v>1399</v>
      </c>
      <c r="B237" s="33" t="s">
        <v>217</v>
      </c>
      <c r="C237" s="11">
        <v>8.2352941176000005</v>
      </c>
      <c r="D237" s="11" t="str">
        <f t="shared" si="37"/>
        <v>N/A</v>
      </c>
      <c r="E237" s="11">
        <v>11.666666666999999</v>
      </c>
      <c r="F237" s="11" t="str">
        <f t="shared" si="38"/>
        <v>N/A</v>
      </c>
      <c r="G237" s="11">
        <v>6.6666666667000003</v>
      </c>
      <c r="H237" s="11" t="str">
        <f t="shared" si="39"/>
        <v>N/A</v>
      </c>
      <c r="I237" s="12">
        <v>41.67</v>
      </c>
      <c r="J237" s="12">
        <v>-42.9</v>
      </c>
      <c r="K237" s="41" t="s">
        <v>732</v>
      </c>
      <c r="L237" s="9" t="str">
        <f t="shared" si="40"/>
        <v>No</v>
      </c>
    </row>
    <row r="238" spans="1:12" x14ac:dyDescent="0.25">
      <c r="A238" s="4" t="s">
        <v>1400</v>
      </c>
      <c r="B238" s="33" t="s">
        <v>217</v>
      </c>
      <c r="C238" s="11">
        <v>27.896233120000002</v>
      </c>
      <c r="D238" s="11" t="str">
        <f t="shared" si="37"/>
        <v>N/A</v>
      </c>
      <c r="E238" s="11">
        <v>28.779168076000001</v>
      </c>
      <c r="F238" s="11" t="str">
        <f t="shared" si="38"/>
        <v>N/A</v>
      </c>
      <c r="G238" s="11">
        <v>28.546099291000001</v>
      </c>
      <c r="H238" s="11" t="str">
        <f t="shared" si="39"/>
        <v>N/A</v>
      </c>
      <c r="I238" s="12">
        <v>3.165</v>
      </c>
      <c r="J238" s="12">
        <v>-0.81</v>
      </c>
      <c r="K238" s="41" t="s">
        <v>732</v>
      </c>
      <c r="L238" s="9" t="str">
        <f t="shared" si="40"/>
        <v>Yes</v>
      </c>
    </row>
    <row r="239" spans="1:12" x14ac:dyDescent="0.25">
      <c r="A239" s="4" t="s">
        <v>1401</v>
      </c>
      <c r="B239" s="33" t="s">
        <v>217</v>
      </c>
      <c r="C239" s="11">
        <v>0.3163555837</v>
      </c>
      <c r="D239" s="11" t="str">
        <f t="shared" si="37"/>
        <v>N/A</v>
      </c>
      <c r="E239" s="11">
        <v>0.27592296230000002</v>
      </c>
      <c r="F239" s="11" t="str">
        <f t="shared" si="38"/>
        <v>N/A</v>
      </c>
      <c r="G239" s="11">
        <v>0.24425388349999999</v>
      </c>
      <c r="H239" s="11" t="str">
        <f t="shared" si="39"/>
        <v>N/A</v>
      </c>
      <c r="I239" s="12">
        <v>-12.8</v>
      </c>
      <c r="J239" s="12">
        <v>-11.5</v>
      </c>
      <c r="K239" s="41" t="s">
        <v>732</v>
      </c>
      <c r="L239" s="9" t="str">
        <f t="shared" si="40"/>
        <v>Yes</v>
      </c>
    </row>
    <row r="240" spans="1:12" x14ac:dyDescent="0.25">
      <c r="A240" s="4" t="s">
        <v>1402</v>
      </c>
      <c r="B240" s="33" t="s">
        <v>217</v>
      </c>
      <c r="C240" s="11">
        <v>0.40612013600000002</v>
      </c>
      <c r="D240" s="11" t="str">
        <f t="shared" si="37"/>
        <v>N/A</v>
      </c>
      <c r="E240" s="11">
        <v>0.34303808600000002</v>
      </c>
      <c r="F240" s="11" t="str">
        <f t="shared" si="38"/>
        <v>N/A</v>
      </c>
      <c r="G240" s="11">
        <v>0.30480468440000003</v>
      </c>
      <c r="H240" s="11" t="str">
        <f t="shared" si="39"/>
        <v>N/A</v>
      </c>
      <c r="I240" s="12">
        <v>-15.5</v>
      </c>
      <c r="J240" s="12">
        <v>-11.1</v>
      </c>
      <c r="K240" s="41" t="s">
        <v>732</v>
      </c>
      <c r="L240" s="9" t="str">
        <f t="shared" si="40"/>
        <v>Yes</v>
      </c>
    </row>
    <row r="241" spans="1:12" x14ac:dyDescent="0.25">
      <c r="A241" s="4" t="s">
        <v>1403</v>
      </c>
      <c r="B241" s="33" t="s">
        <v>217</v>
      </c>
      <c r="C241" s="14">
        <v>43664433</v>
      </c>
      <c r="D241" s="11" t="str">
        <f t="shared" si="37"/>
        <v>N/A</v>
      </c>
      <c r="E241" s="14">
        <v>42822675</v>
      </c>
      <c r="F241" s="11" t="str">
        <f t="shared" si="38"/>
        <v>N/A</v>
      </c>
      <c r="G241" s="14">
        <v>43475221</v>
      </c>
      <c r="H241" s="11" t="str">
        <f t="shared" si="39"/>
        <v>N/A</v>
      </c>
      <c r="I241" s="12">
        <v>-1.93</v>
      </c>
      <c r="J241" s="12">
        <v>1.524</v>
      </c>
      <c r="K241" s="41" t="s">
        <v>732</v>
      </c>
      <c r="L241" s="9" t="str">
        <f t="shared" si="40"/>
        <v>Yes</v>
      </c>
    </row>
    <row r="242" spans="1:12" x14ac:dyDescent="0.25">
      <c r="A242" s="4" t="s">
        <v>1404</v>
      </c>
      <c r="B242" s="33" t="s">
        <v>217</v>
      </c>
      <c r="C242" s="1">
        <v>1494</v>
      </c>
      <c r="D242" s="11" t="str">
        <f t="shared" si="37"/>
        <v>N/A</v>
      </c>
      <c r="E242" s="1">
        <v>1603</v>
      </c>
      <c r="F242" s="11" t="str">
        <f t="shared" si="38"/>
        <v>N/A</v>
      </c>
      <c r="G242" s="1">
        <v>1684</v>
      </c>
      <c r="H242" s="11" t="str">
        <f t="shared" si="39"/>
        <v>N/A</v>
      </c>
      <c r="I242" s="12">
        <v>7.2960000000000003</v>
      </c>
      <c r="J242" s="12">
        <v>5.0529999999999999</v>
      </c>
      <c r="K242" s="41" t="s">
        <v>732</v>
      </c>
      <c r="L242" s="9" t="str">
        <f t="shared" si="40"/>
        <v>Yes</v>
      </c>
    </row>
    <row r="243" spans="1:12" ht="25" x14ac:dyDescent="0.25">
      <c r="A243" s="4" t="s">
        <v>1405</v>
      </c>
      <c r="B243" s="33" t="s">
        <v>217</v>
      </c>
      <c r="C243" s="14">
        <v>29226.528112</v>
      </c>
      <c r="D243" s="11" t="str">
        <f t="shared" si="37"/>
        <v>N/A</v>
      </c>
      <c r="E243" s="14">
        <v>26714.082968999999</v>
      </c>
      <c r="F243" s="11" t="str">
        <f t="shared" si="38"/>
        <v>N/A</v>
      </c>
      <c r="G243" s="14">
        <v>25816.639549</v>
      </c>
      <c r="H243" s="11" t="str">
        <f t="shared" si="39"/>
        <v>N/A</v>
      </c>
      <c r="I243" s="12">
        <v>-8.6</v>
      </c>
      <c r="J243" s="12">
        <v>-3.36</v>
      </c>
      <c r="K243" s="41" t="s">
        <v>732</v>
      </c>
      <c r="L243" s="9" t="str">
        <f t="shared" si="40"/>
        <v>Yes</v>
      </c>
    </row>
    <row r="244" spans="1:12" ht="25" x14ac:dyDescent="0.25">
      <c r="A244" s="4" t="s">
        <v>1406</v>
      </c>
      <c r="B244" s="33" t="s">
        <v>217</v>
      </c>
      <c r="C244" s="14">
        <v>4333.5</v>
      </c>
      <c r="D244" s="11" t="str">
        <f t="shared" si="37"/>
        <v>N/A</v>
      </c>
      <c r="E244" s="14">
        <v>6884.6666667</v>
      </c>
      <c r="F244" s="11" t="str">
        <f t="shared" si="38"/>
        <v>N/A</v>
      </c>
      <c r="G244" s="14">
        <v>12491</v>
      </c>
      <c r="H244" s="11" t="str">
        <f t="shared" si="39"/>
        <v>N/A</v>
      </c>
      <c r="I244" s="12">
        <v>58.87</v>
      </c>
      <c r="J244" s="12">
        <v>81.430000000000007</v>
      </c>
      <c r="K244" s="41" t="s">
        <v>732</v>
      </c>
      <c r="L244" s="9" t="str">
        <f t="shared" si="40"/>
        <v>No</v>
      </c>
    </row>
    <row r="245" spans="1:12" ht="25" x14ac:dyDescent="0.25">
      <c r="A245" s="4" t="s">
        <v>1407</v>
      </c>
      <c r="B245" s="33" t="s">
        <v>217</v>
      </c>
      <c r="C245" s="14">
        <v>29357.915208999999</v>
      </c>
      <c r="D245" s="11" t="str">
        <f t="shared" si="37"/>
        <v>N/A</v>
      </c>
      <c r="E245" s="14">
        <v>26847.769617000002</v>
      </c>
      <c r="F245" s="11" t="str">
        <f t="shared" si="38"/>
        <v>N/A</v>
      </c>
      <c r="G245" s="14">
        <v>25974.680431000001</v>
      </c>
      <c r="H245" s="11" t="str">
        <f t="shared" si="39"/>
        <v>N/A</v>
      </c>
      <c r="I245" s="12">
        <v>-8.5500000000000007</v>
      </c>
      <c r="J245" s="12">
        <v>-3.25</v>
      </c>
      <c r="K245" s="41" t="s">
        <v>732</v>
      </c>
      <c r="L245" s="9" t="str">
        <f t="shared" si="40"/>
        <v>Yes</v>
      </c>
    </row>
    <row r="246" spans="1:12" ht="25" x14ac:dyDescent="0.25">
      <c r="A246" s="4" t="s">
        <v>1408</v>
      </c>
      <c r="B246" s="33" t="s">
        <v>217</v>
      </c>
      <c r="C246" s="14">
        <v>6285</v>
      </c>
      <c r="D246" s="11" t="str">
        <f t="shared" si="37"/>
        <v>N/A</v>
      </c>
      <c r="E246" s="14">
        <v>4101.3333333</v>
      </c>
      <c r="F246" s="11" t="str">
        <f t="shared" si="38"/>
        <v>N/A</v>
      </c>
      <c r="G246" s="14">
        <v>3472.5555555999999</v>
      </c>
      <c r="H246" s="11" t="str">
        <f t="shared" si="39"/>
        <v>N/A</v>
      </c>
      <c r="I246" s="12">
        <v>-34.700000000000003</v>
      </c>
      <c r="J246" s="12">
        <v>-15.3</v>
      </c>
      <c r="K246" s="41" t="s">
        <v>732</v>
      </c>
      <c r="L246" s="9" t="str">
        <f t="shared" si="40"/>
        <v>Yes</v>
      </c>
    </row>
    <row r="247" spans="1:12" ht="25" x14ac:dyDescent="0.25">
      <c r="A247" s="4" t="s">
        <v>1409</v>
      </c>
      <c r="B247" s="33" t="s">
        <v>217</v>
      </c>
      <c r="C247" s="14" t="s">
        <v>1742</v>
      </c>
      <c r="D247" s="11" t="str">
        <f t="shared" si="37"/>
        <v>N/A</v>
      </c>
      <c r="E247" s="14">
        <v>566</v>
      </c>
      <c r="F247" s="11" t="str">
        <f t="shared" si="38"/>
        <v>N/A</v>
      </c>
      <c r="G247" s="14">
        <v>2804</v>
      </c>
      <c r="H247" s="11" t="str">
        <f t="shared" si="39"/>
        <v>N/A</v>
      </c>
      <c r="I247" s="12" t="s">
        <v>1742</v>
      </c>
      <c r="J247" s="12">
        <v>395.4</v>
      </c>
      <c r="K247" s="41" t="s">
        <v>732</v>
      </c>
      <c r="L247" s="9" t="str">
        <f t="shared" si="40"/>
        <v>No</v>
      </c>
    </row>
    <row r="248" spans="1:12" ht="25" x14ac:dyDescent="0.25">
      <c r="A248" s="4" t="s">
        <v>1410</v>
      </c>
      <c r="B248" s="33" t="s">
        <v>217</v>
      </c>
      <c r="C248" s="11">
        <v>2.2339518817999999</v>
      </c>
      <c r="D248" s="11" t="str">
        <f t="shared" si="37"/>
        <v>N/A</v>
      </c>
      <c r="E248" s="11">
        <v>2.2355172510000001</v>
      </c>
      <c r="F248" s="11" t="str">
        <f t="shared" si="38"/>
        <v>N/A</v>
      </c>
      <c r="G248" s="11">
        <v>2.226364706</v>
      </c>
      <c r="H248" s="11" t="str">
        <f t="shared" si="39"/>
        <v>N/A</v>
      </c>
      <c r="I248" s="12">
        <v>7.0099999999999996E-2</v>
      </c>
      <c r="J248" s="12">
        <v>-0.40899999999999997</v>
      </c>
      <c r="K248" s="41" t="s">
        <v>732</v>
      </c>
      <c r="L248" s="9" t="str">
        <f t="shared" si="40"/>
        <v>Yes</v>
      </c>
    </row>
    <row r="249" spans="1:12" ht="25" x14ac:dyDescent="0.25">
      <c r="A249" s="4" t="s">
        <v>1411</v>
      </c>
      <c r="B249" s="33" t="s">
        <v>217</v>
      </c>
      <c r="C249" s="11">
        <v>7.0588235293999997</v>
      </c>
      <c r="D249" s="11" t="str">
        <f t="shared" si="37"/>
        <v>N/A</v>
      </c>
      <c r="E249" s="11">
        <v>10</v>
      </c>
      <c r="F249" s="11" t="str">
        <f t="shared" si="38"/>
        <v>N/A</v>
      </c>
      <c r="G249" s="11">
        <v>5</v>
      </c>
      <c r="H249" s="11" t="str">
        <f t="shared" si="39"/>
        <v>N/A</v>
      </c>
      <c r="I249" s="12">
        <v>41.67</v>
      </c>
      <c r="J249" s="12">
        <v>-50</v>
      </c>
      <c r="K249" s="41" t="s">
        <v>732</v>
      </c>
      <c r="L249" s="9" t="str">
        <f t="shared" si="40"/>
        <v>No</v>
      </c>
    </row>
    <row r="250" spans="1:12" ht="25" x14ac:dyDescent="0.25">
      <c r="A250" s="4" t="s">
        <v>1412</v>
      </c>
      <c r="B250" s="33" t="s">
        <v>217</v>
      </c>
      <c r="C250" s="11">
        <v>26.403695806999998</v>
      </c>
      <c r="D250" s="11" t="str">
        <f t="shared" si="37"/>
        <v>N/A</v>
      </c>
      <c r="E250" s="11">
        <v>26.936083869000001</v>
      </c>
      <c r="F250" s="11" t="str">
        <f t="shared" si="38"/>
        <v>N/A</v>
      </c>
      <c r="G250" s="11">
        <v>26.934235977</v>
      </c>
      <c r="H250" s="11" t="str">
        <f t="shared" si="39"/>
        <v>N/A</v>
      </c>
      <c r="I250" s="12">
        <v>2.016</v>
      </c>
      <c r="J250" s="12">
        <v>-7.0000000000000001E-3</v>
      </c>
      <c r="K250" s="41" t="s">
        <v>732</v>
      </c>
      <c r="L250" s="9" t="str">
        <f t="shared" si="40"/>
        <v>Yes</v>
      </c>
    </row>
    <row r="251" spans="1:12" ht="25" x14ac:dyDescent="0.25">
      <c r="A251" s="4" t="s">
        <v>1413</v>
      </c>
      <c r="B251" s="33" t="s">
        <v>217</v>
      </c>
      <c r="C251" s="11">
        <v>3.9544447999999999E-3</v>
      </c>
      <c r="D251" s="11" t="str">
        <f t="shared" si="37"/>
        <v>N/A</v>
      </c>
      <c r="E251" s="11">
        <v>5.5184591999999999E-3</v>
      </c>
      <c r="F251" s="11" t="str">
        <f t="shared" si="38"/>
        <v>N/A</v>
      </c>
      <c r="G251" s="11">
        <v>1.5814999600000001E-2</v>
      </c>
      <c r="H251" s="11" t="str">
        <f t="shared" si="39"/>
        <v>N/A</v>
      </c>
      <c r="I251" s="12">
        <v>39.549999999999997</v>
      </c>
      <c r="J251" s="12">
        <v>186.6</v>
      </c>
      <c r="K251" s="41" t="s">
        <v>732</v>
      </c>
      <c r="L251" s="9" t="str">
        <f t="shared" si="40"/>
        <v>No</v>
      </c>
    </row>
    <row r="252" spans="1:12" ht="25" x14ac:dyDescent="0.25">
      <c r="A252" s="4" t="s">
        <v>1414</v>
      </c>
      <c r="B252" s="33" t="s">
        <v>217</v>
      </c>
      <c r="C252" s="11">
        <v>0</v>
      </c>
      <c r="D252" s="11" t="str">
        <f t="shared" si="37"/>
        <v>N/A</v>
      </c>
      <c r="E252" s="11">
        <v>8.7958484000000003E-3</v>
      </c>
      <c r="F252" s="11" t="str">
        <f t="shared" si="38"/>
        <v>N/A</v>
      </c>
      <c r="G252" s="11">
        <v>8.0211759000000001E-3</v>
      </c>
      <c r="H252" s="11" t="str">
        <f t="shared" si="39"/>
        <v>N/A</v>
      </c>
      <c r="I252" s="12" t="s">
        <v>1742</v>
      </c>
      <c r="J252" s="12">
        <v>-8.81</v>
      </c>
      <c r="K252" s="41" t="s">
        <v>732</v>
      </c>
      <c r="L252" s="9" t="str">
        <f t="shared" si="40"/>
        <v>Yes</v>
      </c>
    </row>
    <row r="253" spans="1:12" x14ac:dyDescent="0.25">
      <c r="A253" s="151" t="s">
        <v>1648</v>
      </c>
      <c r="B253" s="152"/>
      <c r="C253" s="152"/>
      <c r="D253" s="152"/>
      <c r="E253" s="152"/>
      <c r="F253" s="152"/>
      <c r="G253" s="152"/>
      <c r="H253" s="152"/>
      <c r="I253" s="152"/>
      <c r="J253" s="152"/>
      <c r="K253" s="152"/>
      <c r="L253" s="153"/>
    </row>
    <row r="254" spans="1:12" x14ac:dyDescent="0.25">
      <c r="A254" s="145" t="s">
        <v>1646</v>
      </c>
      <c r="B254" s="146"/>
      <c r="C254" s="146"/>
      <c r="D254" s="146"/>
      <c r="E254" s="146"/>
      <c r="F254" s="146"/>
      <c r="G254" s="146"/>
      <c r="H254" s="146"/>
      <c r="I254" s="146"/>
      <c r="J254" s="146"/>
      <c r="K254" s="146"/>
      <c r="L254" s="147"/>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4" customHeight="1" x14ac:dyDescent="0.3">
      <c r="A2" s="154" t="s">
        <v>1610</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42" t="s">
        <v>5</v>
      </c>
      <c r="B6" s="33" t="s">
        <v>217</v>
      </c>
      <c r="C6" s="34">
        <v>7083</v>
      </c>
      <c r="D6" s="11" t="str">
        <f t="shared" ref="D6:D37" si="0">IF($B6="N/A","N/A",IF(C6&gt;10,"No",IF(C6&lt;-10,"No","Yes")))</f>
        <v>N/A</v>
      </c>
      <c r="E6" s="34">
        <v>7313</v>
      </c>
      <c r="F6" s="11" t="str">
        <f t="shared" ref="F6:F37" si="1">IF($B6="N/A","N/A",IF(E6&gt;10,"No",IF(E6&lt;-10,"No","Yes")))</f>
        <v>N/A</v>
      </c>
      <c r="G6" s="34">
        <v>7487</v>
      </c>
      <c r="H6" s="11" t="str">
        <f t="shared" ref="H6:H37" si="2">IF($B6="N/A","N/A",IF(G6&gt;10,"No",IF(G6&lt;-10,"No","Yes")))</f>
        <v>N/A</v>
      </c>
      <c r="I6" s="12">
        <v>3.2469999999999999</v>
      </c>
      <c r="J6" s="12">
        <v>2.379</v>
      </c>
      <c r="K6" s="41" t="s">
        <v>732</v>
      </c>
      <c r="L6" s="9" t="str">
        <f t="shared" ref="L6:L39" si="3">IF(J6="Div by 0", "N/A", IF(K6="N/A","N/A", IF(J6&gt;VALUE(MID(K6,1,2)), "No", IF(J6&lt;-1*VALUE(MID(K6,1,2)), "No", "Yes"))))</f>
        <v>Yes</v>
      </c>
    </row>
    <row r="7" spans="1:12" x14ac:dyDescent="0.25">
      <c r="A7" s="42" t="s">
        <v>6</v>
      </c>
      <c r="B7" s="33" t="s">
        <v>217</v>
      </c>
      <c r="C7" s="34">
        <v>6698</v>
      </c>
      <c r="D7" s="11" t="str">
        <f t="shared" si="0"/>
        <v>N/A</v>
      </c>
      <c r="E7" s="34">
        <v>6930</v>
      </c>
      <c r="F7" s="11" t="str">
        <f t="shared" si="1"/>
        <v>N/A</v>
      </c>
      <c r="G7" s="34">
        <v>7081</v>
      </c>
      <c r="H7" s="11" t="str">
        <f t="shared" si="2"/>
        <v>N/A</v>
      </c>
      <c r="I7" s="12">
        <v>3.464</v>
      </c>
      <c r="J7" s="12">
        <v>2.1789999999999998</v>
      </c>
      <c r="K7" s="41" t="s">
        <v>732</v>
      </c>
      <c r="L7" s="9" t="str">
        <f t="shared" si="3"/>
        <v>Yes</v>
      </c>
    </row>
    <row r="8" spans="1:12" x14ac:dyDescent="0.25">
      <c r="A8" s="42" t="s">
        <v>364</v>
      </c>
      <c r="B8" s="33" t="s">
        <v>217</v>
      </c>
      <c r="C8" s="34" t="s">
        <v>217</v>
      </c>
      <c r="D8" s="11" t="str">
        <f t="shared" si="0"/>
        <v>N/A</v>
      </c>
      <c r="E8" s="34" t="s">
        <v>217</v>
      </c>
      <c r="F8" s="11" t="str">
        <f t="shared" si="1"/>
        <v>N/A</v>
      </c>
      <c r="G8" s="8">
        <v>94.577267262999996</v>
      </c>
      <c r="H8" s="11" t="str">
        <f t="shared" si="2"/>
        <v>N/A</v>
      </c>
      <c r="I8" s="12" t="s">
        <v>217</v>
      </c>
      <c r="J8" s="12" t="s">
        <v>217</v>
      </c>
      <c r="K8" s="41" t="s">
        <v>732</v>
      </c>
      <c r="L8" s="9" t="str">
        <f t="shared" si="3"/>
        <v>No</v>
      </c>
    </row>
    <row r="9" spans="1:12" x14ac:dyDescent="0.25">
      <c r="A9" s="4" t="s">
        <v>88</v>
      </c>
      <c r="B9" s="41" t="s">
        <v>217</v>
      </c>
      <c r="C9" s="1">
        <v>6228.66</v>
      </c>
      <c r="D9" s="11" t="str">
        <f t="shared" si="0"/>
        <v>N/A</v>
      </c>
      <c r="E9" s="1">
        <v>6395.29</v>
      </c>
      <c r="F9" s="11" t="str">
        <f t="shared" si="1"/>
        <v>N/A</v>
      </c>
      <c r="G9" s="1">
        <v>6495.12</v>
      </c>
      <c r="H9" s="11" t="str">
        <f t="shared" si="2"/>
        <v>N/A</v>
      </c>
      <c r="I9" s="12">
        <v>2.6749999999999998</v>
      </c>
      <c r="J9" s="12">
        <v>1.5609999999999999</v>
      </c>
      <c r="K9" s="41" t="s">
        <v>732</v>
      </c>
      <c r="L9" s="9" t="str">
        <f t="shared" si="3"/>
        <v>Yes</v>
      </c>
    </row>
    <row r="10" spans="1:12" x14ac:dyDescent="0.25">
      <c r="A10" s="4" t="s">
        <v>1415</v>
      </c>
      <c r="B10" s="33" t="s">
        <v>217</v>
      </c>
      <c r="C10" s="8">
        <v>1.9624452914999999</v>
      </c>
      <c r="D10" s="11" t="str">
        <f t="shared" si="0"/>
        <v>N/A</v>
      </c>
      <c r="E10" s="8">
        <v>1.7366333925999999</v>
      </c>
      <c r="F10" s="11" t="str">
        <f t="shared" si="1"/>
        <v>N/A</v>
      </c>
      <c r="G10" s="8">
        <v>0.58768532120000005</v>
      </c>
      <c r="H10" s="11" t="str">
        <f t="shared" si="2"/>
        <v>N/A</v>
      </c>
      <c r="I10" s="12">
        <v>-11.5</v>
      </c>
      <c r="J10" s="12">
        <v>-66.2</v>
      </c>
      <c r="K10" s="41" t="s">
        <v>732</v>
      </c>
      <c r="L10" s="9" t="str">
        <f t="shared" si="3"/>
        <v>No</v>
      </c>
    </row>
    <row r="11" spans="1:12" x14ac:dyDescent="0.25">
      <c r="A11" s="4" t="s">
        <v>1416</v>
      </c>
      <c r="B11" s="33" t="s">
        <v>217</v>
      </c>
      <c r="C11" s="8">
        <v>1.1153466045</v>
      </c>
      <c r="D11" s="11" t="str">
        <f t="shared" si="0"/>
        <v>N/A</v>
      </c>
      <c r="E11" s="8">
        <v>0.83413099960000003</v>
      </c>
      <c r="F11" s="11" t="str">
        <f t="shared" si="1"/>
        <v>N/A</v>
      </c>
      <c r="G11" s="8">
        <v>1.2287965807000001</v>
      </c>
      <c r="H11" s="11" t="str">
        <f t="shared" si="2"/>
        <v>N/A</v>
      </c>
      <c r="I11" s="12">
        <v>-25.2</v>
      </c>
      <c r="J11" s="12">
        <v>47.31</v>
      </c>
      <c r="K11" s="41" t="s">
        <v>732</v>
      </c>
      <c r="L11" s="9" t="str">
        <f t="shared" si="3"/>
        <v>No</v>
      </c>
    </row>
    <row r="12" spans="1:12" x14ac:dyDescent="0.25">
      <c r="A12" s="4" t="s">
        <v>1417</v>
      </c>
      <c r="B12" s="33" t="s">
        <v>217</v>
      </c>
      <c r="C12" s="8">
        <v>43.442044330999998</v>
      </c>
      <c r="D12" s="11" t="str">
        <f t="shared" si="0"/>
        <v>N/A</v>
      </c>
      <c r="E12" s="8">
        <v>42.937235061000003</v>
      </c>
      <c r="F12" s="11" t="str">
        <f t="shared" si="1"/>
        <v>N/A</v>
      </c>
      <c r="G12" s="8">
        <v>44.103112060999997</v>
      </c>
      <c r="H12" s="11" t="str">
        <f t="shared" si="2"/>
        <v>N/A</v>
      </c>
      <c r="I12" s="12">
        <v>-1.1599999999999999</v>
      </c>
      <c r="J12" s="12">
        <v>2.7149999999999999</v>
      </c>
      <c r="K12" s="41" t="s">
        <v>732</v>
      </c>
      <c r="L12" s="9" t="str">
        <f t="shared" si="3"/>
        <v>Yes</v>
      </c>
    </row>
    <row r="13" spans="1:12" x14ac:dyDescent="0.25">
      <c r="A13" s="4" t="s">
        <v>1418</v>
      </c>
      <c r="B13" s="33" t="s">
        <v>217</v>
      </c>
      <c r="C13" s="8">
        <v>0.22589298320000001</v>
      </c>
      <c r="D13" s="11" t="str">
        <f t="shared" si="0"/>
        <v>N/A</v>
      </c>
      <c r="E13" s="8">
        <v>0.2324627376</v>
      </c>
      <c r="F13" s="11" t="str">
        <f t="shared" si="1"/>
        <v>N/A</v>
      </c>
      <c r="G13" s="8">
        <v>0.20034726859999999</v>
      </c>
      <c r="H13" s="11" t="str">
        <f t="shared" si="2"/>
        <v>N/A</v>
      </c>
      <c r="I13" s="12">
        <v>2.9079999999999999</v>
      </c>
      <c r="J13" s="12">
        <v>-13.8</v>
      </c>
      <c r="K13" s="41" t="s">
        <v>732</v>
      </c>
      <c r="L13" s="9" t="str">
        <f t="shared" si="3"/>
        <v>Yes</v>
      </c>
    </row>
    <row r="14" spans="1:12" x14ac:dyDescent="0.25">
      <c r="A14" s="4" t="s">
        <v>1419</v>
      </c>
      <c r="B14" s="33" t="s">
        <v>217</v>
      </c>
      <c r="C14" s="8">
        <v>53.113087675000003</v>
      </c>
      <c r="D14" s="11" t="str">
        <f t="shared" si="0"/>
        <v>N/A</v>
      </c>
      <c r="E14" s="8">
        <v>54.013400793000002</v>
      </c>
      <c r="F14" s="11" t="str">
        <f t="shared" si="1"/>
        <v>N/A</v>
      </c>
      <c r="G14" s="8">
        <v>53.706424468999998</v>
      </c>
      <c r="H14" s="11" t="str">
        <f t="shared" si="2"/>
        <v>N/A</v>
      </c>
      <c r="I14" s="12">
        <v>1.6950000000000001</v>
      </c>
      <c r="J14" s="12">
        <v>-0.56799999999999995</v>
      </c>
      <c r="K14" s="41" t="s">
        <v>732</v>
      </c>
      <c r="L14" s="9" t="str">
        <f t="shared" si="3"/>
        <v>Yes</v>
      </c>
    </row>
    <row r="15" spans="1:12" x14ac:dyDescent="0.25">
      <c r="A15" s="4" t="s">
        <v>1420</v>
      </c>
      <c r="B15" s="33" t="s">
        <v>217</v>
      </c>
      <c r="C15" s="8">
        <v>0</v>
      </c>
      <c r="D15" s="11" t="str">
        <f t="shared" si="0"/>
        <v>N/A</v>
      </c>
      <c r="E15" s="8">
        <v>0</v>
      </c>
      <c r="F15" s="11" t="str">
        <f t="shared" si="1"/>
        <v>N/A</v>
      </c>
      <c r="G15" s="8">
        <v>0</v>
      </c>
      <c r="H15" s="11" t="str">
        <f t="shared" si="2"/>
        <v>N/A</v>
      </c>
      <c r="I15" s="12" t="s">
        <v>1742</v>
      </c>
      <c r="J15" s="12" t="s">
        <v>1742</v>
      </c>
      <c r="K15" s="41" t="s">
        <v>732</v>
      </c>
      <c r="L15" s="9" t="str">
        <f t="shared" si="3"/>
        <v>N/A</v>
      </c>
    </row>
    <row r="16" spans="1:12" x14ac:dyDescent="0.25">
      <c r="A16" s="4" t="s">
        <v>1421</v>
      </c>
      <c r="B16" s="33" t="s">
        <v>217</v>
      </c>
      <c r="C16" s="8">
        <v>0.1129464916</v>
      </c>
      <c r="D16" s="11" t="str">
        <f t="shared" si="0"/>
        <v>N/A</v>
      </c>
      <c r="E16" s="8">
        <v>0.19143990150000001</v>
      </c>
      <c r="F16" s="11" t="str">
        <f t="shared" si="1"/>
        <v>N/A</v>
      </c>
      <c r="G16" s="8">
        <v>0.10685187660000001</v>
      </c>
      <c r="H16" s="11" t="str">
        <f t="shared" si="2"/>
        <v>N/A</v>
      </c>
      <c r="I16" s="12">
        <v>69.5</v>
      </c>
      <c r="J16" s="12">
        <v>-44.2</v>
      </c>
      <c r="K16" s="41" t="s">
        <v>732</v>
      </c>
      <c r="L16" s="9" t="str">
        <f t="shared" si="3"/>
        <v>No</v>
      </c>
    </row>
    <row r="17" spans="1:12" x14ac:dyDescent="0.25">
      <c r="A17" s="4" t="s">
        <v>1422</v>
      </c>
      <c r="B17" s="33" t="s">
        <v>217</v>
      </c>
      <c r="C17" s="8">
        <v>0</v>
      </c>
      <c r="D17" s="11" t="str">
        <f t="shared" si="0"/>
        <v>N/A</v>
      </c>
      <c r="E17" s="8">
        <v>0</v>
      </c>
      <c r="F17" s="11" t="str">
        <f t="shared" si="1"/>
        <v>N/A</v>
      </c>
      <c r="G17" s="8">
        <v>0</v>
      </c>
      <c r="H17" s="11" t="str">
        <f t="shared" si="2"/>
        <v>N/A</v>
      </c>
      <c r="I17" s="12" t="s">
        <v>1742</v>
      </c>
      <c r="J17" s="12" t="s">
        <v>1742</v>
      </c>
      <c r="K17" s="41" t="s">
        <v>732</v>
      </c>
      <c r="L17" s="9" t="str">
        <f t="shared" si="3"/>
        <v>N/A</v>
      </c>
    </row>
    <row r="18" spans="1:12" x14ac:dyDescent="0.25">
      <c r="A18" s="4" t="s">
        <v>1423</v>
      </c>
      <c r="B18" s="33" t="s">
        <v>217</v>
      </c>
      <c r="C18" s="8">
        <v>2.8236622900000001E-2</v>
      </c>
      <c r="D18" s="11" t="str">
        <f t="shared" si="0"/>
        <v>N/A</v>
      </c>
      <c r="E18" s="8">
        <v>5.46971147E-2</v>
      </c>
      <c r="F18" s="11" t="str">
        <f t="shared" si="1"/>
        <v>N/A</v>
      </c>
      <c r="G18" s="8">
        <v>6.6782422899999999E-2</v>
      </c>
      <c r="H18" s="11" t="str">
        <f t="shared" si="2"/>
        <v>N/A</v>
      </c>
      <c r="I18" s="12">
        <v>93.71</v>
      </c>
      <c r="J18" s="12">
        <v>22.09</v>
      </c>
      <c r="K18" s="41" t="s">
        <v>732</v>
      </c>
      <c r="L18" s="9" t="str">
        <f t="shared" si="3"/>
        <v>Yes</v>
      </c>
    </row>
    <row r="19" spans="1:12" x14ac:dyDescent="0.25">
      <c r="A19" s="4" t="s">
        <v>1424</v>
      </c>
      <c r="B19" s="33" t="s">
        <v>217</v>
      </c>
      <c r="C19" s="8">
        <v>0</v>
      </c>
      <c r="D19" s="11" t="str">
        <f t="shared" si="0"/>
        <v>N/A</v>
      </c>
      <c r="E19" s="8">
        <v>0</v>
      </c>
      <c r="F19" s="11" t="str">
        <f t="shared" si="1"/>
        <v>N/A</v>
      </c>
      <c r="G19" s="8">
        <v>0</v>
      </c>
      <c r="H19" s="11" t="str">
        <f t="shared" si="2"/>
        <v>N/A</v>
      </c>
      <c r="I19" s="12" t="s">
        <v>1742</v>
      </c>
      <c r="J19" s="12" t="s">
        <v>1742</v>
      </c>
      <c r="K19" s="41" t="s">
        <v>732</v>
      </c>
      <c r="L19" s="9" t="str">
        <f t="shared" si="3"/>
        <v>N/A</v>
      </c>
    </row>
    <row r="20" spans="1:12" x14ac:dyDescent="0.25">
      <c r="A20" s="2" t="s">
        <v>967</v>
      </c>
      <c r="B20" s="33" t="s">
        <v>217</v>
      </c>
      <c r="C20" s="8">
        <v>98.545813921000004</v>
      </c>
      <c r="D20" s="11" t="str">
        <f t="shared" si="0"/>
        <v>N/A</v>
      </c>
      <c r="E20" s="8">
        <v>98.741966360999996</v>
      </c>
      <c r="F20" s="11" t="str">
        <f t="shared" si="1"/>
        <v>N/A</v>
      </c>
      <c r="G20" s="8">
        <v>98.464004274000004</v>
      </c>
      <c r="H20" s="11" t="str">
        <f t="shared" si="2"/>
        <v>N/A</v>
      </c>
      <c r="I20" s="12">
        <v>0.19900000000000001</v>
      </c>
      <c r="J20" s="12">
        <v>-0.28199999999999997</v>
      </c>
      <c r="K20" s="41" t="s">
        <v>732</v>
      </c>
      <c r="L20" s="9" t="str">
        <f t="shared" si="3"/>
        <v>Yes</v>
      </c>
    </row>
    <row r="21" spans="1:12" x14ac:dyDescent="0.25">
      <c r="A21" s="2" t="s">
        <v>968</v>
      </c>
      <c r="B21" s="33" t="s">
        <v>217</v>
      </c>
      <c r="C21" s="8">
        <v>1.4541860793000001</v>
      </c>
      <c r="D21" s="11" t="str">
        <f t="shared" si="0"/>
        <v>N/A</v>
      </c>
      <c r="E21" s="8">
        <v>1.2580336387</v>
      </c>
      <c r="F21" s="11" t="str">
        <f t="shared" si="1"/>
        <v>N/A</v>
      </c>
      <c r="G21" s="8">
        <v>1.5359957259000001</v>
      </c>
      <c r="H21" s="11" t="str">
        <f t="shared" si="2"/>
        <v>N/A</v>
      </c>
      <c r="I21" s="12">
        <v>-13.5</v>
      </c>
      <c r="J21" s="12">
        <v>22.09</v>
      </c>
      <c r="K21" s="41" t="s">
        <v>732</v>
      </c>
      <c r="L21" s="9" t="str">
        <f t="shared" si="3"/>
        <v>Yes</v>
      </c>
    </row>
    <row r="22" spans="1:12" x14ac:dyDescent="0.25">
      <c r="A22" s="3" t="s">
        <v>1727</v>
      </c>
      <c r="B22" s="33" t="s">
        <v>217</v>
      </c>
      <c r="C22" s="34">
        <v>3633</v>
      </c>
      <c r="D22" s="11" t="str">
        <f t="shared" si="0"/>
        <v>N/A</v>
      </c>
      <c r="E22" s="34">
        <v>3745</v>
      </c>
      <c r="F22" s="11" t="str">
        <f t="shared" si="1"/>
        <v>N/A</v>
      </c>
      <c r="G22" s="34">
        <v>3789</v>
      </c>
      <c r="H22" s="11" t="str">
        <f t="shared" si="2"/>
        <v>N/A</v>
      </c>
      <c r="I22" s="12">
        <v>3.0830000000000002</v>
      </c>
      <c r="J22" s="12">
        <v>1.175</v>
      </c>
      <c r="K22" s="41" t="s">
        <v>732</v>
      </c>
      <c r="L22" s="9" t="str">
        <f t="shared" si="3"/>
        <v>Yes</v>
      </c>
    </row>
    <row r="23" spans="1:12" x14ac:dyDescent="0.25">
      <c r="A23" s="3" t="s">
        <v>983</v>
      </c>
      <c r="B23" s="33" t="s">
        <v>217</v>
      </c>
      <c r="C23" s="34">
        <v>797</v>
      </c>
      <c r="D23" s="11" t="str">
        <f t="shared" si="0"/>
        <v>N/A</v>
      </c>
      <c r="E23" s="34">
        <v>786</v>
      </c>
      <c r="F23" s="11" t="str">
        <f t="shared" si="1"/>
        <v>N/A</v>
      </c>
      <c r="G23" s="34">
        <v>807</v>
      </c>
      <c r="H23" s="11" t="str">
        <f t="shared" si="2"/>
        <v>N/A</v>
      </c>
      <c r="I23" s="12">
        <v>-1.38</v>
      </c>
      <c r="J23" s="12">
        <v>2.6720000000000002</v>
      </c>
      <c r="K23" s="41" t="s">
        <v>732</v>
      </c>
      <c r="L23" s="9" t="str">
        <f t="shared" si="3"/>
        <v>Yes</v>
      </c>
    </row>
    <row r="24" spans="1:12" x14ac:dyDescent="0.25">
      <c r="A24" s="3" t="s">
        <v>984</v>
      </c>
      <c r="B24" s="33" t="s">
        <v>217</v>
      </c>
      <c r="C24" s="34">
        <v>0</v>
      </c>
      <c r="D24" s="11" t="str">
        <f t="shared" si="0"/>
        <v>N/A</v>
      </c>
      <c r="E24" s="34">
        <v>0</v>
      </c>
      <c r="F24" s="11" t="str">
        <f t="shared" si="1"/>
        <v>N/A</v>
      </c>
      <c r="G24" s="34">
        <v>0</v>
      </c>
      <c r="H24" s="11" t="str">
        <f t="shared" si="2"/>
        <v>N/A</v>
      </c>
      <c r="I24" s="12" t="s">
        <v>1742</v>
      </c>
      <c r="J24" s="12" t="s">
        <v>1742</v>
      </c>
      <c r="K24" s="41" t="s">
        <v>732</v>
      </c>
      <c r="L24" s="9" t="str">
        <f t="shared" si="3"/>
        <v>N/A</v>
      </c>
    </row>
    <row r="25" spans="1:12" x14ac:dyDescent="0.25">
      <c r="A25" s="3" t="s">
        <v>985</v>
      </c>
      <c r="B25" s="33" t="s">
        <v>217</v>
      </c>
      <c r="C25" s="34">
        <v>36</v>
      </c>
      <c r="D25" s="11" t="str">
        <f t="shared" si="0"/>
        <v>N/A</v>
      </c>
      <c r="E25" s="34">
        <v>36</v>
      </c>
      <c r="F25" s="11" t="str">
        <f t="shared" si="1"/>
        <v>N/A</v>
      </c>
      <c r="G25" s="34">
        <v>39</v>
      </c>
      <c r="H25" s="11" t="str">
        <f t="shared" si="2"/>
        <v>N/A</v>
      </c>
      <c r="I25" s="12">
        <v>0</v>
      </c>
      <c r="J25" s="12">
        <v>8.3330000000000002</v>
      </c>
      <c r="K25" s="41" t="s">
        <v>732</v>
      </c>
      <c r="L25" s="9" t="str">
        <f t="shared" si="3"/>
        <v>Yes</v>
      </c>
    </row>
    <row r="26" spans="1:12" x14ac:dyDescent="0.25">
      <c r="A26" s="3" t="s">
        <v>986</v>
      </c>
      <c r="B26" s="33" t="s">
        <v>217</v>
      </c>
      <c r="C26" s="34">
        <v>2800</v>
      </c>
      <c r="D26" s="11" t="str">
        <f t="shared" si="0"/>
        <v>N/A</v>
      </c>
      <c r="E26" s="34">
        <v>2923</v>
      </c>
      <c r="F26" s="11" t="str">
        <f t="shared" si="1"/>
        <v>N/A</v>
      </c>
      <c r="G26" s="34">
        <v>2943</v>
      </c>
      <c r="H26" s="11" t="str">
        <f t="shared" si="2"/>
        <v>N/A</v>
      </c>
      <c r="I26" s="12">
        <v>4.3929999999999998</v>
      </c>
      <c r="J26" s="12">
        <v>0.68420000000000003</v>
      </c>
      <c r="K26" s="41" t="s">
        <v>732</v>
      </c>
      <c r="L26" s="9" t="str">
        <f t="shared" si="3"/>
        <v>Yes</v>
      </c>
    </row>
    <row r="27" spans="1:12" x14ac:dyDescent="0.25">
      <c r="A27" s="3" t="s">
        <v>987</v>
      </c>
      <c r="B27" s="33" t="s">
        <v>217</v>
      </c>
      <c r="C27" s="34">
        <v>0</v>
      </c>
      <c r="D27" s="11" t="str">
        <f t="shared" si="0"/>
        <v>N/A</v>
      </c>
      <c r="E27" s="34">
        <v>0</v>
      </c>
      <c r="F27" s="11" t="str">
        <f t="shared" si="1"/>
        <v>N/A</v>
      </c>
      <c r="G27" s="34">
        <v>0</v>
      </c>
      <c r="H27" s="11" t="str">
        <f t="shared" si="2"/>
        <v>N/A</v>
      </c>
      <c r="I27" s="12" t="s">
        <v>1742</v>
      </c>
      <c r="J27" s="12" t="s">
        <v>1742</v>
      </c>
      <c r="K27" s="41" t="s">
        <v>732</v>
      </c>
      <c r="L27" s="9" t="str">
        <f t="shared" si="3"/>
        <v>N/A</v>
      </c>
    </row>
    <row r="28" spans="1:12" x14ac:dyDescent="0.25">
      <c r="A28" s="3" t="s">
        <v>103</v>
      </c>
      <c r="B28" s="33" t="s">
        <v>217</v>
      </c>
      <c r="C28" s="34">
        <v>3383</v>
      </c>
      <c r="D28" s="11" t="str">
        <f t="shared" si="0"/>
        <v>N/A</v>
      </c>
      <c r="E28" s="34">
        <v>3516</v>
      </c>
      <c r="F28" s="11" t="str">
        <f t="shared" si="1"/>
        <v>N/A</v>
      </c>
      <c r="G28" s="34">
        <v>3646</v>
      </c>
      <c r="H28" s="11" t="str">
        <f t="shared" si="2"/>
        <v>N/A</v>
      </c>
      <c r="I28" s="12">
        <v>3.931</v>
      </c>
      <c r="J28" s="12">
        <v>3.6970000000000001</v>
      </c>
      <c r="K28" s="41" t="s">
        <v>732</v>
      </c>
      <c r="L28" s="9" t="str">
        <f t="shared" si="3"/>
        <v>Yes</v>
      </c>
    </row>
    <row r="29" spans="1:12" x14ac:dyDescent="0.25">
      <c r="A29" s="3" t="s">
        <v>988</v>
      </c>
      <c r="B29" s="33" t="s">
        <v>217</v>
      </c>
      <c r="C29" s="34">
        <v>1614</v>
      </c>
      <c r="D29" s="11" t="str">
        <f t="shared" si="0"/>
        <v>N/A</v>
      </c>
      <c r="E29" s="34">
        <v>1658</v>
      </c>
      <c r="F29" s="11" t="str">
        <f t="shared" si="1"/>
        <v>N/A</v>
      </c>
      <c r="G29" s="34">
        <v>1704</v>
      </c>
      <c r="H29" s="11" t="str">
        <f t="shared" si="2"/>
        <v>N/A</v>
      </c>
      <c r="I29" s="12">
        <v>2.726</v>
      </c>
      <c r="J29" s="12">
        <v>2.774</v>
      </c>
      <c r="K29" s="41" t="s">
        <v>732</v>
      </c>
      <c r="L29" s="9" t="str">
        <f t="shared" si="3"/>
        <v>Yes</v>
      </c>
    </row>
    <row r="30" spans="1:12" x14ac:dyDescent="0.25">
      <c r="A30" s="3" t="s">
        <v>989</v>
      </c>
      <c r="B30" s="33" t="s">
        <v>217</v>
      </c>
      <c r="C30" s="34">
        <v>0</v>
      </c>
      <c r="D30" s="11" t="str">
        <f t="shared" si="0"/>
        <v>N/A</v>
      </c>
      <c r="E30" s="34">
        <v>0</v>
      </c>
      <c r="F30" s="11" t="str">
        <f t="shared" si="1"/>
        <v>N/A</v>
      </c>
      <c r="G30" s="34">
        <v>0</v>
      </c>
      <c r="H30" s="11" t="str">
        <f t="shared" si="2"/>
        <v>N/A</v>
      </c>
      <c r="I30" s="12" t="s">
        <v>1742</v>
      </c>
      <c r="J30" s="12" t="s">
        <v>1742</v>
      </c>
      <c r="K30" s="41" t="s">
        <v>732</v>
      </c>
      <c r="L30" s="9" t="str">
        <f t="shared" si="3"/>
        <v>N/A</v>
      </c>
    </row>
    <row r="31" spans="1:12" x14ac:dyDescent="0.25">
      <c r="A31" s="3" t="s">
        <v>990</v>
      </c>
      <c r="B31" s="33" t="s">
        <v>217</v>
      </c>
      <c r="C31" s="34">
        <v>77</v>
      </c>
      <c r="D31" s="11" t="str">
        <f t="shared" si="0"/>
        <v>N/A</v>
      </c>
      <c r="E31" s="34">
        <v>65</v>
      </c>
      <c r="F31" s="11" t="str">
        <f t="shared" si="1"/>
        <v>N/A</v>
      </c>
      <c r="G31" s="34">
        <v>86</v>
      </c>
      <c r="H31" s="11" t="str">
        <f t="shared" si="2"/>
        <v>N/A</v>
      </c>
      <c r="I31" s="12">
        <v>-15.6</v>
      </c>
      <c r="J31" s="12">
        <v>32.31</v>
      </c>
      <c r="K31" s="41" t="s">
        <v>732</v>
      </c>
      <c r="L31" s="9" t="str">
        <f t="shared" si="3"/>
        <v>No</v>
      </c>
    </row>
    <row r="32" spans="1:12" x14ac:dyDescent="0.25">
      <c r="A32" s="3" t="s">
        <v>991</v>
      </c>
      <c r="B32" s="33" t="s">
        <v>217</v>
      </c>
      <c r="C32" s="34">
        <v>1692</v>
      </c>
      <c r="D32" s="11" t="str">
        <f t="shared" si="0"/>
        <v>N/A</v>
      </c>
      <c r="E32" s="34">
        <v>1793</v>
      </c>
      <c r="F32" s="11" t="str">
        <f t="shared" si="1"/>
        <v>N/A</v>
      </c>
      <c r="G32" s="34">
        <v>1856</v>
      </c>
      <c r="H32" s="11" t="str">
        <f t="shared" si="2"/>
        <v>N/A</v>
      </c>
      <c r="I32" s="12">
        <v>5.9690000000000003</v>
      </c>
      <c r="J32" s="12">
        <v>3.5139999999999998</v>
      </c>
      <c r="K32" s="41" t="s">
        <v>732</v>
      </c>
      <c r="L32" s="9" t="str">
        <f t="shared" si="3"/>
        <v>Yes</v>
      </c>
    </row>
    <row r="33" spans="1:12" x14ac:dyDescent="0.25">
      <c r="A33" s="3" t="s">
        <v>992</v>
      </c>
      <c r="B33" s="33" t="s">
        <v>217</v>
      </c>
      <c r="C33" s="34">
        <v>0</v>
      </c>
      <c r="D33" s="11" t="str">
        <f t="shared" si="0"/>
        <v>N/A</v>
      </c>
      <c r="E33" s="34">
        <v>0</v>
      </c>
      <c r="F33" s="11" t="str">
        <f t="shared" si="1"/>
        <v>N/A</v>
      </c>
      <c r="G33" s="34">
        <v>0</v>
      </c>
      <c r="H33" s="11" t="str">
        <f t="shared" si="2"/>
        <v>N/A</v>
      </c>
      <c r="I33" s="12" t="s">
        <v>1742</v>
      </c>
      <c r="J33" s="12" t="s">
        <v>1742</v>
      </c>
      <c r="K33" s="41" t="s">
        <v>732</v>
      </c>
      <c r="L33" s="9" t="str">
        <f t="shared" si="3"/>
        <v>N/A</v>
      </c>
    </row>
    <row r="34" spans="1:12" x14ac:dyDescent="0.25">
      <c r="A34" s="42" t="s">
        <v>84</v>
      </c>
      <c r="B34" s="33" t="s">
        <v>217</v>
      </c>
      <c r="C34" s="43">
        <v>198550924</v>
      </c>
      <c r="D34" s="11" t="str">
        <f t="shared" si="0"/>
        <v>N/A</v>
      </c>
      <c r="E34" s="43">
        <v>215426544</v>
      </c>
      <c r="F34" s="11" t="str">
        <f t="shared" si="1"/>
        <v>N/A</v>
      </c>
      <c r="G34" s="43">
        <v>225199391</v>
      </c>
      <c r="H34" s="11" t="str">
        <f t="shared" si="2"/>
        <v>N/A</v>
      </c>
      <c r="I34" s="12">
        <v>8.4990000000000006</v>
      </c>
      <c r="J34" s="12">
        <v>4.5369999999999999</v>
      </c>
      <c r="K34" s="41" t="s">
        <v>732</v>
      </c>
      <c r="L34" s="9" t="str">
        <f t="shared" si="3"/>
        <v>Yes</v>
      </c>
    </row>
    <row r="35" spans="1:12" x14ac:dyDescent="0.25">
      <c r="A35" s="42" t="s">
        <v>1425</v>
      </c>
      <c r="B35" s="33" t="s">
        <v>217</v>
      </c>
      <c r="C35" s="43">
        <v>28032.037837</v>
      </c>
      <c r="D35" s="11" t="str">
        <f t="shared" si="0"/>
        <v>N/A</v>
      </c>
      <c r="E35" s="43">
        <v>29458.025980999999</v>
      </c>
      <c r="F35" s="11" t="str">
        <f t="shared" si="1"/>
        <v>N/A</v>
      </c>
      <c r="G35" s="43">
        <v>30078.721917999999</v>
      </c>
      <c r="H35" s="11" t="str">
        <f t="shared" si="2"/>
        <v>N/A</v>
      </c>
      <c r="I35" s="12">
        <v>5.0869999999999997</v>
      </c>
      <c r="J35" s="12">
        <v>2.1070000000000002</v>
      </c>
      <c r="K35" s="41" t="s">
        <v>732</v>
      </c>
      <c r="L35" s="9" t="str">
        <f t="shared" si="3"/>
        <v>Yes</v>
      </c>
    </row>
    <row r="36" spans="1:12" x14ac:dyDescent="0.25">
      <c r="A36" s="42" t="s">
        <v>1426</v>
      </c>
      <c r="B36" s="33" t="s">
        <v>217</v>
      </c>
      <c r="C36" s="43">
        <v>29643.315019000001</v>
      </c>
      <c r="D36" s="11" t="str">
        <f t="shared" si="0"/>
        <v>N/A</v>
      </c>
      <c r="E36" s="43">
        <v>31086.081385000001</v>
      </c>
      <c r="F36" s="11" t="str">
        <f t="shared" si="1"/>
        <v>N/A</v>
      </c>
      <c r="G36" s="43">
        <v>31803.331591999999</v>
      </c>
      <c r="H36" s="11" t="str">
        <f t="shared" si="2"/>
        <v>N/A</v>
      </c>
      <c r="I36" s="12">
        <v>4.867</v>
      </c>
      <c r="J36" s="12">
        <v>2.3069999999999999</v>
      </c>
      <c r="K36" s="41" t="s">
        <v>732</v>
      </c>
      <c r="L36" s="9" t="str">
        <f t="shared" si="3"/>
        <v>Yes</v>
      </c>
    </row>
    <row r="37" spans="1:12" x14ac:dyDescent="0.25">
      <c r="A37" s="4" t="s">
        <v>107</v>
      </c>
      <c r="B37" s="33" t="s">
        <v>217</v>
      </c>
      <c r="C37" s="43">
        <v>0</v>
      </c>
      <c r="D37" s="11" t="str">
        <f t="shared" si="0"/>
        <v>N/A</v>
      </c>
      <c r="E37" s="43">
        <v>0</v>
      </c>
      <c r="F37" s="11" t="str">
        <f t="shared" si="1"/>
        <v>N/A</v>
      </c>
      <c r="G37" s="43">
        <v>0</v>
      </c>
      <c r="H37" s="11" t="str">
        <f t="shared" si="2"/>
        <v>N/A</v>
      </c>
      <c r="I37" s="12" t="s">
        <v>1742</v>
      </c>
      <c r="J37" s="12" t="s">
        <v>1742</v>
      </c>
      <c r="K37" s="41" t="s">
        <v>732</v>
      </c>
      <c r="L37" s="9" t="str">
        <f t="shared" si="3"/>
        <v>N/A</v>
      </c>
    </row>
    <row r="38" spans="1:12" x14ac:dyDescent="0.25">
      <c r="A38" s="42" t="s">
        <v>162</v>
      </c>
      <c r="B38" s="41" t="s">
        <v>221</v>
      </c>
      <c r="C38" s="1">
        <v>0</v>
      </c>
      <c r="D38" s="11" t="str">
        <f>IF($B38="N/A","N/A",IF(C38&gt;0,"No",IF(C38&lt;0,"No","Yes")))</f>
        <v>Yes</v>
      </c>
      <c r="E38" s="1">
        <v>0</v>
      </c>
      <c r="F38" s="11" t="str">
        <f>IF($B38="N/A","N/A",IF(E38&gt;0,"No",IF(E38&lt;0,"No","Yes")))</f>
        <v>Yes</v>
      </c>
      <c r="G38" s="1">
        <v>0</v>
      </c>
      <c r="H38" s="11" t="str">
        <f>IF($B38="N/A","N/A",IF(G38&gt;0,"No",IF(G38&lt;0,"No","Yes")))</f>
        <v>Yes</v>
      </c>
      <c r="I38" s="12" t="s">
        <v>1742</v>
      </c>
      <c r="J38" s="12" t="s">
        <v>1742</v>
      </c>
      <c r="K38" s="41" t="s">
        <v>732</v>
      </c>
      <c r="L38" s="9" t="str">
        <f t="shared" si="3"/>
        <v>N/A</v>
      </c>
    </row>
    <row r="39" spans="1:12" x14ac:dyDescent="0.25">
      <c r="A39" s="42" t="s">
        <v>160</v>
      </c>
      <c r="B39" s="33" t="s">
        <v>217</v>
      </c>
      <c r="C39" s="43">
        <v>0</v>
      </c>
      <c r="D39" s="11" t="str">
        <f t="shared" ref="D39:D40" si="4">IF($B39="N/A","N/A",IF(C39&gt;10,"No",IF(C39&lt;-10,"No","Yes")))</f>
        <v>N/A</v>
      </c>
      <c r="E39" s="43">
        <v>0</v>
      </c>
      <c r="F39" s="11" t="str">
        <f t="shared" ref="F39:F40" si="5">IF($B39="N/A","N/A",IF(E39&gt;10,"No",IF(E39&lt;-10,"No","Yes")))</f>
        <v>N/A</v>
      </c>
      <c r="G39" s="43">
        <v>0</v>
      </c>
      <c r="H39" s="11" t="str">
        <f t="shared" ref="H39:H40" si="6">IF($B39="N/A","N/A",IF(G39&gt;10,"No",IF(G39&lt;-10,"No","Yes")))</f>
        <v>N/A</v>
      </c>
      <c r="I39" s="12" t="s">
        <v>1742</v>
      </c>
      <c r="J39" s="12" t="s">
        <v>1742</v>
      </c>
      <c r="K39" s="41" t="s">
        <v>732</v>
      </c>
      <c r="L39" s="9" t="str">
        <f t="shared" si="3"/>
        <v>N/A</v>
      </c>
    </row>
    <row r="40" spans="1:12" x14ac:dyDescent="0.25">
      <c r="A40" s="42" t="s">
        <v>1289</v>
      </c>
      <c r="B40" s="33" t="s">
        <v>217</v>
      </c>
      <c r="C40" s="43" t="s">
        <v>1742</v>
      </c>
      <c r="D40" s="11" t="str">
        <f t="shared" si="4"/>
        <v>N/A</v>
      </c>
      <c r="E40" s="43" t="s">
        <v>1742</v>
      </c>
      <c r="F40" s="11" t="str">
        <f t="shared" si="5"/>
        <v>N/A</v>
      </c>
      <c r="G40" s="43" t="s">
        <v>1742</v>
      </c>
      <c r="H40" s="11" t="str">
        <f t="shared" si="6"/>
        <v>N/A</v>
      </c>
      <c r="I40" s="12" t="s">
        <v>1742</v>
      </c>
      <c r="J40" s="12" t="s">
        <v>1742</v>
      </c>
      <c r="K40" s="41" t="s">
        <v>732</v>
      </c>
      <c r="L40" s="9" t="str">
        <f>IF(J40="Div by 0", "N/A", IF(OR(J40="N/A",K40="N/A"),"N/A", IF(J40&gt;VALUE(MID(K40,1,2)), "No", IF(J40&lt;-1*VALUE(MID(K40,1,2)), "No", "Yes"))))</f>
        <v>N/A</v>
      </c>
    </row>
    <row r="41" spans="1:12" x14ac:dyDescent="0.25">
      <c r="A41" s="3" t="s">
        <v>1427</v>
      </c>
      <c r="B41" s="33" t="s">
        <v>217</v>
      </c>
      <c r="C41" s="43">
        <v>26737.616295</v>
      </c>
      <c r="D41" s="11" t="str">
        <f t="shared" ref="D41:D52" si="7">IF($B41="N/A","N/A",IF(C41&gt;10,"No",IF(C41&lt;-10,"No","Yes")))</f>
        <v>N/A</v>
      </c>
      <c r="E41" s="43">
        <v>29783.609079000002</v>
      </c>
      <c r="F41" s="11" t="str">
        <f t="shared" ref="F41:F52" si="8">IF($B41="N/A","N/A",IF(E41&gt;10,"No",IF(E41&lt;-10,"No","Yes")))</f>
        <v>N/A</v>
      </c>
      <c r="G41" s="43">
        <v>30313.905780000001</v>
      </c>
      <c r="H41" s="11" t="str">
        <f t="shared" ref="H41:H52" si="9">IF($B41="N/A","N/A",IF(G41&gt;10,"No",IF(G41&lt;-10,"No","Yes")))</f>
        <v>N/A</v>
      </c>
      <c r="I41" s="12">
        <v>11.39</v>
      </c>
      <c r="J41" s="12">
        <v>1.78</v>
      </c>
      <c r="K41" s="41" t="s">
        <v>732</v>
      </c>
      <c r="L41" s="9" t="str">
        <f t="shared" ref="L41:L52" si="10">IF(J41="Div by 0", "N/A", IF(K41="N/A","N/A", IF(J41&gt;VALUE(MID(K41,1,2)), "No", IF(J41&lt;-1*VALUE(MID(K41,1,2)), "No", "Yes"))))</f>
        <v>Yes</v>
      </c>
    </row>
    <row r="42" spans="1:12" x14ac:dyDescent="0.25">
      <c r="A42" s="3" t="s">
        <v>1428</v>
      </c>
      <c r="B42" s="33" t="s">
        <v>217</v>
      </c>
      <c r="C42" s="43">
        <v>9782.2095358000006</v>
      </c>
      <c r="D42" s="11" t="str">
        <f t="shared" si="7"/>
        <v>N/A</v>
      </c>
      <c r="E42" s="43">
        <v>13045.017812</v>
      </c>
      <c r="F42" s="11" t="str">
        <f t="shared" si="8"/>
        <v>N/A</v>
      </c>
      <c r="G42" s="43">
        <v>15074.708798</v>
      </c>
      <c r="H42" s="11" t="str">
        <f t="shared" si="9"/>
        <v>N/A</v>
      </c>
      <c r="I42" s="12">
        <v>33.35</v>
      </c>
      <c r="J42" s="12">
        <v>15.56</v>
      </c>
      <c r="K42" s="41" t="s">
        <v>732</v>
      </c>
      <c r="L42" s="9" t="str">
        <f t="shared" si="10"/>
        <v>Yes</v>
      </c>
    </row>
    <row r="43" spans="1:12" x14ac:dyDescent="0.25">
      <c r="A43" s="3" t="s">
        <v>1429</v>
      </c>
      <c r="B43" s="33" t="s">
        <v>217</v>
      </c>
      <c r="C43" s="43" t="s">
        <v>1742</v>
      </c>
      <c r="D43" s="11" t="str">
        <f t="shared" si="7"/>
        <v>N/A</v>
      </c>
      <c r="E43" s="43" t="s">
        <v>1742</v>
      </c>
      <c r="F43" s="11" t="str">
        <f t="shared" si="8"/>
        <v>N/A</v>
      </c>
      <c r="G43" s="43" t="s">
        <v>1742</v>
      </c>
      <c r="H43" s="11" t="str">
        <f t="shared" si="9"/>
        <v>N/A</v>
      </c>
      <c r="I43" s="12" t="s">
        <v>1742</v>
      </c>
      <c r="J43" s="12" t="s">
        <v>1742</v>
      </c>
      <c r="K43" s="41" t="s">
        <v>732</v>
      </c>
      <c r="L43" s="9" t="str">
        <f t="shared" si="10"/>
        <v>N/A</v>
      </c>
    </row>
    <row r="44" spans="1:12" x14ac:dyDescent="0.25">
      <c r="A44" s="3" t="s">
        <v>1430</v>
      </c>
      <c r="B44" s="33" t="s">
        <v>217</v>
      </c>
      <c r="C44" s="43">
        <v>9406.2777778</v>
      </c>
      <c r="D44" s="11" t="str">
        <f t="shared" si="7"/>
        <v>N/A</v>
      </c>
      <c r="E44" s="43">
        <v>10359.888889</v>
      </c>
      <c r="F44" s="11" t="str">
        <f t="shared" si="8"/>
        <v>N/A</v>
      </c>
      <c r="G44" s="43">
        <v>12281.230769</v>
      </c>
      <c r="H44" s="11" t="str">
        <f t="shared" si="9"/>
        <v>N/A</v>
      </c>
      <c r="I44" s="12">
        <v>10.14</v>
      </c>
      <c r="J44" s="12">
        <v>18.55</v>
      </c>
      <c r="K44" s="41" t="s">
        <v>732</v>
      </c>
      <c r="L44" s="9" t="str">
        <f t="shared" si="10"/>
        <v>Yes</v>
      </c>
    </row>
    <row r="45" spans="1:12" x14ac:dyDescent="0.25">
      <c r="A45" s="3" t="s">
        <v>1431</v>
      </c>
      <c r="B45" s="33" t="s">
        <v>217</v>
      </c>
      <c r="C45" s="43">
        <v>31786.683214000001</v>
      </c>
      <c r="D45" s="11" t="str">
        <f t="shared" si="7"/>
        <v>N/A</v>
      </c>
      <c r="E45" s="43">
        <v>34523.871364999999</v>
      </c>
      <c r="F45" s="11" t="str">
        <f t="shared" si="8"/>
        <v>N/A</v>
      </c>
      <c r="G45" s="43">
        <v>34731.610940999999</v>
      </c>
      <c r="H45" s="11" t="str">
        <f t="shared" si="9"/>
        <v>N/A</v>
      </c>
      <c r="I45" s="12">
        <v>8.6110000000000007</v>
      </c>
      <c r="J45" s="12">
        <v>0.60170000000000001</v>
      </c>
      <c r="K45" s="41" t="s">
        <v>732</v>
      </c>
      <c r="L45" s="9" t="str">
        <f t="shared" si="10"/>
        <v>Yes</v>
      </c>
    </row>
    <row r="46" spans="1:12" x14ac:dyDescent="0.25">
      <c r="A46" s="3" t="s">
        <v>1432</v>
      </c>
      <c r="B46" s="33" t="s">
        <v>217</v>
      </c>
      <c r="C46" s="43" t="s">
        <v>1742</v>
      </c>
      <c r="D46" s="11" t="str">
        <f t="shared" si="7"/>
        <v>N/A</v>
      </c>
      <c r="E46" s="43" t="s">
        <v>1742</v>
      </c>
      <c r="F46" s="11" t="str">
        <f t="shared" si="8"/>
        <v>N/A</v>
      </c>
      <c r="G46" s="43" t="s">
        <v>1742</v>
      </c>
      <c r="H46" s="11" t="str">
        <f t="shared" si="9"/>
        <v>N/A</v>
      </c>
      <c r="I46" s="12" t="s">
        <v>1742</v>
      </c>
      <c r="J46" s="12" t="s">
        <v>1742</v>
      </c>
      <c r="K46" s="41" t="s">
        <v>732</v>
      </c>
      <c r="L46" s="9" t="str">
        <f t="shared" si="10"/>
        <v>N/A</v>
      </c>
    </row>
    <row r="47" spans="1:12" x14ac:dyDescent="0.25">
      <c r="A47" s="3" t="s">
        <v>1433</v>
      </c>
      <c r="B47" s="33" t="s">
        <v>217</v>
      </c>
      <c r="C47" s="43">
        <v>29720.436299000001</v>
      </c>
      <c r="D47" s="11" t="str">
        <f t="shared" si="7"/>
        <v>N/A</v>
      </c>
      <c r="E47" s="43">
        <v>29408.425483999999</v>
      </c>
      <c r="F47" s="11" t="str">
        <f t="shared" si="8"/>
        <v>N/A</v>
      </c>
      <c r="G47" s="43">
        <v>29996.260010999998</v>
      </c>
      <c r="H47" s="11" t="str">
        <f t="shared" si="9"/>
        <v>N/A</v>
      </c>
      <c r="I47" s="12">
        <v>-1.05</v>
      </c>
      <c r="J47" s="12">
        <v>1.9990000000000001</v>
      </c>
      <c r="K47" s="41" t="s">
        <v>732</v>
      </c>
      <c r="L47" s="9" t="str">
        <f t="shared" si="10"/>
        <v>Yes</v>
      </c>
    </row>
    <row r="48" spans="1:12" x14ac:dyDescent="0.25">
      <c r="A48" s="3" t="s">
        <v>1434</v>
      </c>
      <c r="B48" s="41" t="s">
        <v>217</v>
      </c>
      <c r="C48" s="14">
        <v>9857.2701362999996</v>
      </c>
      <c r="D48" s="11" t="str">
        <f t="shared" si="7"/>
        <v>N/A</v>
      </c>
      <c r="E48" s="14">
        <v>10713.88661</v>
      </c>
      <c r="F48" s="11" t="str">
        <f t="shared" si="8"/>
        <v>N/A</v>
      </c>
      <c r="G48" s="14">
        <v>11182.142605999999</v>
      </c>
      <c r="H48" s="11" t="str">
        <f t="shared" si="9"/>
        <v>N/A</v>
      </c>
      <c r="I48" s="12">
        <v>8.69</v>
      </c>
      <c r="J48" s="12">
        <v>4.3710000000000004</v>
      </c>
      <c r="K48" s="41" t="s">
        <v>732</v>
      </c>
      <c r="L48" s="9" t="str">
        <f t="shared" si="10"/>
        <v>Yes</v>
      </c>
    </row>
    <row r="49" spans="1:12" x14ac:dyDescent="0.25">
      <c r="A49" s="3" t="s">
        <v>1435</v>
      </c>
      <c r="B49" s="41" t="s">
        <v>217</v>
      </c>
      <c r="C49" s="14" t="s">
        <v>1742</v>
      </c>
      <c r="D49" s="11" t="str">
        <f t="shared" si="7"/>
        <v>N/A</v>
      </c>
      <c r="E49" s="14" t="s">
        <v>1742</v>
      </c>
      <c r="F49" s="11" t="str">
        <f t="shared" si="8"/>
        <v>N/A</v>
      </c>
      <c r="G49" s="14" t="s">
        <v>1742</v>
      </c>
      <c r="H49" s="11" t="str">
        <f t="shared" si="9"/>
        <v>N/A</v>
      </c>
      <c r="I49" s="12" t="s">
        <v>1742</v>
      </c>
      <c r="J49" s="12" t="s">
        <v>1742</v>
      </c>
      <c r="K49" s="41" t="s">
        <v>732</v>
      </c>
      <c r="L49" s="9" t="str">
        <f t="shared" si="10"/>
        <v>N/A</v>
      </c>
    </row>
    <row r="50" spans="1:12" x14ac:dyDescent="0.25">
      <c r="A50" s="3" t="s">
        <v>1436</v>
      </c>
      <c r="B50" s="41" t="s">
        <v>217</v>
      </c>
      <c r="C50" s="14">
        <v>9636.7402597</v>
      </c>
      <c r="D50" s="11" t="str">
        <f t="shared" si="7"/>
        <v>N/A</v>
      </c>
      <c r="E50" s="14">
        <v>10918.984614999999</v>
      </c>
      <c r="F50" s="11" t="str">
        <f t="shared" si="8"/>
        <v>N/A</v>
      </c>
      <c r="G50" s="14">
        <v>19403.081395000001</v>
      </c>
      <c r="H50" s="11" t="str">
        <f t="shared" si="9"/>
        <v>N/A</v>
      </c>
      <c r="I50" s="12">
        <v>13.31</v>
      </c>
      <c r="J50" s="12">
        <v>77.7</v>
      </c>
      <c r="K50" s="41" t="s">
        <v>732</v>
      </c>
      <c r="L50" s="9" t="str">
        <f t="shared" si="10"/>
        <v>No</v>
      </c>
    </row>
    <row r="51" spans="1:12" x14ac:dyDescent="0.25">
      <c r="A51" s="3" t="s">
        <v>1437</v>
      </c>
      <c r="B51" s="41" t="s">
        <v>217</v>
      </c>
      <c r="C51" s="14">
        <v>49581.898935999998</v>
      </c>
      <c r="D51" s="11" t="str">
        <f t="shared" si="7"/>
        <v>N/A</v>
      </c>
      <c r="E51" s="14">
        <v>47365.680981999998</v>
      </c>
      <c r="F51" s="11" t="str">
        <f t="shared" si="8"/>
        <v>N/A</v>
      </c>
      <c r="G51" s="14">
        <v>47760.413793</v>
      </c>
      <c r="H51" s="11" t="str">
        <f t="shared" si="9"/>
        <v>N/A</v>
      </c>
      <c r="I51" s="12">
        <v>-4.47</v>
      </c>
      <c r="J51" s="12">
        <v>0.83340000000000003</v>
      </c>
      <c r="K51" s="41" t="s">
        <v>732</v>
      </c>
      <c r="L51" s="9" t="str">
        <f t="shared" si="10"/>
        <v>Yes</v>
      </c>
    </row>
    <row r="52" spans="1:12" x14ac:dyDescent="0.25">
      <c r="A52" s="3" t="s">
        <v>1438</v>
      </c>
      <c r="B52" s="41" t="s">
        <v>217</v>
      </c>
      <c r="C52" s="14" t="s">
        <v>1742</v>
      </c>
      <c r="D52" s="11" t="str">
        <f t="shared" si="7"/>
        <v>N/A</v>
      </c>
      <c r="E52" s="14" t="s">
        <v>1742</v>
      </c>
      <c r="F52" s="11" t="str">
        <f t="shared" si="8"/>
        <v>N/A</v>
      </c>
      <c r="G52" s="14" t="s">
        <v>1742</v>
      </c>
      <c r="H52" s="11" t="str">
        <f t="shared" si="9"/>
        <v>N/A</v>
      </c>
      <c r="I52" s="12" t="s">
        <v>1742</v>
      </c>
      <c r="J52" s="12" t="s">
        <v>1742</v>
      </c>
      <c r="K52" s="41" t="s">
        <v>732</v>
      </c>
      <c r="L52" s="9" t="str">
        <f t="shared" si="10"/>
        <v>N/A</v>
      </c>
    </row>
    <row r="53" spans="1:12" x14ac:dyDescent="0.25">
      <c r="A53" s="42" t="s">
        <v>1612</v>
      </c>
      <c r="B53" s="33" t="s">
        <v>217</v>
      </c>
      <c r="C53" s="43">
        <v>3506974</v>
      </c>
      <c r="D53" s="11" t="str">
        <f t="shared" ref="D53:D122" si="11">IF($B53="N/A","N/A",IF(C53&gt;10,"No",IF(C53&lt;-10,"No","Yes")))</f>
        <v>N/A</v>
      </c>
      <c r="E53" s="43">
        <v>3181550</v>
      </c>
      <c r="F53" s="11" t="str">
        <f t="shared" ref="F53:F122" si="12">IF($B53="N/A","N/A",IF(E53&gt;10,"No",IF(E53&lt;-10,"No","Yes")))</f>
        <v>N/A</v>
      </c>
      <c r="G53" s="43">
        <v>3616209</v>
      </c>
      <c r="H53" s="11" t="str">
        <f t="shared" ref="H53:H122" si="13">IF($B53="N/A","N/A",IF(G53&gt;10,"No",IF(G53&lt;-10,"No","Yes")))</f>
        <v>N/A</v>
      </c>
      <c r="I53" s="12">
        <v>-9.2799999999999994</v>
      </c>
      <c r="J53" s="12">
        <v>13.66</v>
      </c>
      <c r="K53" s="41" t="s">
        <v>732</v>
      </c>
      <c r="L53" s="9" t="str">
        <f t="shared" ref="L53:L113" si="14">IF(J53="Div by 0", "N/A", IF(K53="N/A","N/A", IF(J53&gt;VALUE(MID(K53,1,2)), "No", IF(J53&lt;-1*VALUE(MID(K53,1,2)), "No", "Yes"))))</f>
        <v>Yes</v>
      </c>
    </row>
    <row r="54" spans="1:12" x14ac:dyDescent="0.25">
      <c r="A54" s="42" t="s">
        <v>598</v>
      </c>
      <c r="B54" s="33" t="s">
        <v>217</v>
      </c>
      <c r="C54" s="34">
        <v>1490</v>
      </c>
      <c r="D54" s="11" t="str">
        <f t="shared" si="11"/>
        <v>N/A</v>
      </c>
      <c r="E54" s="34">
        <v>1512</v>
      </c>
      <c r="F54" s="11" t="str">
        <f t="shared" si="12"/>
        <v>N/A</v>
      </c>
      <c r="G54" s="34">
        <v>1512</v>
      </c>
      <c r="H54" s="11" t="str">
        <f t="shared" si="13"/>
        <v>N/A</v>
      </c>
      <c r="I54" s="12">
        <v>1.4770000000000001</v>
      </c>
      <c r="J54" s="12">
        <v>0</v>
      </c>
      <c r="K54" s="41" t="s">
        <v>732</v>
      </c>
      <c r="L54" s="9" t="str">
        <f t="shared" si="14"/>
        <v>Yes</v>
      </c>
    </row>
    <row r="55" spans="1:12" x14ac:dyDescent="0.25">
      <c r="A55" s="42" t="s">
        <v>1439</v>
      </c>
      <c r="B55" s="33" t="s">
        <v>217</v>
      </c>
      <c r="C55" s="43">
        <v>2353.6738255</v>
      </c>
      <c r="D55" s="11" t="str">
        <f t="shared" si="11"/>
        <v>N/A</v>
      </c>
      <c r="E55" s="43">
        <v>2104.1997354</v>
      </c>
      <c r="F55" s="11" t="str">
        <f t="shared" si="12"/>
        <v>N/A</v>
      </c>
      <c r="G55" s="43">
        <v>2391.6726189999999</v>
      </c>
      <c r="H55" s="11" t="str">
        <f t="shared" si="13"/>
        <v>N/A</v>
      </c>
      <c r="I55" s="12">
        <v>-10.6</v>
      </c>
      <c r="J55" s="12">
        <v>13.66</v>
      </c>
      <c r="K55" s="41" t="s">
        <v>732</v>
      </c>
      <c r="L55" s="9" t="str">
        <f t="shared" si="14"/>
        <v>Yes</v>
      </c>
    </row>
    <row r="56" spans="1:12" x14ac:dyDescent="0.25">
      <c r="A56" s="42" t="s">
        <v>1440</v>
      </c>
      <c r="B56" s="33" t="s">
        <v>217</v>
      </c>
      <c r="C56" s="34">
        <v>0.52617449660000004</v>
      </c>
      <c r="D56" s="11" t="str">
        <f t="shared" si="11"/>
        <v>N/A</v>
      </c>
      <c r="E56" s="34">
        <v>0.52447089950000003</v>
      </c>
      <c r="F56" s="11" t="str">
        <f t="shared" si="12"/>
        <v>N/A</v>
      </c>
      <c r="G56" s="34">
        <v>0.71164021160000002</v>
      </c>
      <c r="H56" s="11" t="str">
        <f t="shared" si="13"/>
        <v>N/A</v>
      </c>
      <c r="I56" s="12">
        <v>-0.32400000000000001</v>
      </c>
      <c r="J56" s="12">
        <v>35.69</v>
      </c>
      <c r="K56" s="41" t="s">
        <v>732</v>
      </c>
      <c r="L56" s="9" t="str">
        <f t="shared" si="14"/>
        <v>No</v>
      </c>
    </row>
    <row r="57" spans="1:12" x14ac:dyDescent="0.25">
      <c r="A57" s="42" t="s">
        <v>599</v>
      </c>
      <c r="B57" s="33" t="s">
        <v>217</v>
      </c>
      <c r="C57" s="43">
        <v>11264</v>
      </c>
      <c r="D57" s="11" t="str">
        <f t="shared" si="11"/>
        <v>N/A</v>
      </c>
      <c r="E57" s="43">
        <v>29991</v>
      </c>
      <c r="F57" s="11" t="str">
        <f t="shared" si="12"/>
        <v>N/A</v>
      </c>
      <c r="G57" s="43">
        <v>1100</v>
      </c>
      <c r="H57" s="11" t="str">
        <f t="shared" si="13"/>
        <v>N/A</v>
      </c>
      <c r="I57" s="12">
        <v>166.3</v>
      </c>
      <c r="J57" s="12">
        <v>-96.3</v>
      </c>
      <c r="K57" s="41" t="s">
        <v>732</v>
      </c>
      <c r="L57" s="9" t="str">
        <f t="shared" si="14"/>
        <v>No</v>
      </c>
    </row>
    <row r="58" spans="1:12" x14ac:dyDescent="0.25">
      <c r="A58" s="42" t="s">
        <v>600</v>
      </c>
      <c r="B58" s="33" t="s">
        <v>217</v>
      </c>
      <c r="C58" s="34">
        <v>11</v>
      </c>
      <c r="D58" s="11" t="str">
        <f t="shared" si="11"/>
        <v>N/A</v>
      </c>
      <c r="E58" s="34">
        <v>25</v>
      </c>
      <c r="F58" s="11" t="str">
        <f t="shared" si="12"/>
        <v>N/A</v>
      </c>
      <c r="G58" s="34">
        <v>11</v>
      </c>
      <c r="H58" s="11" t="str">
        <f t="shared" si="13"/>
        <v>N/A</v>
      </c>
      <c r="I58" s="12">
        <v>127.3</v>
      </c>
      <c r="J58" s="12">
        <v>-96</v>
      </c>
      <c r="K58" s="41" t="s">
        <v>732</v>
      </c>
      <c r="L58" s="9" t="str">
        <f t="shared" si="14"/>
        <v>No</v>
      </c>
    </row>
    <row r="59" spans="1:12" x14ac:dyDescent="0.25">
      <c r="A59" s="42" t="s">
        <v>1441</v>
      </c>
      <c r="B59" s="33" t="s">
        <v>217</v>
      </c>
      <c r="C59" s="43">
        <v>1024</v>
      </c>
      <c r="D59" s="11" t="str">
        <f t="shared" si="11"/>
        <v>N/A</v>
      </c>
      <c r="E59" s="43">
        <v>1199.6400000000001</v>
      </c>
      <c r="F59" s="11" t="str">
        <f t="shared" si="12"/>
        <v>N/A</v>
      </c>
      <c r="G59" s="43">
        <v>1100</v>
      </c>
      <c r="H59" s="11" t="str">
        <f t="shared" si="13"/>
        <v>N/A</v>
      </c>
      <c r="I59" s="12">
        <v>17.149999999999999</v>
      </c>
      <c r="J59" s="12">
        <v>-8.31</v>
      </c>
      <c r="K59" s="41" t="s">
        <v>732</v>
      </c>
      <c r="L59" s="9" t="str">
        <f t="shared" si="14"/>
        <v>Yes</v>
      </c>
    </row>
    <row r="60" spans="1:12" ht="25" x14ac:dyDescent="0.25">
      <c r="A60" s="42" t="s">
        <v>601</v>
      </c>
      <c r="B60" s="33" t="s">
        <v>217</v>
      </c>
      <c r="C60" s="43">
        <v>0</v>
      </c>
      <c r="D60" s="11" t="str">
        <f t="shared" si="11"/>
        <v>N/A</v>
      </c>
      <c r="E60" s="43">
        <v>0</v>
      </c>
      <c r="F60" s="11" t="str">
        <f t="shared" si="12"/>
        <v>N/A</v>
      </c>
      <c r="G60" s="43">
        <v>0</v>
      </c>
      <c r="H60" s="11" t="str">
        <f t="shared" si="13"/>
        <v>N/A</v>
      </c>
      <c r="I60" s="12" t="s">
        <v>1742</v>
      </c>
      <c r="J60" s="12" t="s">
        <v>1742</v>
      </c>
      <c r="K60" s="41" t="s">
        <v>732</v>
      </c>
      <c r="L60" s="9" t="str">
        <f t="shared" si="14"/>
        <v>N/A</v>
      </c>
    </row>
    <row r="61" spans="1:12" x14ac:dyDescent="0.25">
      <c r="A61" s="4" t="s">
        <v>602</v>
      </c>
      <c r="B61" s="41" t="s">
        <v>217</v>
      </c>
      <c r="C61" s="1">
        <v>0</v>
      </c>
      <c r="D61" s="11" t="str">
        <f t="shared" si="11"/>
        <v>N/A</v>
      </c>
      <c r="E61" s="1">
        <v>0</v>
      </c>
      <c r="F61" s="11" t="str">
        <f t="shared" si="12"/>
        <v>N/A</v>
      </c>
      <c r="G61" s="1">
        <v>0</v>
      </c>
      <c r="H61" s="11" t="str">
        <f t="shared" si="13"/>
        <v>N/A</v>
      </c>
      <c r="I61" s="12" t="s">
        <v>1742</v>
      </c>
      <c r="J61" s="12" t="s">
        <v>1742</v>
      </c>
      <c r="K61" s="41" t="s">
        <v>732</v>
      </c>
      <c r="L61" s="9" t="str">
        <f t="shared" si="14"/>
        <v>N/A</v>
      </c>
    </row>
    <row r="62" spans="1:12" ht="25" x14ac:dyDescent="0.25">
      <c r="A62" s="4" t="s">
        <v>1442</v>
      </c>
      <c r="B62" s="41" t="s">
        <v>217</v>
      </c>
      <c r="C62" s="14" t="s">
        <v>1742</v>
      </c>
      <c r="D62" s="11" t="str">
        <f t="shared" si="11"/>
        <v>N/A</v>
      </c>
      <c r="E62" s="14" t="s">
        <v>1742</v>
      </c>
      <c r="F62" s="11" t="str">
        <f t="shared" si="12"/>
        <v>N/A</v>
      </c>
      <c r="G62" s="14" t="s">
        <v>1742</v>
      </c>
      <c r="H62" s="11" t="str">
        <f t="shared" si="13"/>
        <v>N/A</v>
      </c>
      <c r="I62" s="12" t="s">
        <v>1742</v>
      </c>
      <c r="J62" s="12" t="s">
        <v>1742</v>
      </c>
      <c r="K62" s="41" t="s">
        <v>732</v>
      </c>
      <c r="L62" s="9" t="str">
        <f t="shared" si="14"/>
        <v>N/A</v>
      </c>
    </row>
    <row r="63" spans="1:12" x14ac:dyDescent="0.25">
      <c r="A63" s="4" t="s">
        <v>603</v>
      </c>
      <c r="B63" s="41" t="s">
        <v>217</v>
      </c>
      <c r="C63" s="14">
        <v>7064161</v>
      </c>
      <c r="D63" s="11" t="str">
        <f t="shared" si="11"/>
        <v>N/A</v>
      </c>
      <c r="E63" s="14">
        <v>8137812</v>
      </c>
      <c r="F63" s="11" t="str">
        <f t="shared" si="12"/>
        <v>N/A</v>
      </c>
      <c r="G63" s="14">
        <v>9125774</v>
      </c>
      <c r="H63" s="11" t="str">
        <f t="shared" si="13"/>
        <v>N/A</v>
      </c>
      <c r="I63" s="12">
        <v>15.2</v>
      </c>
      <c r="J63" s="12">
        <v>12.14</v>
      </c>
      <c r="K63" s="41" t="s">
        <v>732</v>
      </c>
      <c r="L63" s="9" t="str">
        <f t="shared" si="14"/>
        <v>Yes</v>
      </c>
    </row>
    <row r="64" spans="1:12" x14ac:dyDescent="0.25">
      <c r="A64" s="4" t="s">
        <v>604</v>
      </c>
      <c r="B64" s="41" t="s">
        <v>217</v>
      </c>
      <c r="C64" s="1">
        <v>74</v>
      </c>
      <c r="D64" s="11" t="str">
        <f t="shared" si="11"/>
        <v>N/A</v>
      </c>
      <c r="E64" s="1">
        <v>69</v>
      </c>
      <c r="F64" s="11" t="str">
        <f t="shared" si="12"/>
        <v>N/A</v>
      </c>
      <c r="G64" s="1">
        <v>71</v>
      </c>
      <c r="H64" s="11" t="str">
        <f t="shared" si="13"/>
        <v>N/A</v>
      </c>
      <c r="I64" s="12">
        <v>-6.76</v>
      </c>
      <c r="J64" s="12">
        <v>2.899</v>
      </c>
      <c r="K64" s="41" t="s">
        <v>732</v>
      </c>
      <c r="L64" s="9" t="str">
        <f t="shared" si="14"/>
        <v>Yes</v>
      </c>
    </row>
    <row r="65" spans="1:12" x14ac:dyDescent="0.25">
      <c r="A65" s="4" t="s">
        <v>1443</v>
      </c>
      <c r="B65" s="41" t="s">
        <v>217</v>
      </c>
      <c r="C65" s="14">
        <v>95461.635135000004</v>
      </c>
      <c r="D65" s="11" t="str">
        <f t="shared" si="11"/>
        <v>N/A</v>
      </c>
      <c r="E65" s="14">
        <v>117939.30435000001</v>
      </c>
      <c r="F65" s="11" t="str">
        <f t="shared" si="12"/>
        <v>N/A</v>
      </c>
      <c r="G65" s="14">
        <v>128532.02817000001</v>
      </c>
      <c r="H65" s="11" t="str">
        <f t="shared" si="13"/>
        <v>N/A</v>
      </c>
      <c r="I65" s="12">
        <v>23.55</v>
      </c>
      <c r="J65" s="12">
        <v>8.9819999999999993</v>
      </c>
      <c r="K65" s="41" t="s">
        <v>732</v>
      </c>
      <c r="L65" s="9" t="str">
        <f t="shared" si="14"/>
        <v>Yes</v>
      </c>
    </row>
    <row r="66" spans="1:12" x14ac:dyDescent="0.25">
      <c r="A66" s="4" t="s">
        <v>605</v>
      </c>
      <c r="B66" s="41" t="s">
        <v>217</v>
      </c>
      <c r="C66" s="14">
        <v>65778557</v>
      </c>
      <c r="D66" s="11" t="str">
        <f t="shared" si="11"/>
        <v>N/A</v>
      </c>
      <c r="E66" s="14">
        <v>73030518</v>
      </c>
      <c r="F66" s="11" t="str">
        <f t="shared" si="12"/>
        <v>N/A</v>
      </c>
      <c r="G66" s="14">
        <v>70237164</v>
      </c>
      <c r="H66" s="11" t="str">
        <f t="shared" si="13"/>
        <v>N/A</v>
      </c>
      <c r="I66" s="12">
        <v>11.02</v>
      </c>
      <c r="J66" s="12">
        <v>-3.82</v>
      </c>
      <c r="K66" s="41" t="s">
        <v>732</v>
      </c>
      <c r="L66" s="9" t="str">
        <f t="shared" si="14"/>
        <v>Yes</v>
      </c>
    </row>
    <row r="67" spans="1:12" x14ac:dyDescent="0.25">
      <c r="A67" s="4" t="s">
        <v>606</v>
      </c>
      <c r="B67" s="41" t="s">
        <v>217</v>
      </c>
      <c r="C67" s="1">
        <v>2111</v>
      </c>
      <c r="D67" s="11" t="str">
        <f t="shared" si="11"/>
        <v>N/A</v>
      </c>
      <c r="E67" s="1">
        <v>2174</v>
      </c>
      <c r="F67" s="11" t="str">
        <f t="shared" si="12"/>
        <v>N/A</v>
      </c>
      <c r="G67" s="1">
        <v>2149</v>
      </c>
      <c r="H67" s="11" t="str">
        <f t="shared" si="13"/>
        <v>N/A</v>
      </c>
      <c r="I67" s="12">
        <v>2.984</v>
      </c>
      <c r="J67" s="12">
        <v>-1.1499999999999999</v>
      </c>
      <c r="K67" s="41" t="s">
        <v>732</v>
      </c>
      <c r="L67" s="9" t="str">
        <f t="shared" si="14"/>
        <v>Yes</v>
      </c>
    </row>
    <row r="68" spans="1:12" x14ac:dyDescent="0.25">
      <c r="A68" s="4" t="s">
        <v>1444</v>
      </c>
      <c r="B68" s="41" t="s">
        <v>217</v>
      </c>
      <c r="C68" s="14">
        <v>31159.903837000002</v>
      </c>
      <c r="D68" s="11" t="str">
        <f t="shared" si="11"/>
        <v>N/A</v>
      </c>
      <c r="E68" s="14">
        <v>33592.694572</v>
      </c>
      <c r="F68" s="11" t="str">
        <f t="shared" si="12"/>
        <v>N/A</v>
      </c>
      <c r="G68" s="14">
        <v>32683.65007</v>
      </c>
      <c r="H68" s="11" t="str">
        <f t="shared" si="13"/>
        <v>N/A</v>
      </c>
      <c r="I68" s="12">
        <v>7.8070000000000004</v>
      </c>
      <c r="J68" s="12">
        <v>-2.71</v>
      </c>
      <c r="K68" s="41" t="s">
        <v>732</v>
      </c>
      <c r="L68" s="9" t="str">
        <f t="shared" si="14"/>
        <v>Yes</v>
      </c>
    </row>
    <row r="69" spans="1:12" x14ac:dyDescent="0.25">
      <c r="A69" s="4" t="s">
        <v>607</v>
      </c>
      <c r="B69" s="41" t="s">
        <v>217</v>
      </c>
      <c r="C69" s="14">
        <v>2240844</v>
      </c>
      <c r="D69" s="11" t="str">
        <f t="shared" si="11"/>
        <v>N/A</v>
      </c>
      <c r="E69" s="14">
        <v>2369748</v>
      </c>
      <c r="F69" s="11" t="str">
        <f t="shared" si="12"/>
        <v>N/A</v>
      </c>
      <c r="G69" s="14">
        <v>2592390</v>
      </c>
      <c r="H69" s="11" t="str">
        <f t="shared" si="13"/>
        <v>N/A</v>
      </c>
      <c r="I69" s="12">
        <v>5.7519999999999998</v>
      </c>
      <c r="J69" s="12">
        <v>9.3949999999999996</v>
      </c>
      <c r="K69" s="41" t="s">
        <v>732</v>
      </c>
      <c r="L69" s="9" t="str">
        <f t="shared" si="14"/>
        <v>Yes</v>
      </c>
    </row>
    <row r="70" spans="1:12" x14ac:dyDescent="0.25">
      <c r="A70" s="4" t="s">
        <v>608</v>
      </c>
      <c r="B70" s="41" t="s">
        <v>217</v>
      </c>
      <c r="C70" s="1">
        <v>5258</v>
      </c>
      <c r="D70" s="11" t="str">
        <f t="shared" si="11"/>
        <v>N/A</v>
      </c>
      <c r="E70" s="1">
        <v>5435</v>
      </c>
      <c r="F70" s="11" t="str">
        <f t="shared" si="12"/>
        <v>N/A</v>
      </c>
      <c r="G70" s="1">
        <v>5483</v>
      </c>
      <c r="H70" s="11" t="str">
        <f t="shared" si="13"/>
        <v>N/A</v>
      </c>
      <c r="I70" s="12">
        <v>3.3660000000000001</v>
      </c>
      <c r="J70" s="12">
        <v>0.88319999999999999</v>
      </c>
      <c r="K70" s="41" t="s">
        <v>732</v>
      </c>
      <c r="L70" s="9" t="str">
        <f t="shared" si="14"/>
        <v>Yes</v>
      </c>
    </row>
    <row r="71" spans="1:12" x14ac:dyDescent="0.25">
      <c r="A71" s="4" t="s">
        <v>1445</v>
      </c>
      <c r="B71" s="41" t="s">
        <v>217</v>
      </c>
      <c r="C71" s="14">
        <v>426.17801444999998</v>
      </c>
      <c r="D71" s="11" t="str">
        <f t="shared" si="11"/>
        <v>N/A</v>
      </c>
      <c r="E71" s="14">
        <v>436.01619134999999</v>
      </c>
      <c r="F71" s="11" t="str">
        <f t="shared" si="12"/>
        <v>N/A</v>
      </c>
      <c r="G71" s="14">
        <v>472.80503374</v>
      </c>
      <c r="H71" s="11" t="str">
        <f t="shared" si="13"/>
        <v>N/A</v>
      </c>
      <c r="I71" s="12">
        <v>2.3079999999999998</v>
      </c>
      <c r="J71" s="12">
        <v>8.4369999999999994</v>
      </c>
      <c r="K71" s="41" t="s">
        <v>732</v>
      </c>
      <c r="L71" s="9" t="str">
        <f t="shared" si="14"/>
        <v>Yes</v>
      </c>
    </row>
    <row r="72" spans="1:12" x14ac:dyDescent="0.25">
      <c r="A72" s="4" t="s">
        <v>609</v>
      </c>
      <c r="B72" s="41" t="s">
        <v>217</v>
      </c>
      <c r="C72" s="14">
        <v>698488</v>
      </c>
      <c r="D72" s="11" t="str">
        <f t="shared" si="11"/>
        <v>N/A</v>
      </c>
      <c r="E72" s="14">
        <v>783821</v>
      </c>
      <c r="F72" s="11" t="str">
        <f t="shared" si="12"/>
        <v>N/A</v>
      </c>
      <c r="G72" s="14">
        <v>867631</v>
      </c>
      <c r="H72" s="11" t="str">
        <f t="shared" si="13"/>
        <v>N/A</v>
      </c>
      <c r="I72" s="12">
        <v>12.22</v>
      </c>
      <c r="J72" s="12">
        <v>10.69</v>
      </c>
      <c r="K72" s="41" t="s">
        <v>732</v>
      </c>
      <c r="L72" s="9" t="str">
        <f t="shared" si="14"/>
        <v>Yes</v>
      </c>
    </row>
    <row r="73" spans="1:12" x14ac:dyDescent="0.25">
      <c r="A73" s="4" t="s">
        <v>610</v>
      </c>
      <c r="B73" s="41" t="s">
        <v>217</v>
      </c>
      <c r="C73" s="1">
        <v>1234</v>
      </c>
      <c r="D73" s="11" t="str">
        <f t="shared" si="11"/>
        <v>N/A</v>
      </c>
      <c r="E73" s="1">
        <v>1402</v>
      </c>
      <c r="F73" s="11" t="str">
        <f t="shared" si="12"/>
        <v>N/A</v>
      </c>
      <c r="G73" s="1">
        <v>1572</v>
      </c>
      <c r="H73" s="11" t="str">
        <f t="shared" si="13"/>
        <v>N/A</v>
      </c>
      <c r="I73" s="12">
        <v>13.61</v>
      </c>
      <c r="J73" s="12">
        <v>12.13</v>
      </c>
      <c r="K73" s="41" t="s">
        <v>732</v>
      </c>
      <c r="L73" s="9" t="str">
        <f t="shared" si="14"/>
        <v>Yes</v>
      </c>
    </row>
    <row r="74" spans="1:12" x14ac:dyDescent="0.25">
      <c r="A74" s="4" t="s">
        <v>1446</v>
      </c>
      <c r="B74" s="41" t="s">
        <v>217</v>
      </c>
      <c r="C74" s="14">
        <v>566.03565639999999</v>
      </c>
      <c r="D74" s="11" t="str">
        <f t="shared" si="11"/>
        <v>N/A</v>
      </c>
      <c r="E74" s="14">
        <v>559.07346647999998</v>
      </c>
      <c r="F74" s="11" t="str">
        <f t="shared" si="12"/>
        <v>N/A</v>
      </c>
      <c r="G74" s="14">
        <v>551.92811704999997</v>
      </c>
      <c r="H74" s="11" t="str">
        <f t="shared" si="13"/>
        <v>N/A</v>
      </c>
      <c r="I74" s="12">
        <v>-1.23</v>
      </c>
      <c r="J74" s="12">
        <v>-1.28</v>
      </c>
      <c r="K74" s="41" t="s">
        <v>732</v>
      </c>
      <c r="L74" s="9" t="str">
        <f t="shared" si="14"/>
        <v>Yes</v>
      </c>
    </row>
    <row r="75" spans="1:12" ht="25" x14ac:dyDescent="0.25">
      <c r="A75" s="4" t="s">
        <v>611</v>
      </c>
      <c r="B75" s="41" t="s">
        <v>217</v>
      </c>
      <c r="C75" s="14">
        <v>121814</v>
      </c>
      <c r="D75" s="11" t="str">
        <f t="shared" si="11"/>
        <v>N/A</v>
      </c>
      <c r="E75" s="14">
        <v>136808</v>
      </c>
      <c r="F75" s="11" t="str">
        <f t="shared" si="12"/>
        <v>N/A</v>
      </c>
      <c r="G75" s="14">
        <v>132825</v>
      </c>
      <c r="H75" s="11" t="str">
        <f t="shared" si="13"/>
        <v>N/A</v>
      </c>
      <c r="I75" s="12">
        <v>12.31</v>
      </c>
      <c r="J75" s="12">
        <v>-2.91</v>
      </c>
      <c r="K75" s="41" t="s">
        <v>732</v>
      </c>
      <c r="L75" s="9" t="str">
        <f t="shared" si="14"/>
        <v>Yes</v>
      </c>
    </row>
    <row r="76" spans="1:12" x14ac:dyDescent="0.25">
      <c r="A76" s="42" t="s">
        <v>612</v>
      </c>
      <c r="B76" s="33" t="s">
        <v>217</v>
      </c>
      <c r="C76" s="34">
        <v>2002</v>
      </c>
      <c r="D76" s="11" t="str">
        <f t="shared" si="11"/>
        <v>N/A</v>
      </c>
      <c r="E76" s="34">
        <v>2198</v>
      </c>
      <c r="F76" s="11" t="str">
        <f t="shared" si="12"/>
        <v>N/A</v>
      </c>
      <c r="G76" s="34">
        <v>2249</v>
      </c>
      <c r="H76" s="11" t="str">
        <f t="shared" si="13"/>
        <v>N/A</v>
      </c>
      <c r="I76" s="12">
        <v>9.7899999999999991</v>
      </c>
      <c r="J76" s="12">
        <v>2.3199999999999998</v>
      </c>
      <c r="K76" s="41" t="s">
        <v>732</v>
      </c>
      <c r="L76" s="9" t="str">
        <f t="shared" si="14"/>
        <v>Yes</v>
      </c>
    </row>
    <row r="77" spans="1:12" ht="25" x14ac:dyDescent="0.25">
      <c r="A77" s="42" t="s">
        <v>1447</v>
      </c>
      <c r="B77" s="33" t="s">
        <v>217</v>
      </c>
      <c r="C77" s="43">
        <v>60.846153846</v>
      </c>
      <c r="D77" s="11" t="str">
        <f t="shared" si="11"/>
        <v>N/A</v>
      </c>
      <c r="E77" s="43">
        <v>62.242038217000001</v>
      </c>
      <c r="F77" s="11" t="str">
        <f t="shared" si="12"/>
        <v>N/A</v>
      </c>
      <c r="G77" s="43">
        <v>59.059582036000002</v>
      </c>
      <c r="H77" s="11" t="str">
        <f t="shared" si="13"/>
        <v>N/A</v>
      </c>
      <c r="I77" s="12">
        <v>2.294</v>
      </c>
      <c r="J77" s="12">
        <v>-5.1100000000000003</v>
      </c>
      <c r="K77" s="41" t="s">
        <v>732</v>
      </c>
      <c r="L77" s="9" t="str">
        <f t="shared" si="14"/>
        <v>Yes</v>
      </c>
    </row>
    <row r="78" spans="1:12" ht="25" x14ac:dyDescent="0.25">
      <c r="A78" s="42" t="s">
        <v>613</v>
      </c>
      <c r="B78" s="33" t="s">
        <v>217</v>
      </c>
      <c r="C78" s="43">
        <v>23435502</v>
      </c>
      <c r="D78" s="11" t="str">
        <f t="shared" si="11"/>
        <v>N/A</v>
      </c>
      <c r="E78" s="43">
        <v>28433893</v>
      </c>
      <c r="F78" s="11" t="str">
        <f t="shared" si="12"/>
        <v>N/A</v>
      </c>
      <c r="G78" s="43">
        <v>34183137</v>
      </c>
      <c r="H78" s="11" t="str">
        <f t="shared" si="13"/>
        <v>N/A</v>
      </c>
      <c r="I78" s="12">
        <v>21.33</v>
      </c>
      <c r="J78" s="12">
        <v>20.22</v>
      </c>
      <c r="K78" s="41" t="s">
        <v>732</v>
      </c>
      <c r="L78" s="9" t="str">
        <f t="shared" si="14"/>
        <v>Yes</v>
      </c>
    </row>
    <row r="79" spans="1:12" x14ac:dyDescent="0.25">
      <c r="A79" s="42" t="s">
        <v>614</v>
      </c>
      <c r="B79" s="33" t="s">
        <v>217</v>
      </c>
      <c r="C79" s="34">
        <v>4037</v>
      </c>
      <c r="D79" s="11" t="str">
        <f t="shared" si="11"/>
        <v>N/A</v>
      </c>
      <c r="E79" s="34">
        <v>4237</v>
      </c>
      <c r="F79" s="11" t="str">
        <f t="shared" si="12"/>
        <v>N/A</v>
      </c>
      <c r="G79" s="34">
        <v>4317</v>
      </c>
      <c r="H79" s="11" t="str">
        <f t="shared" si="13"/>
        <v>N/A</v>
      </c>
      <c r="I79" s="12">
        <v>4.9539999999999997</v>
      </c>
      <c r="J79" s="12">
        <v>1.8879999999999999</v>
      </c>
      <c r="K79" s="41" t="s">
        <v>732</v>
      </c>
      <c r="L79" s="9" t="str">
        <f t="shared" si="14"/>
        <v>Yes</v>
      </c>
    </row>
    <row r="80" spans="1:12" x14ac:dyDescent="0.25">
      <c r="A80" s="42" t="s">
        <v>1448</v>
      </c>
      <c r="B80" s="33" t="s">
        <v>217</v>
      </c>
      <c r="C80" s="43">
        <v>5805.1776071000004</v>
      </c>
      <c r="D80" s="11" t="str">
        <f t="shared" si="11"/>
        <v>N/A</v>
      </c>
      <c r="E80" s="43">
        <v>6710.8550861000003</v>
      </c>
      <c r="F80" s="11" t="str">
        <f t="shared" si="12"/>
        <v>N/A</v>
      </c>
      <c r="G80" s="43">
        <v>7918.2619875</v>
      </c>
      <c r="H80" s="11" t="str">
        <f t="shared" si="13"/>
        <v>N/A</v>
      </c>
      <c r="I80" s="12">
        <v>15.6</v>
      </c>
      <c r="J80" s="12">
        <v>17.989999999999998</v>
      </c>
      <c r="K80" s="41" t="s">
        <v>732</v>
      </c>
      <c r="L80" s="9" t="str">
        <f t="shared" si="14"/>
        <v>Yes</v>
      </c>
    </row>
    <row r="81" spans="1:12" x14ac:dyDescent="0.25">
      <c r="A81" s="42" t="s">
        <v>615</v>
      </c>
      <c r="B81" s="33" t="s">
        <v>217</v>
      </c>
      <c r="C81" s="43">
        <v>951854</v>
      </c>
      <c r="D81" s="11" t="str">
        <f t="shared" si="11"/>
        <v>N/A</v>
      </c>
      <c r="E81" s="43">
        <v>954348</v>
      </c>
      <c r="F81" s="11" t="str">
        <f t="shared" si="12"/>
        <v>N/A</v>
      </c>
      <c r="G81" s="43">
        <v>1021089</v>
      </c>
      <c r="H81" s="11" t="str">
        <f t="shared" si="13"/>
        <v>N/A</v>
      </c>
      <c r="I81" s="12">
        <v>0.26200000000000001</v>
      </c>
      <c r="J81" s="12">
        <v>6.9930000000000003</v>
      </c>
      <c r="K81" s="41" t="s">
        <v>732</v>
      </c>
      <c r="L81" s="9" t="str">
        <f t="shared" si="14"/>
        <v>Yes</v>
      </c>
    </row>
    <row r="82" spans="1:12" x14ac:dyDescent="0.25">
      <c r="A82" s="42" t="s">
        <v>616</v>
      </c>
      <c r="B82" s="33" t="s">
        <v>217</v>
      </c>
      <c r="C82" s="34">
        <v>749</v>
      </c>
      <c r="D82" s="11" t="str">
        <f t="shared" si="11"/>
        <v>N/A</v>
      </c>
      <c r="E82" s="34">
        <v>789</v>
      </c>
      <c r="F82" s="11" t="str">
        <f t="shared" si="12"/>
        <v>N/A</v>
      </c>
      <c r="G82" s="34">
        <v>841</v>
      </c>
      <c r="H82" s="11" t="str">
        <f t="shared" si="13"/>
        <v>N/A</v>
      </c>
      <c r="I82" s="12">
        <v>5.34</v>
      </c>
      <c r="J82" s="12">
        <v>6.5910000000000002</v>
      </c>
      <c r="K82" s="41" t="s">
        <v>732</v>
      </c>
      <c r="L82" s="9" t="str">
        <f t="shared" si="14"/>
        <v>Yes</v>
      </c>
    </row>
    <row r="83" spans="1:12" x14ac:dyDescent="0.25">
      <c r="A83" s="42" t="s">
        <v>1449</v>
      </c>
      <c r="B83" s="33" t="s">
        <v>217</v>
      </c>
      <c r="C83" s="43">
        <v>1270.8331108</v>
      </c>
      <c r="D83" s="11" t="str">
        <f t="shared" si="11"/>
        <v>N/A</v>
      </c>
      <c r="E83" s="43">
        <v>1209.5665399</v>
      </c>
      <c r="F83" s="11" t="str">
        <f t="shared" si="12"/>
        <v>N/A</v>
      </c>
      <c r="G83" s="43">
        <v>1214.1367419999999</v>
      </c>
      <c r="H83" s="11" t="str">
        <f t="shared" si="13"/>
        <v>N/A</v>
      </c>
      <c r="I83" s="12">
        <v>-4.82</v>
      </c>
      <c r="J83" s="12">
        <v>0.37780000000000002</v>
      </c>
      <c r="K83" s="41" t="s">
        <v>732</v>
      </c>
      <c r="L83" s="9" t="str">
        <f t="shared" si="14"/>
        <v>Yes</v>
      </c>
    </row>
    <row r="84" spans="1:12" ht="25" x14ac:dyDescent="0.25">
      <c r="A84" s="42" t="s">
        <v>617</v>
      </c>
      <c r="B84" s="33" t="s">
        <v>217</v>
      </c>
      <c r="C84" s="43">
        <v>661954</v>
      </c>
      <c r="D84" s="11" t="str">
        <f t="shared" si="11"/>
        <v>N/A</v>
      </c>
      <c r="E84" s="43">
        <v>725364</v>
      </c>
      <c r="F84" s="11" t="str">
        <f t="shared" si="12"/>
        <v>N/A</v>
      </c>
      <c r="G84" s="43">
        <v>1181917</v>
      </c>
      <c r="H84" s="11" t="str">
        <f t="shared" si="13"/>
        <v>N/A</v>
      </c>
      <c r="I84" s="12">
        <v>9.5790000000000006</v>
      </c>
      <c r="J84" s="12">
        <v>62.94</v>
      </c>
      <c r="K84" s="41" t="s">
        <v>732</v>
      </c>
      <c r="L84" s="9" t="str">
        <f t="shared" si="14"/>
        <v>No</v>
      </c>
    </row>
    <row r="85" spans="1:12" x14ac:dyDescent="0.25">
      <c r="A85" s="42" t="s">
        <v>618</v>
      </c>
      <c r="B85" s="33" t="s">
        <v>217</v>
      </c>
      <c r="C85" s="34">
        <v>115</v>
      </c>
      <c r="D85" s="11" t="str">
        <f t="shared" si="11"/>
        <v>N/A</v>
      </c>
      <c r="E85" s="34">
        <v>164</v>
      </c>
      <c r="F85" s="11" t="str">
        <f t="shared" si="12"/>
        <v>N/A</v>
      </c>
      <c r="G85" s="34">
        <v>199</v>
      </c>
      <c r="H85" s="11" t="str">
        <f t="shared" si="13"/>
        <v>N/A</v>
      </c>
      <c r="I85" s="12">
        <v>42.61</v>
      </c>
      <c r="J85" s="12">
        <v>21.34</v>
      </c>
      <c r="K85" s="41" t="s">
        <v>732</v>
      </c>
      <c r="L85" s="9" t="str">
        <f t="shared" si="14"/>
        <v>Yes</v>
      </c>
    </row>
    <row r="86" spans="1:12" x14ac:dyDescent="0.25">
      <c r="A86" s="42" t="s">
        <v>1450</v>
      </c>
      <c r="B86" s="33" t="s">
        <v>217</v>
      </c>
      <c r="C86" s="43">
        <v>5756.1217391</v>
      </c>
      <c r="D86" s="11" t="str">
        <f t="shared" si="11"/>
        <v>N/A</v>
      </c>
      <c r="E86" s="43">
        <v>4422.9512194999998</v>
      </c>
      <c r="F86" s="11" t="str">
        <f t="shared" si="12"/>
        <v>N/A</v>
      </c>
      <c r="G86" s="43">
        <v>5939.2814070000004</v>
      </c>
      <c r="H86" s="11" t="str">
        <f t="shared" si="13"/>
        <v>N/A</v>
      </c>
      <c r="I86" s="12">
        <v>-23.2</v>
      </c>
      <c r="J86" s="12">
        <v>34.28</v>
      </c>
      <c r="K86" s="41" t="s">
        <v>732</v>
      </c>
      <c r="L86" s="9" t="str">
        <f t="shared" si="14"/>
        <v>No</v>
      </c>
    </row>
    <row r="87" spans="1:12" x14ac:dyDescent="0.25">
      <c r="A87" s="42" t="s">
        <v>619</v>
      </c>
      <c r="B87" s="33" t="s">
        <v>217</v>
      </c>
      <c r="C87" s="43">
        <v>10797466</v>
      </c>
      <c r="D87" s="11" t="str">
        <f t="shared" si="11"/>
        <v>N/A</v>
      </c>
      <c r="E87" s="43">
        <v>11776503</v>
      </c>
      <c r="F87" s="11" t="str">
        <f t="shared" si="12"/>
        <v>N/A</v>
      </c>
      <c r="G87" s="43">
        <v>14468962</v>
      </c>
      <c r="H87" s="11" t="str">
        <f t="shared" si="13"/>
        <v>N/A</v>
      </c>
      <c r="I87" s="12">
        <v>9.0670000000000002</v>
      </c>
      <c r="J87" s="12">
        <v>22.86</v>
      </c>
      <c r="K87" s="41" t="s">
        <v>732</v>
      </c>
      <c r="L87" s="9" t="str">
        <f t="shared" si="14"/>
        <v>Yes</v>
      </c>
    </row>
    <row r="88" spans="1:12" x14ac:dyDescent="0.25">
      <c r="A88" s="42" t="s">
        <v>620</v>
      </c>
      <c r="B88" s="33" t="s">
        <v>217</v>
      </c>
      <c r="C88" s="34">
        <v>4393</v>
      </c>
      <c r="D88" s="11" t="str">
        <f t="shared" si="11"/>
        <v>N/A</v>
      </c>
      <c r="E88" s="34">
        <v>4454</v>
      </c>
      <c r="F88" s="11" t="str">
        <f t="shared" si="12"/>
        <v>N/A</v>
      </c>
      <c r="G88" s="34">
        <v>4498</v>
      </c>
      <c r="H88" s="11" t="str">
        <f t="shared" si="13"/>
        <v>N/A</v>
      </c>
      <c r="I88" s="12">
        <v>1.389</v>
      </c>
      <c r="J88" s="12">
        <v>0.9879</v>
      </c>
      <c r="K88" s="41" t="s">
        <v>732</v>
      </c>
      <c r="L88" s="9" t="str">
        <f t="shared" si="14"/>
        <v>Yes</v>
      </c>
    </row>
    <row r="89" spans="1:12" x14ac:dyDescent="0.25">
      <c r="A89" s="42" t="s">
        <v>1451</v>
      </c>
      <c r="B89" s="33" t="s">
        <v>217</v>
      </c>
      <c r="C89" s="43">
        <v>2457.8798087999999</v>
      </c>
      <c r="D89" s="11" t="str">
        <f t="shared" si="11"/>
        <v>N/A</v>
      </c>
      <c r="E89" s="43">
        <v>2644.0285137000001</v>
      </c>
      <c r="F89" s="11" t="str">
        <f t="shared" si="12"/>
        <v>N/A</v>
      </c>
      <c r="G89" s="43">
        <v>3216.7545576000002</v>
      </c>
      <c r="H89" s="11" t="str">
        <f t="shared" si="13"/>
        <v>N/A</v>
      </c>
      <c r="I89" s="12">
        <v>7.5739999999999998</v>
      </c>
      <c r="J89" s="12">
        <v>21.66</v>
      </c>
      <c r="K89" s="41" t="s">
        <v>732</v>
      </c>
      <c r="L89" s="9" t="str">
        <f t="shared" si="14"/>
        <v>Yes</v>
      </c>
    </row>
    <row r="90" spans="1:12" x14ac:dyDescent="0.25">
      <c r="A90" s="42" t="s">
        <v>621</v>
      </c>
      <c r="B90" s="33" t="s">
        <v>217</v>
      </c>
      <c r="C90" s="43">
        <v>1453912</v>
      </c>
      <c r="D90" s="11" t="str">
        <f t="shared" si="11"/>
        <v>N/A</v>
      </c>
      <c r="E90" s="43">
        <v>1464322</v>
      </c>
      <c r="F90" s="11" t="str">
        <f t="shared" si="12"/>
        <v>N/A</v>
      </c>
      <c r="G90" s="43">
        <v>1719069</v>
      </c>
      <c r="H90" s="11" t="str">
        <f t="shared" si="13"/>
        <v>N/A</v>
      </c>
      <c r="I90" s="12">
        <v>0.71599999999999997</v>
      </c>
      <c r="J90" s="12">
        <v>17.399999999999999</v>
      </c>
      <c r="K90" s="41" t="s">
        <v>732</v>
      </c>
      <c r="L90" s="9" t="str">
        <f t="shared" si="14"/>
        <v>Yes</v>
      </c>
    </row>
    <row r="91" spans="1:12" x14ac:dyDescent="0.25">
      <c r="A91" s="42" t="s">
        <v>622</v>
      </c>
      <c r="B91" s="33" t="s">
        <v>217</v>
      </c>
      <c r="C91" s="34">
        <v>2971</v>
      </c>
      <c r="D91" s="11" t="str">
        <f t="shared" si="11"/>
        <v>N/A</v>
      </c>
      <c r="E91" s="34">
        <v>3048</v>
      </c>
      <c r="F91" s="11" t="str">
        <f t="shared" si="12"/>
        <v>N/A</v>
      </c>
      <c r="G91" s="34">
        <v>3247</v>
      </c>
      <c r="H91" s="11" t="str">
        <f t="shared" si="13"/>
        <v>N/A</v>
      </c>
      <c r="I91" s="12">
        <v>2.5920000000000001</v>
      </c>
      <c r="J91" s="12">
        <v>6.5289999999999999</v>
      </c>
      <c r="K91" s="41" t="s">
        <v>732</v>
      </c>
      <c r="L91" s="9" t="str">
        <f t="shared" si="14"/>
        <v>Yes</v>
      </c>
    </row>
    <row r="92" spans="1:12" x14ac:dyDescent="0.25">
      <c r="A92" s="42" t="s">
        <v>1452</v>
      </c>
      <c r="B92" s="33" t="s">
        <v>217</v>
      </c>
      <c r="C92" s="43">
        <v>489.36788960000001</v>
      </c>
      <c r="D92" s="11" t="str">
        <f t="shared" si="11"/>
        <v>N/A</v>
      </c>
      <c r="E92" s="43">
        <v>480.42060366999999</v>
      </c>
      <c r="F92" s="11" t="str">
        <f t="shared" si="12"/>
        <v>N/A</v>
      </c>
      <c r="G92" s="43">
        <v>529.43301509000003</v>
      </c>
      <c r="H92" s="11" t="str">
        <f t="shared" si="13"/>
        <v>N/A</v>
      </c>
      <c r="I92" s="12">
        <v>-1.83</v>
      </c>
      <c r="J92" s="12">
        <v>10.199999999999999</v>
      </c>
      <c r="K92" s="41" t="s">
        <v>732</v>
      </c>
      <c r="L92" s="9" t="str">
        <f t="shared" si="14"/>
        <v>Yes</v>
      </c>
    </row>
    <row r="93" spans="1:12" ht="25" x14ac:dyDescent="0.25">
      <c r="A93" s="42" t="s">
        <v>623</v>
      </c>
      <c r="B93" s="33" t="s">
        <v>217</v>
      </c>
      <c r="C93" s="43">
        <v>34526489</v>
      </c>
      <c r="D93" s="11" t="str">
        <f t="shared" si="11"/>
        <v>N/A</v>
      </c>
      <c r="E93" s="43">
        <v>22588841</v>
      </c>
      <c r="F93" s="11" t="str">
        <f t="shared" si="12"/>
        <v>N/A</v>
      </c>
      <c r="G93" s="43">
        <v>22128414</v>
      </c>
      <c r="H93" s="11" t="str">
        <f t="shared" si="13"/>
        <v>N/A</v>
      </c>
      <c r="I93" s="12">
        <v>-34.6</v>
      </c>
      <c r="J93" s="12">
        <v>-2.04</v>
      </c>
      <c r="K93" s="41" t="s">
        <v>732</v>
      </c>
      <c r="L93" s="9" t="str">
        <f t="shared" si="14"/>
        <v>Yes</v>
      </c>
    </row>
    <row r="94" spans="1:12" x14ac:dyDescent="0.25">
      <c r="A94" s="44" t="s">
        <v>624</v>
      </c>
      <c r="B94" s="34" t="s">
        <v>217</v>
      </c>
      <c r="C94" s="34">
        <v>2718</v>
      </c>
      <c r="D94" s="11" t="str">
        <f t="shared" si="11"/>
        <v>N/A</v>
      </c>
      <c r="E94" s="34">
        <v>2853</v>
      </c>
      <c r="F94" s="11" t="str">
        <f t="shared" si="12"/>
        <v>N/A</v>
      </c>
      <c r="G94" s="34">
        <v>2927</v>
      </c>
      <c r="H94" s="11" t="str">
        <f t="shared" si="13"/>
        <v>N/A</v>
      </c>
      <c r="I94" s="12">
        <v>4.9669999999999996</v>
      </c>
      <c r="J94" s="12">
        <v>2.5939999999999999</v>
      </c>
      <c r="K94" s="1" t="s">
        <v>732</v>
      </c>
      <c r="L94" s="9" t="str">
        <f t="shared" si="14"/>
        <v>Yes</v>
      </c>
    </row>
    <row r="95" spans="1:12" x14ac:dyDescent="0.25">
      <c r="A95" s="42" t="s">
        <v>1453</v>
      </c>
      <c r="B95" s="33" t="s">
        <v>217</v>
      </c>
      <c r="C95" s="43">
        <v>12702.902502000001</v>
      </c>
      <c r="D95" s="11" t="str">
        <f t="shared" si="11"/>
        <v>N/A</v>
      </c>
      <c r="E95" s="43">
        <v>7917.5748334999998</v>
      </c>
      <c r="F95" s="11" t="str">
        <f t="shared" si="12"/>
        <v>N/A</v>
      </c>
      <c r="G95" s="43">
        <v>7560.1004440999995</v>
      </c>
      <c r="H95" s="11" t="str">
        <f t="shared" si="13"/>
        <v>N/A</v>
      </c>
      <c r="I95" s="12">
        <v>-37.700000000000003</v>
      </c>
      <c r="J95" s="12">
        <v>-4.51</v>
      </c>
      <c r="K95" s="41" t="s">
        <v>732</v>
      </c>
      <c r="L95" s="9" t="str">
        <f t="shared" si="14"/>
        <v>Yes</v>
      </c>
    </row>
    <row r="96" spans="1:12" ht="25" x14ac:dyDescent="0.25">
      <c r="A96" s="42" t="s">
        <v>625</v>
      </c>
      <c r="B96" s="33" t="s">
        <v>217</v>
      </c>
      <c r="C96" s="43">
        <v>224588</v>
      </c>
      <c r="D96" s="11" t="str">
        <f t="shared" si="11"/>
        <v>N/A</v>
      </c>
      <c r="E96" s="43">
        <v>225806</v>
      </c>
      <c r="F96" s="11" t="str">
        <f t="shared" si="12"/>
        <v>N/A</v>
      </c>
      <c r="G96" s="43">
        <v>250373</v>
      </c>
      <c r="H96" s="11" t="str">
        <f t="shared" si="13"/>
        <v>N/A</v>
      </c>
      <c r="I96" s="12">
        <v>0.5423</v>
      </c>
      <c r="J96" s="12">
        <v>10.88</v>
      </c>
      <c r="K96" s="41" t="s">
        <v>732</v>
      </c>
      <c r="L96" s="9" t="str">
        <f t="shared" si="14"/>
        <v>Yes</v>
      </c>
    </row>
    <row r="97" spans="1:12" x14ac:dyDescent="0.25">
      <c r="A97" s="42" t="s">
        <v>626</v>
      </c>
      <c r="B97" s="33" t="s">
        <v>217</v>
      </c>
      <c r="C97" s="34">
        <v>873</v>
      </c>
      <c r="D97" s="11" t="str">
        <f t="shared" si="11"/>
        <v>N/A</v>
      </c>
      <c r="E97" s="34">
        <v>833</v>
      </c>
      <c r="F97" s="11" t="str">
        <f t="shared" si="12"/>
        <v>N/A</v>
      </c>
      <c r="G97" s="34">
        <v>941</v>
      </c>
      <c r="H97" s="11" t="str">
        <f t="shared" si="13"/>
        <v>N/A</v>
      </c>
      <c r="I97" s="12">
        <v>-4.58</v>
      </c>
      <c r="J97" s="12">
        <v>12.97</v>
      </c>
      <c r="K97" s="41" t="s">
        <v>732</v>
      </c>
      <c r="L97" s="9" t="str">
        <f t="shared" si="14"/>
        <v>Yes</v>
      </c>
    </row>
    <row r="98" spans="1:12" x14ac:dyDescent="0.25">
      <c r="A98" s="42" t="s">
        <v>1454</v>
      </c>
      <c r="B98" s="33" t="s">
        <v>217</v>
      </c>
      <c r="C98" s="43">
        <v>257.26002290999998</v>
      </c>
      <c r="D98" s="11" t="str">
        <f t="shared" si="11"/>
        <v>N/A</v>
      </c>
      <c r="E98" s="43">
        <v>271.07563025000002</v>
      </c>
      <c r="F98" s="11" t="str">
        <f t="shared" si="12"/>
        <v>N/A</v>
      </c>
      <c r="G98" s="43">
        <v>266.07120085000003</v>
      </c>
      <c r="H98" s="11" t="str">
        <f t="shared" si="13"/>
        <v>N/A</v>
      </c>
      <c r="I98" s="12">
        <v>5.37</v>
      </c>
      <c r="J98" s="12">
        <v>-1.85</v>
      </c>
      <c r="K98" s="41" t="s">
        <v>732</v>
      </c>
      <c r="L98" s="9" t="str">
        <f t="shared" si="14"/>
        <v>Yes</v>
      </c>
    </row>
    <row r="99" spans="1:12" ht="25" x14ac:dyDescent="0.25">
      <c r="A99" s="42" t="s">
        <v>627</v>
      </c>
      <c r="B99" s="33" t="s">
        <v>217</v>
      </c>
      <c r="C99" s="43">
        <v>0</v>
      </c>
      <c r="D99" s="11" t="str">
        <f t="shared" si="11"/>
        <v>N/A</v>
      </c>
      <c r="E99" s="43">
        <v>0</v>
      </c>
      <c r="F99" s="11" t="str">
        <f t="shared" si="12"/>
        <v>N/A</v>
      </c>
      <c r="G99" s="43">
        <v>0</v>
      </c>
      <c r="H99" s="11" t="str">
        <f t="shared" si="13"/>
        <v>N/A</v>
      </c>
      <c r="I99" s="12" t="s">
        <v>1742</v>
      </c>
      <c r="J99" s="12" t="s">
        <v>1742</v>
      </c>
      <c r="K99" s="41" t="s">
        <v>732</v>
      </c>
      <c r="L99" s="9" t="str">
        <f t="shared" si="14"/>
        <v>N/A</v>
      </c>
    </row>
    <row r="100" spans="1:12" x14ac:dyDescent="0.25">
      <c r="A100" s="42" t="s">
        <v>628</v>
      </c>
      <c r="B100" s="33" t="s">
        <v>217</v>
      </c>
      <c r="C100" s="34">
        <v>0</v>
      </c>
      <c r="D100" s="11" t="str">
        <f t="shared" si="11"/>
        <v>N/A</v>
      </c>
      <c r="E100" s="34">
        <v>0</v>
      </c>
      <c r="F100" s="11" t="str">
        <f t="shared" si="12"/>
        <v>N/A</v>
      </c>
      <c r="G100" s="34">
        <v>0</v>
      </c>
      <c r="H100" s="11" t="str">
        <f t="shared" si="13"/>
        <v>N/A</v>
      </c>
      <c r="I100" s="12" t="s">
        <v>1742</v>
      </c>
      <c r="J100" s="12" t="s">
        <v>1742</v>
      </c>
      <c r="K100" s="41" t="s">
        <v>732</v>
      </c>
      <c r="L100" s="9" t="str">
        <f t="shared" si="14"/>
        <v>N/A</v>
      </c>
    </row>
    <row r="101" spans="1:12" ht="25" x14ac:dyDescent="0.25">
      <c r="A101" s="42" t="s">
        <v>1455</v>
      </c>
      <c r="B101" s="33" t="s">
        <v>217</v>
      </c>
      <c r="C101" s="43" t="s">
        <v>1742</v>
      </c>
      <c r="D101" s="11" t="str">
        <f t="shared" si="11"/>
        <v>N/A</v>
      </c>
      <c r="E101" s="43" t="s">
        <v>1742</v>
      </c>
      <c r="F101" s="11" t="str">
        <f t="shared" si="12"/>
        <v>N/A</v>
      </c>
      <c r="G101" s="43" t="s">
        <v>1742</v>
      </c>
      <c r="H101" s="11" t="str">
        <f t="shared" si="13"/>
        <v>N/A</v>
      </c>
      <c r="I101" s="12" t="s">
        <v>1742</v>
      </c>
      <c r="J101" s="12" t="s">
        <v>1742</v>
      </c>
      <c r="K101" s="41" t="s">
        <v>732</v>
      </c>
      <c r="L101" s="9" t="str">
        <f t="shared" si="14"/>
        <v>N/A</v>
      </c>
    </row>
    <row r="102" spans="1:12" ht="25" x14ac:dyDescent="0.25">
      <c r="A102" s="42" t="s">
        <v>629</v>
      </c>
      <c r="B102" s="33" t="s">
        <v>217</v>
      </c>
      <c r="C102" s="43">
        <v>512377</v>
      </c>
      <c r="D102" s="11" t="str">
        <f t="shared" si="11"/>
        <v>N/A</v>
      </c>
      <c r="E102" s="43">
        <v>677353</v>
      </c>
      <c r="F102" s="11" t="str">
        <f t="shared" si="12"/>
        <v>N/A</v>
      </c>
      <c r="G102" s="43">
        <v>765285</v>
      </c>
      <c r="H102" s="11" t="str">
        <f t="shared" si="13"/>
        <v>N/A</v>
      </c>
      <c r="I102" s="12">
        <v>32.200000000000003</v>
      </c>
      <c r="J102" s="12">
        <v>12.98</v>
      </c>
      <c r="K102" s="41" t="s">
        <v>732</v>
      </c>
      <c r="L102" s="9" t="str">
        <f t="shared" si="14"/>
        <v>Yes</v>
      </c>
    </row>
    <row r="103" spans="1:12" x14ac:dyDescent="0.25">
      <c r="A103" s="42" t="s">
        <v>630</v>
      </c>
      <c r="B103" s="33" t="s">
        <v>217</v>
      </c>
      <c r="C103" s="34">
        <v>476</v>
      </c>
      <c r="D103" s="11" t="str">
        <f t="shared" si="11"/>
        <v>N/A</v>
      </c>
      <c r="E103" s="34">
        <v>575</v>
      </c>
      <c r="F103" s="11" t="str">
        <f t="shared" si="12"/>
        <v>N/A</v>
      </c>
      <c r="G103" s="34">
        <v>618</v>
      </c>
      <c r="H103" s="11" t="str">
        <f t="shared" si="13"/>
        <v>N/A</v>
      </c>
      <c r="I103" s="12">
        <v>20.8</v>
      </c>
      <c r="J103" s="12">
        <v>7.4779999999999998</v>
      </c>
      <c r="K103" s="41" t="s">
        <v>732</v>
      </c>
      <c r="L103" s="9" t="str">
        <f t="shared" si="14"/>
        <v>Yes</v>
      </c>
    </row>
    <row r="104" spans="1:12" ht="25" x14ac:dyDescent="0.25">
      <c r="A104" s="42" t="s">
        <v>1456</v>
      </c>
      <c r="B104" s="33" t="s">
        <v>217</v>
      </c>
      <c r="C104" s="43">
        <v>1076.4222689000001</v>
      </c>
      <c r="D104" s="11" t="str">
        <f t="shared" si="11"/>
        <v>N/A</v>
      </c>
      <c r="E104" s="43">
        <v>1178.0052174</v>
      </c>
      <c r="F104" s="11" t="str">
        <f t="shared" si="12"/>
        <v>N/A</v>
      </c>
      <c r="G104" s="43">
        <v>1238.3252427</v>
      </c>
      <c r="H104" s="11" t="str">
        <f t="shared" si="13"/>
        <v>N/A</v>
      </c>
      <c r="I104" s="12">
        <v>9.4369999999999994</v>
      </c>
      <c r="J104" s="12">
        <v>5.1210000000000004</v>
      </c>
      <c r="K104" s="41" t="s">
        <v>732</v>
      </c>
      <c r="L104" s="9" t="str">
        <f t="shared" si="14"/>
        <v>Yes</v>
      </c>
    </row>
    <row r="105" spans="1:12" ht="25" x14ac:dyDescent="0.25">
      <c r="A105" s="42" t="s">
        <v>631</v>
      </c>
      <c r="B105" s="33" t="s">
        <v>217</v>
      </c>
      <c r="C105" s="43">
        <v>508123</v>
      </c>
      <c r="D105" s="11" t="str">
        <f t="shared" si="11"/>
        <v>N/A</v>
      </c>
      <c r="E105" s="43">
        <v>483598</v>
      </c>
      <c r="F105" s="11" t="str">
        <f t="shared" si="12"/>
        <v>N/A</v>
      </c>
      <c r="G105" s="43">
        <v>509336</v>
      </c>
      <c r="H105" s="11" t="str">
        <f t="shared" si="13"/>
        <v>N/A</v>
      </c>
      <c r="I105" s="12">
        <v>-4.83</v>
      </c>
      <c r="J105" s="12">
        <v>5.3220000000000001</v>
      </c>
      <c r="K105" s="41" t="s">
        <v>732</v>
      </c>
      <c r="L105" s="9" t="str">
        <f t="shared" si="14"/>
        <v>Yes</v>
      </c>
    </row>
    <row r="106" spans="1:12" x14ac:dyDescent="0.25">
      <c r="A106" s="42" t="s">
        <v>632</v>
      </c>
      <c r="B106" s="33" t="s">
        <v>217</v>
      </c>
      <c r="C106" s="34">
        <v>755</v>
      </c>
      <c r="D106" s="11" t="str">
        <f t="shared" si="11"/>
        <v>N/A</v>
      </c>
      <c r="E106" s="34">
        <v>812</v>
      </c>
      <c r="F106" s="11" t="str">
        <f t="shared" si="12"/>
        <v>N/A</v>
      </c>
      <c r="G106" s="34">
        <v>804</v>
      </c>
      <c r="H106" s="11" t="str">
        <f t="shared" si="13"/>
        <v>N/A</v>
      </c>
      <c r="I106" s="12">
        <v>7.55</v>
      </c>
      <c r="J106" s="12">
        <v>-0.98499999999999999</v>
      </c>
      <c r="K106" s="41" t="s">
        <v>732</v>
      </c>
      <c r="L106" s="9" t="str">
        <f t="shared" si="14"/>
        <v>Yes</v>
      </c>
    </row>
    <row r="107" spans="1:12" ht="25" x14ac:dyDescent="0.25">
      <c r="A107" s="42" t="s">
        <v>1457</v>
      </c>
      <c r="B107" s="33" t="s">
        <v>217</v>
      </c>
      <c r="C107" s="43">
        <v>673.01059602999999</v>
      </c>
      <c r="D107" s="11" t="str">
        <f t="shared" si="11"/>
        <v>N/A</v>
      </c>
      <c r="E107" s="43">
        <v>595.56403940999996</v>
      </c>
      <c r="F107" s="11" t="str">
        <f t="shared" si="12"/>
        <v>N/A</v>
      </c>
      <c r="G107" s="43">
        <v>633.50248755999996</v>
      </c>
      <c r="H107" s="11" t="str">
        <f t="shared" si="13"/>
        <v>N/A</v>
      </c>
      <c r="I107" s="12">
        <v>-11.5</v>
      </c>
      <c r="J107" s="12">
        <v>6.37</v>
      </c>
      <c r="K107" s="41" t="s">
        <v>732</v>
      </c>
      <c r="L107" s="9" t="str">
        <f t="shared" si="14"/>
        <v>Yes</v>
      </c>
    </row>
    <row r="108" spans="1:12" ht="25" x14ac:dyDescent="0.25">
      <c r="A108" s="42" t="s">
        <v>633</v>
      </c>
      <c r="B108" s="33" t="s">
        <v>217</v>
      </c>
      <c r="C108" s="43">
        <v>2436</v>
      </c>
      <c r="D108" s="11" t="str">
        <f t="shared" si="11"/>
        <v>N/A</v>
      </c>
      <c r="E108" s="43">
        <v>3201</v>
      </c>
      <c r="F108" s="11" t="str">
        <f t="shared" si="12"/>
        <v>N/A</v>
      </c>
      <c r="G108" s="43">
        <v>2652</v>
      </c>
      <c r="H108" s="11" t="str">
        <f t="shared" si="13"/>
        <v>N/A</v>
      </c>
      <c r="I108" s="12">
        <v>31.4</v>
      </c>
      <c r="J108" s="12">
        <v>-17.2</v>
      </c>
      <c r="K108" s="41" t="s">
        <v>732</v>
      </c>
      <c r="L108" s="9" t="str">
        <f t="shared" si="14"/>
        <v>Yes</v>
      </c>
    </row>
    <row r="109" spans="1:12" x14ac:dyDescent="0.25">
      <c r="A109" s="42" t="s">
        <v>634</v>
      </c>
      <c r="B109" s="33" t="s">
        <v>217</v>
      </c>
      <c r="C109" s="34">
        <v>77</v>
      </c>
      <c r="D109" s="11" t="str">
        <f t="shared" si="11"/>
        <v>N/A</v>
      </c>
      <c r="E109" s="34">
        <v>134</v>
      </c>
      <c r="F109" s="11" t="str">
        <f t="shared" si="12"/>
        <v>N/A</v>
      </c>
      <c r="G109" s="34">
        <v>105</v>
      </c>
      <c r="H109" s="11" t="str">
        <f t="shared" si="13"/>
        <v>N/A</v>
      </c>
      <c r="I109" s="12">
        <v>74.03</v>
      </c>
      <c r="J109" s="12">
        <v>-21.6</v>
      </c>
      <c r="K109" s="41" t="s">
        <v>732</v>
      </c>
      <c r="L109" s="9" t="str">
        <f t="shared" si="14"/>
        <v>Yes</v>
      </c>
    </row>
    <row r="110" spans="1:12" ht="25" x14ac:dyDescent="0.25">
      <c r="A110" s="42" t="s">
        <v>1458</v>
      </c>
      <c r="B110" s="33" t="s">
        <v>217</v>
      </c>
      <c r="C110" s="43">
        <v>31.636363635999999</v>
      </c>
      <c r="D110" s="11" t="str">
        <f t="shared" si="11"/>
        <v>N/A</v>
      </c>
      <c r="E110" s="43">
        <v>23.888059701</v>
      </c>
      <c r="F110" s="11" t="str">
        <f t="shared" si="12"/>
        <v>N/A</v>
      </c>
      <c r="G110" s="43">
        <v>25.257142857000002</v>
      </c>
      <c r="H110" s="11" t="str">
        <f t="shared" si="13"/>
        <v>N/A</v>
      </c>
      <c r="I110" s="12">
        <v>-24.5</v>
      </c>
      <c r="J110" s="12">
        <v>5.7309999999999999</v>
      </c>
      <c r="K110" s="41" t="s">
        <v>732</v>
      </c>
      <c r="L110" s="9" t="str">
        <f t="shared" si="14"/>
        <v>Yes</v>
      </c>
    </row>
    <row r="111" spans="1:12" x14ac:dyDescent="0.25">
      <c r="A111" s="42" t="s">
        <v>635</v>
      </c>
      <c r="B111" s="33" t="s">
        <v>217</v>
      </c>
      <c r="C111" s="43">
        <v>374171</v>
      </c>
      <c r="D111" s="11" t="str">
        <f t="shared" si="11"/>
        <v>N/A</v>
      </c>
      <c r="E111" s="43">
        <v>912909</v>
      </c>
      <c r="F111" s="11" t="str">
        <f t="shared" si="12"/>
        <v>N/A</v>
      </c>
      <c r="G111" s="43">
        <v>771622</v>
      </c>
      <c r="H111" s="11" t="str">
        <f t="shared" si="13"/>
        <v>N/A</v>
      </c>
      <c r="I111" s="12">
        <v>144</v>
      </c>
      <c r="J111" s="12">
        <v>-15.5</v>
      </c>
      <c r="K111" s="41" t="s">
        <v>732</v>
      </c>
      <c r="L111" s="9" t="str">
        <f t="shared" si="14"/>
        <v>Yes</v>
      </c>
    </row>
    <row r="112" spans="1:12" x14ac:dyDescent="0.25">
      <c r="A112" s="42" t="s">
        <v>636</v>
      </c>
      <c r="B112" s="33" t="s">
        <v>217</v>
      </c>
      <c r="C112" s="34">
        <v>47</v>
      </c>
      <c r="D112" s="11" t="str">
        <f t="shared" si="11"/>
        <v>N/A</v>
      </c>
      <c r="E112" s="34">
        <v>75</v>
      </c>
      <c r="F112" s="11" t="str">
        <f t="shared" si="12"/>
        <v>N/A</v>
      </c>
      <c r="G112" s="34">
        <v>64</v>
      </c>
      <c r="H112" s="11" t="str">
        <f t="shared" si="13"/>
        <v>N/A</v>
      </c>
      <c r="I112" s="12">
        <v>59.57</v>
      </c>
      <c r="J112" s="12">
        <v>-14.7</v>
      </c>
      <c r="K112" s="41" t="s">
        <v>732</v>
      </c>
      <c r="L112" s="9" t="str">
        <f t="shared" si="14"/>
        <v>Yes</v>
      </c>
    </row>
    <row r="113" spans="1:12" x14ac:dyDescent="0.25">
      <c r="A113" s="42" t="s">
        <v>1459</v>
      </c>
      <c r="B113" s="33" t="s">
        <v>217</v>
      </c>
      <c r="C113" s="43">
        <v>7961.0851063999999</v>
      </c>
      <c r="D113" s="11" t="str">
        <f t="shared" si="11"/>
        <v>N/A</v>
      </c>
      <c r="E113" s="43">
        <v>12172.12</v>
      </c>
      <c r="F113" s="11" t="str">
        <f t="shared" si="12"/>
        <v>N/A</v>
      </c>
      <c r="G113" s="43">
        <v>12056.59375</v>
      </c>
      <c r="H113" s="11" t="str">
        <f t="shared" si="13"/>
        <v>N/A</v>
      </c>
      <c r="I113" s="12">
        <v>52.9</v>
      </c>
      <c r="J113" s="12">
        <v>-0.94899999999999995</v>
      </c>
      <c r="K113" s="41" t="s">
        <v>732</v>
      </c>
      <c r="L113" s="9" t="str">
        <f t="shared" si="14"/>
        <v>Yes</v>
      </c>
    </row>
    <row r="114" spans="1:12" ht="25" x14ac:dyDescent="0.25">
      <c r="A114" s="42" t="s">
        <v>637</v>
      </c>
      <c r="B114" s="33" t="s">
        <v>217</v>
      </c>
      <c r="C114" s="43">
        <v>67714</v>
      </c>
      <c r="D114" s="11" t="str">
        <f t="shared" si="11"/>
        <v>N/A</v>
      </c>
      <c r="E114" s="43">
        <v>91785</v>
      </c>
      <c r="F114" s="11" t="str">
        <f t="shared" si="12"/>
        <v>N/A</v>
      </c>
      <c r="G114" s="43">
        <v>110166</v>
      </c>
      <c r="H114" s="11" t="str">
        <f t="shared" si="13"/>
        <v>N/A</v>
      </c>
      <c r="I114" s="12">
        <v>35.549999999999997</v>
      </c>
      <c r="J114" s="12">
        <v>20.03</v>
      </c>
      <c r="K114" s="41" t="s">
        <v>732</v>
      </c>
      <c r="L114" s="9" t="str">
        <f>IF(J114="Div by 0", "N/A", IF(OR(J114="N/A",K114="N/A"),"N/A", IF(J114&gt;VALUE(MID(K114,1,2)), "No", IF(J114&lt;-1*VALUE(MID(K114,1,2)), "No", "Yes"))))</f>
        <v>Yes</v>
      </c>
    </row>
    <row r="115" spans="1:12" x14ac:dyDescent="0.25">
      <c r="A115" s="42" t="s">
        <v>638</v>
      </c>
      <c r="B115" s="33" t="s">
        <v>217</v>
      </c>
      <c r="C115" s="34">
        <v>1115</v>
      </c>
      <c r="D115" s="11" t="str">
        <f t="shared" si="11"/>
        <v>N/A</v>
      </c>
      <c r="E115" s="34">
        <v>1301</v>
      </c>
      <c r="F115" s="11" t="str">
        <f t="shared" si="12"/>
        <v>N/A</v>
      </c>
      <c r="G115" s="34">
        <v>1428</v>
      </c>
      <c r="H115" s="11" t="str">
        <f t="shared" si="13"/>
        <v>N/A</v>
      </c>
      <c r="I115" s="12">
        <v>16.68</v>
      </c>
      <c r="J115" s="12">
        <v>9.7620000000000005</v>
      </c>
      <c r="K115" s="41" t="s">
        <v>732</v>
      </c>
      <c r="L115" s="9" t="str">
        <f t="shared" ref="L115:L119" si="15">IF(J115="Div by 0", "N/A", IF(OR(J115="N/A",K115="N/A"),"N/A", IF(J115&gt;VALUE(MID(K115,1,2)), "No", IF(J115&lt;-1*VALUE(MID(K115,1,2)), "No", "Yes"))))</f>
        <v>Yes</v>
      </c>
    </row>
    <row r="116" spans="1:12" ht="25" x14ac:dyDescent="0.25">
      <c r="A116" s="42" t="s">
        <v>1460</v>
      </c>
      <c r="B116" s="33" t="s">
        <v>217</v>
      </c>
      <c r="C116" s="43">
        <v>60.730044843000002</v>
      </c>
      <c r="D116" s="11" t="str">
        <f t="shared" si="11"/>
        <v>N/A</v>
      </c>
      <c r="E116" s="43">
        <v>70.549577248000006</v>
      </c>
      <c r="F116" s="11" t="str">
        <f t="shared" si="12"/>
        <v>N/A</v>
      </c>
      <c r="G116" s="43">
        <v>77.147058823999998</v>
      </c>
      <c r="H116" s="11" t="str">
        <f t="shared" si="13"/>
        <v>N/A</v>
      </c>
      <c r="I116" s="12">
        <v>16.170000000000002</v>
      </c>
      <c r="J116" s="12">
        <v>9.3520000000000003</v>
      </c>
      <c r="K116" s="41" t="s">
        <v>732</v>
      </c>
      <c r="L116" s="9" t="str">
        <f t="shared" si="15"/>
        <v>Yes</v>
      </c>
    </row>
    <row r="117" spans="1:12" ht="25" x14ac:dyDescent="0.25">
      <c r="A117" s="42" t="s">
        <v>639</v>
      </c>
      <c r="B117" s="33" t="s">
        <v>217</v>
      </c>
      <c r="C117" s="43">
        <v>0</v>
      </c>
      <c r="D117" s="11" t="str">
        <f t="shared" si="11"/>
        <v>N/A</v>
      </c>
      <c r="E117" s="43">
        <v>0</v>
      </c>
      <c r="F117" s="11" t="str">
        <f t="shared" si="12"/>
        <v>N/A</v>
      </c>
      <c r="G117" s="43">
        <v>0</v>
      </c>
      <c r="H117" s="11" t="str">
        <f t="shared" si="13"/>
        <v>N/A</v>
      </c>
      <c r="I117" s="12" t="s">
        <v>1742</v>
      </c>
      <c r="J117" s="12" t="s">
        <v>1742</v>
      </c>
      <c r="K117" s="41" t="s">
        <v>732</v>
      </c>
      <c r="L117" s="9" t="str">
        <f t="shared" si="15"/>
        <v>N/A</v>
      </c>
    </row>
    <row r="118" spans="1:12" x14ac:dyDescent="0.25">
      <c r="A118" s="42" t="s">
        <v>640</v>
      </c>
      <c r="B118" s="33" t="s">
        <v>217</v>
      </c>
      <c r="C118" s="34">
        <v>0</v>
      </c>
      <c r="D118" s="11" t="str">
        <f t="shared" si="11"/>
        <v>N/A</v>
      </c>
      <c r="E118" s="34">
        <v>0</v>
      </c>
      <c r="F118" s="11" t="str">
        <f t="shared" si="12"/>
        <v>N/A</v>
      </c>
      <c r="G118" s="34">
        <v>0</v>
      </c>
      <c r="H118" s="11" t="str">
        <f t="shared" si="13"/>
        <v>N/A</v>
      </c>
      <c r="I118" s="12" t="s">
        <v>1742</v>
      </c>
      <c r="J118" s="12" t="s">
        <v>1742</v>
      </c>
      <c r="K118" s="41" t="s">
        <v>732</v>
      </c>
      <c r="L118" s="9" t="str">
        <f t="shared" si="15"/>
        <v>N/A</v>
      </c>
    </row>
    <row r="119" spans="1:12" ht="25" x14ac:dyDescent="0.25">
      <c r="A119" s="42" t="s">
        <v>1461</v>
      </c>
      <c r="B119" s="33" t="s">
        <v>217</v>
      </c>
      <c r="C119" s="43" t="s">
        <v>1742</v>
      </c>
      <c r="D119" s="11" t="str">
        <f t="shared" si="11"/>
        <v>N/A</v>
      </c>
      <c r="E119" s="43" t="s">
        <v>1742</v>
      </c>
      <c r="F119" s="11" t="str">
        <f t="shared" si="12"/>
        <v>N/A</v>
      </c>
      <c r="G119" s="43" t="s">
        <v>1742</v>
      </c>
      <c r="H119" s="11" t="str">
        <f t="shared" si="13"/>
        <v>N/A</v>
      </c>
      <c r="I119" s="12" t="s">
        <v>1742</v>
      </c>
      <c r="J119" s="12" t="s">
        <v>1742</v>
      </c>
      <c r="K119" s="41" t="s">
        <v>732</v>
      </c>
      <c r="L119" s="9" t="str">
        <f t="shared" si="15"/>
        <v>N/A</v>
      </c>
    </row>
    <row r="120" spans="1:12" ht="25" x14ac:dyDescent="0.25">
      <c r="A120" s="42" t="s">
        <v>641</v>
      </c>
      <c r="B120" s="33" t="s">
        <v>217</v>
      </c>
      <c r="C120" s="43">
        <v>6379129</v>
      </c>
      <c r="D120" s="11" t="str">
        <f t="shared" si="11"/>
        <v>N/A</v>
      </c>
      <c r="E120" s="43">
        <v>7432530</v>
      </c>
      <c r="F120" s="11" t="str">
        <f t="shared" si="12"/>
        <v>N/A</v>
      </c>
      <c r="G120" s="43">
        <v>7872626</v>
      </c>
      <c r="H120" s="11" t="str">
        <f t="shared" si="13"/>
        <v>N/A</v>
      </c>
      <c r="I120" s="12">
        <v>16.510000000000002</v>
      </c>
      <c r="J120" s="12">
        <v>5.9210000000000003</v>
      </c>
      <c r="K120" s="41" t="s">
        <v>732</v>
      </c>
      <c r="L120" s="9" t="str">
        <f t="shared" ref="L120:L131" si="16">IF(J120="Div by 0", "N/A", IF(K120="N/A","N/A", IF(J120&gt;VALUE(MID(K120,1,2)), "No", IF(J120&lt;-1*VALUE(MID(K120,1,2)), "No", "Yes"))))</f>
        <v>Yes</v>
      </c>
    </row>
    <row r="121" spans="1:12" x14ac:dyDescent="0.25">
      <c r="A121" s="42" t="s">
        <v>642</v>
      </c>
      <c r="B121" s="33" t="s">
        <v>217</v>
      </c>
      <c r="C121" s="34">
        <v>3560</v>
      </c>
      <c r="D121" s="11" t="str">
        <f t="shared" si="11"/>
        <v>N/A</v>
      </c>
      <c r="E121" s="34">
        <v>3745</v>
      </c>
      <c r="F121" s="11" t="str">
        <f t="shared" si="12"/>
        <v>N/A</v>
      </c>
      <c r="G121" s="34">
        <v>3844</v>
      </c>
      <c r="H121" s="11" t="str">
        <f t="shared" si="13"/>
        <v>N/A</v>
      </c>
      <c r="I121" s="12">
        <v>5.1970000000000001</v>
      </c>
      <c r="J121" s="12">
        <v>2.6440000000000001</v>
      </c>
      <c r="K121" s="41" t="s">
        <v>732</v>
      </c>
      <c r="L121" s="9" t="str">
        <f t="shared" si="16"/>
        <v>Yes</v>
      </c>
    </row>
    <row r="122" spans="1:12" ht="25" x14ac:dyDescent="0.25">
      <c r="A122" s="42" t="s">
        <v>1462</v>
      </c>
      <c r="B122" s="33" t="s">
        <v>217</v>
      </c>
      <c r="C122" s="43">
        <v>1791.8901685000001</v>
      </c>
      <c r="D122" s="11" t="str">
        <f t="shared" si="11"/>
        <v>N/A</v>
      </c>
      <c r="E122" s="43">
        <v>1984.6542056000001</v>
      </c>
      <c r="F122" s="11" t="str">
        <f t="shared" si="12"/>
        <v>N/A</v>
      </c>
      <c r="G122" s="43">
        <v>2048.0296566000002</v>
      </c>
      <c r="H122" s="11" t="str">
        <f t="shared" si="13"/>
        <v>N/A</v>
      </c>
      <c r="I122" s="12">
        <v>10.76</v>
      </c>
      <c r="J122" s="12">
        <v>3.1930000000000001</v>
      </c>
      <c r="K122" s="41" t="s">
        <v>732</v>
      </c>
      <c r="L122" s="9" t="str">
        <f t="shared" si="16"/>
        <v>Yes</v>
      </c>
    </row>
    <row r="123" spans="1:12" ht="25" x14ac:dyDescent="0.25">
      <c r="A123" s="42" t="s">
        <v>643</v>
      </c>
      <c r="B123" s="33" t="s">
        <v>217</v>
      </c>
      <c r="C123" s="43">
        <v>36270550</v>
      </c>
      <c r="D123" s="11" t="str">
        <f t="shared" ref="D123:D131" si="17">IF($B123="N/A","N/A",IF(C123&gt;10,"No",IF(C123&lt;-10,"No","Yes")))</f>
        <v>N/A</v>
      </c>
      <c r="E123" s="43">
        <v>37343637</v>
      </c>
      <c r="F123" s="11" t="str">
        <f t="shared" ref="F123:F131" si="18">IF($B123="N/A","N/A",IF(E123&gt;10,"No",IF(E123&lt;-10,"No","Yes")))</f>
        <v>N/A</v>
      </c>
      <c r="G123" s="43">
        <v>38020964</v>
      </c>
      <c r="H123" s="11" t="str">
        <f t="shared" ref="H123:H131" si="19">IF($B123="N/A","N/A",IF(G123&gt;10,"No",IF(G123&lt;-10,"No","Yes")))</f>
        <v>N/A</v>
      </c>
      <c r="I123" s="12">
        <v>2.9590000000000001</v>
      </c>
      <c r="J123" s="12">
        <v>1.8140000000000001</v>
      </c>
      <c r="K123" s="41" t="s">
        <v>732</v>
      </c>
      <c r="L123" s="9" t="str">
        <f t="shared" si="16"/>
        <v>Yes</v>
      </c>
    </row>
    <row r="124" spans="1:12" x14ac:dyDescent="0.25">
      <c r="A124" s="42" t="s">
        <v>644</v>
      </c>
      <c r="B124" s="33" t="s">
        <v>217</v>
      </c>
      <c r="C124" s="34">
        <v>759</v>
      </c>
      <c r="D124" s="11" t="str">
        <f t="shared" si="17"/>
        <v>N/A</v>
      </c>
      <c r="E124" s="34">
        <v>893</v>
      </c>
      <c r="F124" s="11" t="str">
        <f t="shared" si="18"/>
        <v>N/A</v>
      </c>
      <c r="G124" s="34">
        <v>927</v>
      </c>
      <c r="H124" s="11" t="str">
        <f t="shared" si="19"/>
        <v>N/A</v>
      </c>
      <c r="I124" s="12">
        <v>17.649999999999999</v>
      </c>
      <c r="J124" s="12">
        <v>3.8069999999999999</v>
      </c>
      <c r="K124" s="41" t="s">
        <v>732</v>
      </c>
      <c r="L124" s="9" t="str">
        <f t="shared" si="16"/>
        <v>Yes</v>
      </c>
    </row>
    <row r="125" spans="1:12" ht="25" x14ac:dyDescent="0.25">
      <c r="A125" s="42" t="s">
        <v>1463</v>
      </c>
      <c r="B125" s="33" t="s">
        <v>217</v>
      </c>
      <c r="C125" s="43">
        <v>47787.285903000004</v>
      </c>
      <c r="D125" s="11" t="str">
        <f t="shared" si="17"/>
        <v>N/A</v>
      </c>
      <c r="E125" s="43">
        <v>41818.182530999999</v>
      </c>
      <c r="F125" s="11" t="str">
        <f t="shared" si="18"/>
        <v>N/A</v>
      </c>
      <c r="G125" s="43">
        <v>41015.063646000002</v>
      </c>
      <c r="H125" s="11" t="str">
        <f t="shared" si="19"/>
        <v>N/A</v>
      </c>
      <c r="I125" s="12">
        <v>-12.5</v>
      </c>
      <c r="J125" s="12">
        <v>-1.92</v>
      </c>
      <c r="K125" s="41" t="s">
        <v>732</v>
      </c>
      <c r="L125" s="9" t="str">
        <f t="shared" si="16"/>
        <v>Yes</v>
      </c>
    </row>
    <row r="126" spans="1:12" ht="25" x14ac:dyDescent="0.25">
      <c r="A126" s="42" t="s">
        <v>645</v>
      </c>
      <c r="B126" s="33" t="s">
        <v>217</v>
      </c>
      <c r="C126" s="43">
        <v>2787737</v>
      </c>
      <c r="D126" s="11" t="str">
        <f t="shared" si="17"/>
        <v>N/A</v>
      </c>
      <c r="E126" s="43">
        <v>2896794</v>
      </c>
      <c r="F126" s="11" t="str">
        <f t="shared" si="18"/>
        <v>N/A</v>
      </c>
      <c r="G126" s="43">
        <v>2995648</v>
      </c>
      <c r="H126" s="11" t="str">
        <f t="shared" si="19"/>
        <v>N/A</v>
      </c>
      <c r="I126" s="12">
        <v>3.9119999999999999</v>
      </c>
      <c r="J126" s="12">
        <v>3.4129999999999998</v>
      </c>
      <c r="K126" s="41" t="s">
        <v>732</v>
      </c>
      <c r="L126" s="9" t="str">
        <f t="shared" si="16"/>
        <v>Yes</v>
      </c>
    </row>
    <row r="127" spans="1:12" x14ac:dyDescent="0.25">
      <c r="A127" s="42" t="s">
        <v>646</v>
      </c>
      <c r="B127" s="33" t="s">
        <v>217</v>
      </c>
      <c r="C127" s="34">
        <v>1928</v>
      </c>
      <c r="D127" s="11" t="str">
        <f t="shared" si="17"/>
        <v>N/A</v>
      </c>
      <c r="E127" s="34">
        <v>2011</v>
      </c>
      <c r="F127" s="11" t="str">
        <f t="shared" si="18"/>
        <v>N/A</v>
      </c>
      <c r="G127" s="34">
        <v>1679</v>
      </c>
      <c r="H127" s="11" t="str">
        <f t="shared" si="19"/>
        <v>N/A</v>
      </c>
      <c r="I127" s="12">
        <v>4.3049999999999997</v>
      </c>
      <c r="J127" s="12">
        <v>-16.5</v>
      </c>
      <c r="K127" s="41" t="s">
        <v>732</v>
      </c>
      <c r="L127" s="9" t="str">
        <f t="shared" si="16"/>
        <v>Yes</v>
      </c>
    </row>
    <row r="128" spans="1:12" ht="25" x14ac:dyDescent="0.25">
      <c r="A128" s="42" t="s">
        <v>1464</v>
      </c>
      <c r="B128" s="33" t="s">
        <v>217</v>
      </c>
      <c r="C128" s="43">
        <v>1445.9216805000001</v>
      </c>
      <c r="D128" s="11" t="str">
        <f t="shared" si="17"/>
        <v>N/A</v>
      </c>
      <c r="E128" s="43">
        <v>1440.4743908999999</v>
      </c>
      <c r="F128" s="11" t="str">
        <f t="shared" si="18"/>
        <v>N/A</v>
      </c>
      <c r="G128" s="43">
        <v>1784.1858248999999</v>
      </c>
      <c r="H128" s="11" t="str">
        <f t="shared" si="19"/>
        <v>N/A</v>
      </c>
      <c r="I128" s="12">
        <v>-0.377</v>
      </c>
      <c r="J128" s="12">
        <v>23.86</v>
      </c>
      <c r="K128" s="41" t="s">
        <v>732</v>
      </c>
      <c r="L128" s="9" t="str">
        <f t="shared" si="16"/>
        <v>Yes</v>
      </c>
    </row>
    <row r="129" spans="1:12" ht="25" x14ac:dyDescent="0.25">
      <c r="A129" s="42" t="s">
        <v>647</v>
      </c>
      <c r="B129" s="33" t="s">
        <v>217</v>
      </c>
      <c r="C129" s="43">
        <v>169655</v>
      </c>
      <c r="D129" s="11" t="str">
        <f t="shared" si="17"/>
        <v>N/A</v>
      </c>
      <c r="E129" s="43">
        <v>11737151</v>
      </c>
      <c r="F129" s="11" t="str">
        <f t="shared" si="18"/>
        <v>N/A</v>
      </c>
      <c r="G129" s="43">
        <v>12625036</v>
      </c>
      <c r="H129" s="11" t="str">
        <f t="shared" si="19"/>
        <v>N/A</v>
      </c>
      <c r="I129" s="12">
        <v>6818</v>
      </c>
      <c r="J129" s="12">
        <v>7.5650000000000004</v>
      </c>
      <c r="K129" s="41" t="s">
        <v>732</v>
      </c>
      <c r="L129" s="9" t="str">
        <f t="shared" si="16"/>
        <v>Yes</v>
      </c>
    </row>
    <row r="130" spans="1:12" x14ac:dyDescent="0.25">
      <c r="A130" s="42" t="s">
        <v>648</v>
      </c>
      <c r="B130" s="33" t="s">
        <v>217</v>
      </c>
      <c r="C130" s="34">
        <v>48</v>
      </c>
      <c r="D130" s="11" t="str">
        <f t="shared" si="17"/>
        <v>N/A</v>
      </c>
      <c r="E130" s="34">
        <v>787</v>
      </c>
      <c r="F130" s="11" t="str">
        <f t="shared" si="18"/>
        <v>N/A</v>
      </c>
      <c r="G130" s="34">
        <v>795</v>
      </c>
      <c r="H130" s="11" t="str">
        <f t="shared" si="19"/>
        <v>N/A</v>
      </c>
      <c r="I130" s="12">
        <v>1540</v>
      </c>
      <c r="J130" s="12">
        <v>1.0169999999999999</v>
      </c>
      <c r="K130" s="41" t="s">
        <v>732</v>
      </c>
      <c r="L130" s="9" t="str">
        <f t="shared" si="16"/>
        <v>Yes</v>
      </c>
    </row>
    <row r="131" spans="1:12" ht="25" x14ac:dyDescent="0.25">
      <c r="A131" s="42" t="s">
        <v>1465</v>
      </c>
      <c r="B131" s="33" t="s">
        <v>217</v>
      </c>
      <c r="C131" s="43">
        <v>3534.4791667</v>
      </c>
      <c r="D131" s="11" t="str">
        <f t="shared" si="17"/>
        <v>N/A</v>
      </c>
      <c r="E131" s="43">
        <v>14913.787802000001</v>
      </c>
      <c r="F131" s="11" t="str">
        <f t="shared" si="18"/>
        <v>N/A</v>
      </c>
      <c r="G131" s="43">
        <v>15880.548428</v>
      </c>
      <c r="H131" s="11" t="str">
        <f t="shared" si="19"/>
        <v>N/A</v>
      </c>
      <c r="I131" s="12">
        <v>322</v>
      </c>
      <c r="J131" s="12">
        <v>6.4820000000000002</v>
      </c>
      <c r="K131" s="41" t="s">
        <v>732</v>
      </c>
      <c r="L131" s="9" t="str">
        <f t="shared" si="16"/>
        <v>Yes</v>
      </c>
    </row>
    <row r="132" spans="1:12" x14ac:dyDescent="0.25">
      <c r="A132" s="42" t="s">
        <v>1466</v>
      </c>
      <c r="B132" s="33" t="s">
        <v>217</v>
      </c>
      <c r="C132" s="43">
        <v>495.12551179000002</v>
      </c>
      <c r="D132" s="11" t="str">
        <f t="shared" ref="D132:D143" si="20">IF($B132="N/A","N/A",IF(C132&gt;10,"No",IF(C132&lt;-10,"No","Yes")))</f>
        <v>N/A</v>
      </c>
      <c r="E132" s="43">
        <v>435.05401339999997</v>
      </c>
      <c r="F132" s="11" t="str">
        <f t="shared" ref="F132:F143" si="21">IF($B132="N/A","N/A",IF(E132&gt;10,"No",IF(E132&lt;-10,"No","Yes")))</f>
        <v>N/A</v>
      </c>
      <c r="G132" s="43">
        <v>482.99839722000002</v>
      </c>
      <c r="H132" s="11" t="str">
        <f t="shared" ref="H132:H143" si="22">IF($B132="N/A","N/A",IF(G132&gt;10,"No",IF(G132&lt;-10,"No","Yes")))</f>
        <v>N/A</v>
      </c>
      <c r="I132" s="12">
        <v>-12.1</v>
      </c>
      <c r="J132" s="12">
        <v>11.02</v>
      </c>
      <c r="K132" s="41" t="s">
        <v>732</v>
      </c>
      <c r="L132" s="9" t="str">
        <f t="shared" ref="L132:L143" si="23">IF(J132="Div by 0", "N/A", IF(K132="N/A","N/A", IF(J132&gt;VALUE(MID(K132,1,2)), "No", IF(J132&lt;-1*VALUE(MID(K132,1,2)), "No", "Yes"))))</f>
        <v>Yes</v>
      </c>
    </row>
    <row r="133" spans="1:12" x14ac:dyDescent="0.25">
      <c r="A133" s="42" t="s">
        <v>1467</v>
      </c>
      <c r="B133" s="33" t="s">
        <v>217</v>
      </c>
      <c r="C133" s="43">
        <v>330.80622075000002</v>
      </c>
      <c r="D133" s="11" t="str">
        <f t="shared" si="20"/>
        <v>N/A</v>
      </c>
      <c r="E133" s="43">
        <v>333.69132175999999</v>
      </c>
      <c r="F133" s="11" t="str">
        <f t="shared" si="21"/>
        <v>N/A</v>
      </c>
      <c r="G133" s="43">
        <v>374.27210345999998</v>
      </c>
      <c r="H133" s="11" t="str">
        <f t="shared" si="22"/>
        <v>N/A</v>
      </c>
      <c r="I133" s="12">
        <v>0.87209999999999999</v>
      </c>
      <c r="J133" s="12">
        <v>12.16</v>
      </c>
      <c r="K133" s="41" t="s">
        <v>732</v>
      </c>
      <c r="L133" s="9" t="str">
        <f t="shared" si="23"/>
        <v>Yes</v>
      </c>
    </row>
    <row r="134" spans="1:12" x14ac:dyDescent="0.25">
      <c r="A134" s="42" t="s">
        <v>1468</v>
      </c>
      <c r="B134" s="33" t="s">
        <v>217</v>
      </c>
      <c r="C134" s="43">
        <v>610.30948862000002</v>
      </c>
      <c r="D134" s="11" t="str">
        <f t="shared" si="20"/>
        <v>N/A</v>
      </c>
      <c r="E134" s="43">
        <v>516.87286688999995</v>
      </c>
      <c r="F134" s="11" t="str">
        <f t="shared" si="21"/>
        <v>N/A</v>
      </c>
      <c r="G134" s="43">
        <v>563.4509051</v>
      </c>
      <c r="H134" s="11" t="str">
        <f t="shared" si="22"/>
        <v>N/A</v>
      </c>
      <c r="I134" s="12">
        <v>-15.3</v>
      </c>
      <c r="J134" s="12">
        <v>9.0120000000000005</v>
      </c>
      <c r="K134" s="41" t="s">
        <v>732</v>
      </c>
      <c r="L134" s="9" t="str">
        <f t="shared" si="23"/>
        <v>Yes</v>
      </c>
    </row>
    <row r="135" spans="1:12" x14ac:dyDescent="0.25">
      <c r="A135" s="42" t="s">
        <v>1469</v>
      </c>
      <c r="B135" s="33" t="s">
        <v>217</v>
      </c>
      <c r="C135" s="43">
        <v>10285.752082000001</v>
      </c>
      <c r="D135" s="11" t="str">
        <f t="shared" si="20"/>
        <v>N/A</v>
      </c>
      <c r="E135" s="43">
        <v>11103.284697999999</v>
      </c>
      <c r="F135" s="11" t="str">
        <f t="shared" si="21"/>
        <v>N/A</v>
      </c>
      <c r="G135" s="43">
        <v>10600.245492</v>
      </c>
      <c r="H135" s="11" t="str">
        <f t="shared" si="22"/>
        <v>N/A</v>
      </c>
      <c r="I135" s="12">
        <v>7.9480000000000004</v>
      </c>
      <c r="J135" s="12">
        <v>-4.53</v>
      </c>
      <c r="K135" s="41" t="s">
        <v>732</v>
      </c>
      <c r="L135" s="9" t="str">
        <f t="shared" si="23"/>
        <v>Yes</v>
      </c>
    </row>
    <row r="136" spans="1:12" x14ac:dyDescent="0.25">
      <c r="A136" s="42" t="s">
        <v>1470</v>
      </c>
      <c r="B136" s="33" t="s">
        <v>217</v>
      </c>
      <c r="C136" s="43">
        <v>17072.327828000001</v>
      </c>
      <c r="D136" s="11" t="str">
        <f t="shared" si="20"/>
        <v>N/A</v>
      </c>
      <c r="E136" s="43">
        <v>18531.288117</v>
      </c>
      <c r="F136" s="11" t="str">
        <f t="shared" si="21"/>
        <v>N/A</v>
      </c>
      <c r="G136" s="43">
        <v>17725.970705</v>
      </c>
      <c r="H136" s="11" t="str">
        <f t="shared" si="22"/>
        <v>N/A</v>
      </c>
      <c r="I136" s="12">
        <v>8.5459999999999994</v>
      </c>
      <c r="J136" s="12">
        <v>-4.3499999999999996</v>
      </c>
      <c r="K136" s="41" t="s">
        <v>732</v>
      </c>
      <c r="L136" s="9" t="str">
        <f t="shared" si="23"/>
        <v>Yes</v>
      </c>
    </row>
    <row r="137" spans="1:12" x14ac:dyDescent="0.25">
      <c r="A137" s="42" t="s">
        <v>1471</v>
      </c>
      <c r="B137" s="33" t="s">
        <v>217</v>
      </c>
      <c r="C137" s="43">
        <v>3201.3641738000001</v>
      </c>
      <c r="D137" s="11" t="str">
        <f t="shared" si="20"/>
        <v>N/A</v>
      </c>
      <c r="E137" s="43">
        <v>3355.7016496000001</v>
      </c>
      <c r="F137" s="11" t="str">
        <f t="shared" si="21"/>
        <v>N/A</v>
      </c>
      <c r="G137" s="43">
        <v>3346.2246297000002</v>
      </c>
      <c r="H137" s="11" t="str">
        <f t="shared" si="22"/>
        <v>N/A</v>
      </c>
      <c r="I137" s="12">
        <v>4.8209999999999997</v>
      </c>
      <c r="J137" s="12">
        <v>-0.28199999999999997</v>
      </c>
      <c r="K137" s="41" t="s">
        <v>732</v>
      </c>
      <c r="L137" s="9" t="str">
        <f t="shared" si="23"/>
        <v>Yes</v>
      </c>
    </row>
    <row r="138" spans="1:12" x14ac:dyDescent="0.25">
      <c r="A138" s="42" t="s">
        <v>1472</v>
      </c>
      <c r="B138" s="33" t="s">
        <v>217</v>
      </c>
      <c r="C138" s="43">
        <v>205.26782437</v>
      </c>
      <c r="D138" s="11" t="str">
        <f t="shared" si="20"/>
        <v>N/A</v>
      </c>
      <c r="E138" s="43">
        <v>200.23547108</v>
      </c>
      <c r="F138" s="11" t="str">
        <f t="shared" si="21"/>
        <v>N/A</v>
      </c>
      <c r="G138" s="43">
        <v>229.60718578999999</v>
      </c>
      <c r="H138" s="11" t="str">
        <f t="shared" si="22"/>
        <v>N/A</v>
      </c>
      <c r="I138" s="12">
        <v>-2.4500000000000002</v>
      </c>
      <c r="J138" s="12">
        <v>14.67</v>
      </c>
      <c r="K138" s="41" t="s">
        <v>732</v>
      </c>
      <c r="L138" s="9" t="str">
        <f t="shared" si="23"/>
        <v>Yes</v>
      </c>
    </row>
    <row r="139" spans="1:12" x14ac:dyDescent="0.25">
      <c r="A139" s="42" t="s">
        <v>1473</v>
      </c>
      <c r="B139" s="33" t="s">
        <v>217</v>
      </c>
      <c r="C139" s="43">
        <v>92.511973576000003</v>
      </c>
      <c r="D139" s="11" t="str">
        <f t="shared" si="20"/>
        <v>N/A</v>
      </c>
      <c r="E139" s="43">
        <v>104.17356475</v>
      </c>
      <c r="F139" s="11" t="str">
        <f t="shared" si="21"/>
        <v>N/A</v>
      </c>
      <c r="G139" s="43">
        <v>132.30113485999999</v>
      </c>
      <c r="H139" s="11" t="str">
        <f t="shared" si="22"/>
        <v>N/A</v>
      </c>
      <c r="I139" s="12">
        <v>12.61</v>
      </c>
      <c r="J139" s="12">
        <v>27</v>
      </c>
      <c r="K139" s="41" t="s">
        <v>732</v>
      </c>
      <c r="L139" s="9" t="str">
        <f t="shared" si="23"/>
        <v>Yes</v>
      </c>
    </row>
    <row r="140" spans="1:12" x14ac:dyDescent="0.25">
      <c r="A140" s="42" t="s">
        <v>1474</v>
      </c>
      <c r="B140" s="33" t="s">
        <v>217</v>
      </c>
      <c r="C140" s="43">
        <v>300.93023942999997</v>
      </c>
      <c r="D140" s="11" t="str">
        <f t="shared" si="20"/>
        <v>N/A</v>
      </c>
      <c r="E140" s="43">
        <v>294.28100114</v>
      </c>
      <c r="F140" s="11" t="str">
        <f t="shared" si="21"/>
        <v>N/A</v>
      </c>
      <c r="G140" s="43">
        <v>297.05814591000001</v>
      </c>
      <c r="H140" s="11" t="str">
        <f t="shared" si="22"/>
        <v>N/A</v>
      </c>
      <c r="I140" s="12">
        <v>-2.21</v>
      </c>
      <c r="J140" s="12">
        <v>0.94369999999999998</v>
      </c>
      <c r="K140" s="41" t="s">
        <v>732</v>
      </c>
      <c r="L140" s="9" t="str">
        <f t="shared" si="23"/>
        <v>Yes</v>
      </c>
    </row>
    <row r="141" spans="1:12" x14ac:dyDescent="0.25">
      <c r="A141" s="42" t="s">
        <v>1475</v>
      </c>
      <c r="B141" s="33" t="s">
        <v>217</v>
      </c>
      <c r="C141" s="43">
        <v>17045.892417999999</v>
      </c>
      <c r="D141" s="11" t="str">
        <f t="shared" si="20"/>
        <v>N/A</v>
      </c>
      <c r="E141" s="43">
        <v>17719.451797999998</v>
      </c>
      <c r="F141" s="11" t="str">
        <f t="shared" si="21"/>
        <v>N/A</v>
      </c>
      <c r="G141" s="43">
        <v>18765.870843000001</v>
      </c>
      <c r="H141" s="11" t="str">
        <f t="shared" si="22"/>
        <v>N/A</v>
      </c>
      <c r="I141" s="12">
        <v>3.9510000000000001</v>
      </c>
      <c r="J141" s="12">
        <v>5.9050000000000002</v>
      </c>
      <c r="K141" s="41" t="s">
        <v>732</v>
      </c>
      <c r="L141" s="9" t="str">
        <f t="shared" si="23"/>
        <v>Yes</v>
      </c>
    </row>
    <row r="142" spans="1:12" x14ac:dyDescent="0.25">
      <c r="A142" s="42" t="s">
        <v>1476</v>
      </c>
      <c r="B142" s="33" t="s">
        <v>217</v>
      </c>
      <c r="C142" s="43">
        <v>9241.9702725000006</v>
      </c>
      <c r="D142" s="11" t="str">
        <f t="shared" si="20"/>
        <v>N/A</v>
      </c>
      <c r="E142" s="43">
        <v>10814.456075</v>
      </c>
      <c r="F142" s="11" t="str">
        <f t="shared" si="21"/>
        <v>N/A</v>
      </c>
      <c r="G142" s="43">
        <v>12081.361837</v>
      </c>
      <c r="H142" s="11" t="str">
        <f t="shared" si="22"/>
        <v>N/A</v>
      </c>
      <c r="I142" s="12">
        <v>17.010000000000002</v>
      </c>
      <c r="J142" s="12">
        <v>11.71</v>
      </c>
      <c r="K142" s="41" t="s">
        <v>732</v>
      </c>
      <c r="L142" s="9" t="str">
        <f t="shared" si="23"/>
        <v>Yes</v>
      </c>
    </row>
    <row r="143" spans="1:12" x14ac:dyDescent="0.25">
      <c r="A143" s="42" t="s">
        <v>1477</v>
      </c>
      <c r="B143" s="33" t="s">
        <v>217</v>
      </c>
      <c r="C143" s="43">
        <v>25607.832396999998</v>
      </c>
      <c r="D143" s="11" t="str">
        <f t="shared" si="20"/>
        <v>N/A</v>
      </c>
      <c r="E143" s="43">
        <v>25241.569965999999</v>
      </c>
      <c r="F143" s="11" t="str">
        <f t="shared" si="21"/>
        <v>N/A</v>
      </c>
      <c r="G143" s="43">
        <v>25789.526330000001</v>
      </c>
      <c r="H143" s="11" t="str">
        <f t="shared" si="22"/>
        <v>N/A</v>
      </c>
      <c r="I143" s="12">
        <v>-1.43</v>
      </c>
      <c r="J143" s="12">
        <v>2.1709999999999998</v>
      </c>
      <c r="K143" s="41" t="s">
        <v>732</v>
      </c>
      <c r="L143" s="9" t="str">
        <f t="shared" si="23"/>
        <v>Yes</v>
      </c>
    </row>
    <row r="144" spans="1:12" x14ac:dyDescent="0.25">
      <c r="A144" s="42" t="s">
        <v>89</v>
      </c>
      <c r="B144" s="33" t="s">
        <v>217</v>
      </c>
      <c r="C144" s="8">
        <v>21.03628406</v>
      </c>
      <c r="D144" s="11" t="str">
        <f t="shared" ref="D144:D161" si="24">IF($B144="N/A","N/A",IF(C144&gt;10,"No",IF(C144&lt;-10,"No","Yes")))</f>
        <v>N/A</v>
      </c>
      <c r="E144" s="8">
        <v>20.675509367</v>
      </c>
      <c r="F144" s="11" t="str">
        <f t="shared" ref="F144:F161" si="25">IF($B144="N/A","N/A",IF(E144&gt;10,"No",IF(E144&lt;-10,"No","Yes")))</f>
        <v>N/A</v>
      </c>
      <c r="G144" s="8">
        <v>20.195004675</v>
      </c>
      <c r="H144" s="11" t="str">
        <f t="shared" ref="H144:H161" si="26">IF($B144="N/A","N/A",IF(G144&gt;10,"No",IF(G144&lt;-10,"No","Yes")))</f>
        <v>N/A</v>
      </c>
      <c r="I144" s="12">
        <v>-1.72</v>
      </c>
      <c r="J144" s="12">
        <v>-2.3199999999999998</v>
      </c>
      <c r="K144" s="41" t="s">
        <v>732</v>
      </c>
      <c r="L144" s="9" t="str">
        <f t="shared" ref="L144:L161" si="27">IF(J144="Div by 0", "N/A", IF(K144="N/A","N/A", IF(J144&gt;VALUE(MID(K144,1,2)), "No", IF(J144&lt;-1*VALUE(MID(K144,1,2)), "No", "Yes"))))</f>
        <v>Yes</v>
      </c>
    </row>
    <row r="145" spans="1:12" x14ac:dyDescent="0.25">
      <c r="A145" s="42" t="s">
        <v>477</v>
      </c>
      <c r="B145" s="33" t="s">
        <v>217</v>
      </c>
      <c r="C145" s="8">
        <v>22.405725296</v>
      </c>
      <c r="D145" s="11" t="str">
        <f t="shared" si="24"/>
        <v>N/A</v>
      </c>
      <c r="E145" s="8">
        <v>21.922563417999999</v>
      </c>
      <c r="F145" s="11" t="str">
        <f t="shared" si="25"/>
        <v>N/A</v>
      </c>
      <c r="G145" s="8">
        <v>21.852731591000001</v>
      </c>
      <c r="H145" s="11" t="str">
        <f t="shared" si="26"/>
        <v>N/A</v>
      </c>
      <c r="I145" s="12">
        <v>-2.16</v>
      </c>
      <c r="J145" s="12">
        <v>-0.31900000000000001</v>
      </c>
      <c r="K145" s="41" t="s">
        <v>732</v>
      </c>
      <c r="L145" s="9" t="str">
        <f t="shared" si="27"/>
        <v>Yes</v>
      </c>
    </row>
    <row r="146" spans="1:12" x14ac:dyDescent="0.25">
      <c r="A146" s="42" t="s">
        <v>478</v>
      </c>
      <c r="B146" s="33" t="s">
        <v>217</v>
      </c>
      <c r="C146" s="8">
        <v>19.420632574999999</v>
      </c>
      <c r="D146" s="11" t="str">
        <f t="shared" si="24"/>
        <v>N/A</v>
      </c>
      <c r="E146" s="8">
        <v>19.340159272000001</v>
      </c>
      <c r="F146" s="11" t="str">
        <f t="shared" si="25"/>
        <v>N/A</v>
      </c>
      <c r="G146" s="8">
        <v>18.431157432999999</v>
      </c>
      <c r="H146" s="11" t="str">
        <f t="shared" si="26"/>
        <v>N/A</v>
      </c>
      <c r="I146" s="12">
        <v>-0.41399999999999998</v>
      </c>
      <c r="J146" s="12">
        <v>-4.7</v>
      </c>
      <c r="K146" s="41" t="s">
        <v>732</v>
      </c>
      <c r="L146" s="9" t="str">
        <f t="shared" si="27"/>
        <v>Yes</v>
      </c>
    </row>
    <row r="147" spans="1:12" x14ac:dyDescent="0.25">
      <c r="A147" s="42" t="s">
        <v>1478</v>
      </c>
      <c r="B147" s="33" t="s">
        <v>217</v>
      </c>
      <c r="C147" s="8">
        <v>30.989693633000002</v>
      </c>
      <c r="D147" s="11" t="str">
        <f t="shared" si="24"/>
        <v>N/A</v>
      </c>
      <c r="E147" s="8">
        <v>30.999589772</v>
      </c>
      <c r="F147" s="11" t="str">
        <f t="shared" si="25"/>
        <v>N/A</v>
      </c>
      <c r="G147" s="8">
        <v>29.664752236999998</v>
      </c>
      <c r="H147" s="11" t="str">
        <f t="shared" si="26"/>
        <v>N/A</v>
      </c>
      <c r="I147" s="12">
        <v>3.1899999999999998E-2</v>
      </c>
      <c r="J147" s="12">
        <v>-4.3099999999999996</v>
      </c>
      <c r="K147" s="41" t="s">
        <v>732</v>
      </c>
      <c r="L147" s="9" t="str">
        <f t="shared" si="27"/>
        <v>Yes</v>
      </c>
    </row>
    <row r="148" spans="1:12" x14ac:dyDescent="0.25">
      <c r="A148" s="42" t="s">
        <v>1479</v>
      </c>
      <c r="B148" s="33" t="s">
        <v>217</v>
      </c>
      <c r="C148" s="8">
        <v>53.399394440000002</v>
      </c>
      <c r="D148" s="11" t="str">
        <f t="shared" si="24"/>
        <v>N/A</v>
      </c>
      <c r="E148" s="8">
        <v>53.538050734000002</v>
      </c>
      <c r="F148" s="11" t="str">
        <f t="shared" si="25"/>
        <v>N/A</v>
      </c>
      <c r="G148" s="8">
        <v>52.362100818000002</v>
      </c>
      <c r="H148" s="11" t="str">
        <f t="shared" si="26"/>
        <v>N/A</v>
      </c>
      <c r="I148" s="12">
        <v>0.25969999999999999</v>
      </c>
      <c r="J148" s="12">
        <v>-2.2000000000000002</v>
      </c>
      <c r="K148" s="41" t="s">
        <v>732</v>
      </c>
      <c r="L148" s="9" t="str">
        <f t="shared" si="27"/>
        <v>Yes</v>
      </c>
    </row>
    <row r="149" spans="1:12" x14ac:dyDescent="0.25">
      <c r="A149" s="42" t="s">
        <v>1480</v>
      </c>
      <c r="B149" s="33" t="s">
        <v>217</v>
      </c>
      <c r="C149" s="8">
        <v>7.5376884422000003</v>
      </c>
      <c r="D149" s="11" t="str">
        <f t="shared" si="24"/>
        <v>N/A</v>
      </c>
      <c r="E149" s="8">
        <v>7.4516496017999998</v>
      </c>
      <c r="F149" s="11" t="str">
        <f t="shared" si="25"/>
        <v>N/A</v>
      </c>
      <c r="G149" s="8">
        <v>6.5002742731999996</v>
      </c>
      <c r="H149" s="11" t="str">
        <f t="shared" si="26"/>
        <v>N/A</v>
      </c>
      <c r="I149" s="12">
        <v>-1.1399999999999999</v>
      </c>
      <c r="J149" s="12">
        <v>-12.8</v>
      </c>
      <c r="K149" s="41" t="s">
        <v>732</v>
      </c>
      <c r="L149" s="9" t="str">
        <f t="shared" si="27"/>
        <v>Yes</v>
      </c>
    </row>
    <row r="150" spans="1:12" x14ac:dyDescent="0.25">
      <c r="A150" s="42" t="s">
        <v>90</v>
      </c>
      <c r="B150" s="33" t="s">
        <v>217</v>
      </c>
      <c r="C150" s="8">
        <v>41.945503318</v>
      </c>
      <c r="D150" s="11" t="str">
        <f t="shared" si="24"/>
        <v>N/A</v>
      </c>
      <c r="E150" s="8">
        <v>41.679201421999998</v>
      </c>
      <c r="F150" s="11" t="str">
        <f t="shared" si="25"/>
        <v>N/A</v>
      </c>
      <c r="G150" s="8">
        <v>43.368505409000001</v>
      </c>
      <c r="H150" s="11" t="str">
        <f t="shared" si="26"/>
        <v>N/A</v>
      </c>
      <c r="I150" s="12">
        <v>-0.63500000000000001</v>
      </c>
      <c r="J150" s="12">
        <v>4.0529999999999999</v>
      </c>
      <c r="K150" s="41" t="s">
        <v>732</v>
      </c>
      <c r="L150" s="9" t="str">
        <f t="shared" si="27"/>
        <v>Yes</v>
      </c>
    </row>
    <row r="151" spans="1:12" x14ac:dyDescent="0.25">
      <c r="A151" s="42" t="s">
        <v>479</v>
      </c>
      <c r="B151" s="33" t="s">
        <v>217</v>
      </c>
      <c r="C151" s="8">
        <v>38.067712634000003</v>
      </c>
      <c r="D151" s="11" t="str">
        <f t="shared" si="24"/>
        <v>N/A</v>
      </c>
      <c r="E151" s="8">
        <v>38.584779705999999</v>
      </c>
      <c r="F151" s="11" t="str">
        <f t="shared" si="25"/>
        <v>N/A</v>
      </c>
      <c r="G151" s="8">
        <v>40.248086565999998</v>
      </c>
      <c r="H151" s="11" t="str">
        <f t="shared" si="26"/>
        <v>N/A</v>
      </c>
      <c r="I151" s="12">
        <v>1.3580000000000001</v>
      </c>
      <c r="J151" s="12">
        <v>4.3109999999999999</v>
      </c>
      <c r="K151" s="41" t="s">
        <v>732</v>
      </c>
      <c r="L151" s="9" t="str">
        <f t="shared" si="27"/>
        <v>Yes</v>
      </c>
    </row>
    <row r="152" spans="1:12" x14ac:dyDescent="0.25">
      <c r="A152" s="42" t="s">
        <v>480</v>
      </c>
      <c r="B152" s="33" t="s">
        <v>217</v>
      </c>
      <c r="C152" s="8">
        <v>45.610404965999997</v>
      </c>
      <c r="D152" s="11" t="str">
        <f t="shared" si="24"/>
        <v>N/A</v>
      </c>
      <c r="E152" s="8">
        <v>44.852104664000002</v>
      </c>
      <c r="F152" s="11" t="str">
        <f t="shared" si="25"/>
        <v>N/A</v>
      </c>
      <c r="G152" s="8">
        <v>46.352166758000003</v>
      </c>
      <c r="H152" s="11" t="str">
        <f t="shared" si="26"/>
        <v>N/A</v>
      </c>
      <c r="I152" s="12">
        <v>-1.66</v>
      </c>
      <c r="J152" s="12">
        <v>3.3439999999999999</v>
      </c>
      <c r="K152" s="41" t="s">
        <v>732</v>
      </c>
      <c r="L152" s="9" t="str">
        <f t="shared" si="27"/>
        <v>Yes</v>
      </c>
    </row>
    <row r="153" spans="1:12" x14ac:dyDescent="0.25">
      <c r="A153" s="42" t="s">
        <v>117</v>
      </c>
      <c r="B153" s="33" t="s">
        <v>217</v>
      </c>
      <c r="C153" s="8">
        <v>89.439503035000001</v>
      </c>
      <c r="D153" s="11" t="str">
        <f t="shared" si="24"/>
        <v>N/A</v>
      </c>
      <c r="E153" s="8">
        <v>89.607548202000004</v>
      </c>
      <c r="F153" s="11" t="str">
        <f t="shared" si="25"/>
        <v>N/A</v>
      </c>
      <c r="G153" s="8">
        <v>88.740483505</v>
      </c>
      <c r="H153" s="11" t="str">
        <f t="shared" si="26"/>
        <v>N/A</v>
      </c>
      <c r="I153" s="12">
        <v>0.18790000000000001</v>
      </c>
      <c r="J153" s="12">
        <v>-0.96799999999999997</v>
      </c>
      <c r="K153" s="41" t="s">
        <v>732</v>
      </c>
      <c r="L153" s="9" t="str">
        <f t="shared" si="27"/>
        <v>Yes</v>
      </c>
    </row>
    <row r="154" spans="1:12" x14ac:dyDescent="0.25">
      <c r="A154" s="42" t="s">
        <v>481</v>
      </c>
      <c r="B154" s="33" t="s">
        <v>217</v>
      </c>
      <c r="C154" s="8">
        <v>87.420864299000002</v>
      </c>
      <c r="D154" s="11" t="str">
        <f t="shared" si="24"/>
        <v>N/A</v>
      </c>
      <c r="E154" s="8">
        <v>87.449933243999993</v>
      </c>
      <c r="F154" s="11" t="str">
        <f t="shared" si="25"/>
        <v>N/A</v>
      </c>
      <c r="G154" s="8">
        <v>85.669041964000002</v>
      </c>
      <c r="H154" s="11" t="str">
        <f t="shared" si="26"/>
        <v>N/A</v>
      </c>
      <c r="I154" s="12">
        <v>3.3300000000000003E-2</v>
      </c>
      <c r="J154" s="12">
        <v>-2.04</v>
      </c>
      <c r="K154" s="41" t="s">
        <v>732</v>
      </c>
      <c r="L154" s="9" t="str">
        <f t="shared" si="27"/>
        <v>Yes</v>
      </c>
    </row>
    <row r="155" spans="1:12" x14ac:dyDescent="0.25">
      <c r="A155" s="42" t="s">
        <v>482</v>
      </c>
      <c r="B155" s="33" t="s">
        <v>217</v>
      </c>
      <c r="C155" s="8">
        <v>91.634643807000003</v>
      </c>
      <c r="D155" s="11" t="str">
        <f t="shared" si="24"/>
        <v>N/A</v>
      </c>
      <c r="E155" s="8">
        <v>91.922639363000002</v>
      </c>
      <c r="F155" s="11" t="str">
        <f t="shared" si="25"/>
        <v>N/A</v>
      </c>
      <c r="G155" s="8">
        <v>91.908941306000003</v>
      </c>
      <c r="H155" s="11" t="str">
        <f t="shared" si="26"/>
        <v>N/A</v>
      </c>
      <c r="I155" s="12">
        <v>0.31430000000000002</v>
      </c>
      <c r="J155" s="12">
        <v>-1.4999999999999999E-2</v>
      </c>
      <c r="K155" s="41" t="s">
        <v>732</v>
      </c>
      <c r="L155" s="9" t="str">
        <f t="shared" si="27"/>
        <v>Yes</v>
      </c>
    </row>
    <row r="156" spans="1:12" x14ac:dyDescent="0.25">
      <c r="A156" s="42" t="s">
        <v>1481</v>
      </c>
      <c r="B156" s="33" t="s">
        <v>217</v>
      </c>
      <c r="C156" s="34">
        <v>0.52617449660000004</v>
      </c>
      <c r="D156" s="11" t="str">
        <f t="shared" si="24"/>
        <v>N/A</v>
      </c>
      <c r="E156" s="34">
        <v>0.52447089950000003</v>
      </c>
      <c r="F156" s="11" t="str">
        <f t="shared" si="25"/>
        <v>N/A</v>
      </c>
      <c r="G156" s="34">
        <v>0.71164021160000002</v>
      </c>
      <c r="H156" s="11" t="str">
        <f t="shared" si="26"/>
        <v>N/A</v>
      </c>
      <c r="I156" s="12">
        <v>-0.32400000000000001</v>
      </c>
      <c r="J156" s="12">
        <v>35.69</v>
      </c>
      <c r="K156" s="41" t="s">
        <v>732</v>
      </c>
      <c r="L156" s="9" t="str">
        <f t="shared" si="27"/>
        <v>No</v>
      </c>
    </row>
    <row r="157" spans="1:12" x14ac:dyDescent="0.25">
      <c r="A157" s="42" t="s">
        <v>1482</v>
      </c>
      <c r="B157" s="33" t="s">
        <v>217</v>
      </c>
      <c r="C157" s="34">
        <v>0.1191646192</v>
      </c>
      <c r="D157" s="11" t="str">
        <f t="shared" si="24"/>
        <v>N/A</v>
      </c>
      <c r="E157" s="34">
        <v>0.45432399509999999</v>
      </c>
      <c r="F157" s="11" t="str">
        <f t="shared" si="25"/>
        <v>N/A</v>
      </c>
      <c r="G157" s="34">
        <v>0.1038647343</v>
      </c>
      <c r="H157" s="11" t="str">
        <f t="shared" si="26"/>
        <v>N/A</v>
      </c>
      <c r="I157" s="12">
        <v>281.3</v>
      </c>
      <c r="J157" s="12">
        <v>-77.099999999999994</v>
      </c>
      <c r="K157" s="41" t="s">
        <v>732</v>
      </c>
      <c r="L157" s="9" t="str">
        <f t="shared" si="27"/>
        <v>No</v>
      </c>
    </row>
    <row r="158" spans="1:12" x14ac:dyDescent="0.25">
      <c r="A158" s="42" t="s">
        <v>1483</v>
      </c>
      <c r="B158" s="33" t="s">
        <v>217</v>
      </c>
      <c r="C158" s="34">
        <v>0.87062404869999999</v>
      </c>
      <c r="D158" s="11" t="str">
        <f t="shared" si="24"/>
        <v>N/A</v>
      </c>
      <c r="E158" s="34">
        <v>0.57352941180000006</v>
      </c>
      <c r="F158" s="11" t="str">
        <f t="shared" si="25"/>
        <v>N/A</v>
      </c>
      <c r="G158" s="34">
        <v>1.4255952381000001</v>
      </c>
      <c r="H158" s="11" t="str">
        <f t="shared" si="26"/>
        <v>N/A</v>
      </c>
      <c r="I158" s="12">
        <v>-34.1</v>
      </c>
      <c r="J158" s="12">
        <v>148.6</v>
      </c>
      <c r="K158" s="41" t="s">
        <v>732</v>
      </c>
      <c r="L158" s="9" t="str">
        <f t="shared" si="27"/>
        <v>No</v>
      </c>
    </row>
    <row r="159" spans="1:12" x14ac:dyDescent="0.25">
      <c r="A159" s="42" t="s">
        <v>1484</v>
      </c>
      <c r="B159" s="33" t="s">
        <v>217</v>
      </c>
      <c r="C159" s="34">
        <v>244.5261959</v>
      </c>
      <c r="D159" s="11" t="str">
        <f t="shared" si="24"/>
        <v>N/A</v>
      </c>
      <c r="E159" s="34">
        <v>255.11071901</v>
      </c>
      <c r="F159" s="11" t="str">
        <f t="shared" si="25"/>
        <v>N/A</v>
      </c>
      <c r="G159" s="34">
        <v>244.99099505000001</v>
      </c>
      <c r="H159" s="11" t="str">
        <f t="shared" si="26"/>
        <v>N/A</v>
      </c>
      <c r="I159" s="12">
        <v>4.3289999999999997</v>
      </c>
      <c r="J159" s="12">
        <v>-3.97</v>
      </c>
      <c r="K159" s="41" t="s">
        <v>732</v>
      </c>
      <c r="L159" s="9" t="str">
        <f t="shared" si="27"/>
        <v>Yes</v>
      </c>
    </row>
    <row r="160" spans="1:12" x14ac:dyDescent="0.25">
      <c r="A160" s="42" t="s">
        <v>1485</v>
      </c>
      <c r="B160" s="33" t="s">
        <v>217</v>
      </c>
      <c r="C160" s="34">
        <v>246.71752577000001</v>
      </c>
      <c r="D160" s="11" t="str">
        <f t="shared" si="24"/>
        <v>N/A</v>
      </c>
      <c r="E160" s="34">
        <v>258.62194513999998</v>
      </c>
      <c r="F160" s="11" t="str">
        <f t="shared" si="25"/>
        <v>N/A</v>
      </c>
      <c r="G160" s="34">
        <v>246.05393144999999</v>
      </c>
      <c r="H160" s="11" t="str">
        <f t="shared" si="26"/>
        <v>N/A</v>
      </c>
      <c r="I160" s="12">
        <v>4.8250000000000002</v>
      </c>
      <c r="J160" s="12">
        <v>-4.8600000000000003</v>
      </c>
      <c r="K160" s="41" t="s">
        <v>732</v>
      </c>
      <c r="L160" s="9" t="str">
        <f t="shared" si="27"/>
        <v>Yes</v>
      </c>
    </row>
    <row r="161" spans="1:12" x14ac:dyDescent="0.25">
      <c r="A161" s="42" t="s">
        <v>1486</v>
      </c>
      <c r="B161" s="33" t="s">
        <v>217</v>
      </c>
      <c r="C161" s="34">
        <v>227.85490196000001</v>
      </c>
      <c r="D161" s="11" t="str">
        <f t="shared" si="24"/>
        <v>N/A</v>
      </c>
      <c r="E161" s="34">
        <v>228.24045802000001</v>
      </c>
      <c r="F161" s="11" t="str">
        <f t="shared" si="25"/>
        <v>N/A</v>
      </c>
      <c r="G161" s="34">
        <v>236.092827</v>
      </c>
      <c r="H161" s="11" t="str">
        <f t="shared" si="26"/>
        <v>N/A</v>
      </c>
      <c r="I161" s="12">
        <v>0.16919999999999999</v>
      </c>
      <c r="J161" s="12">
        <v>3.44</v>
      </c>
      <c r="K161" s="41" t="s">
        <v>732</v>
      </c>
      <c r="L161" s="9" t="str">
        <f t="shared" si="27"/>
        <v>Yes</v>
      </c>
    </row>
    <row r="162" spans="1:12" x14ac:dyDescent="0.25">
      <c r="A162" s="42" t="s">
        <v>1619</v>
      </c>
      <c r="B162" s="33" t="s">
        <v>217</v>
      </c>
      <c r="C162" s="34">
        <v>0</v>
      </c>
      <c r="D162" s="11" t="str">
        <f t="shared" ref="D162:D172" si="28">IF($B162="N/A","N/A",IF(C162&gt;10,"No",IF(C162&lt;-10,"No","Yes")))</f>
        <v>N/A</v>
      </c>
      <c r="E162" s="34">
        <v>0</v>
      </c>
      <c r="F162" s="11" t="str">
        <f t="shared" ref="F162:F172" si="29">IF($B162="N/A","N/A",IF(E162&gt;10,"No",IF(E162&lt;-10,"No","Yes")))</f>
        <v>N/A</v>
      </c>
      <c r="G162" s="34">
        <v>0</v>
      </c>
      <c r="H162" s="11" t="str">
        <f t="shared" ref="H162:H172" si="30">IF($B162="N/A","N/A",IF(G162&gt;10,"No",IF(G162&lt;-10,"No","Yes")))</f>
        <v>N/A</v>
      </c>
      <c r="I162" s="12" t="s">
        <v>1742</v>
      </c>
      <c r="J162" s="12" t="s">
        <v>1742</v>
      </c>
      <c r="K162" s="14" t="s">
        <v>217</v>
      </c>
      <c r="L162" s="9" t="str">
        <f t="shared" ref="L162:L172" si="31">IF(J162="Div by 0", "N/A", IF(K162="N/A","N/A", IF(J162&gt;VALUE(MID(K162,1,2)), "No", IF(J162&lt;-1*VALUE(MID(K162,1,2)), "No", "Yes"))))</f>
        <v>N/A</v>
      </c>
    </row>
    <row r="163" spans="1:12" x14ac:dyDescent="0.25">
      <c r="A163" s="42" t="s">
        <v>126</v>
      </c>
      <c r="B163" s="33" t="s">
        <v>217</v>
      </c>
      <c r="C163" s="34">
        <v>11</v>
      </c>
      <c r="D163" s="11" t="str">
        <f t="shared" si="28"/>
        <v>N/A</v>
      </c>
      <c r="E163" s="34">
        <v>11</v>
      </c>
      <c r="F163" s="11" t="str">
        <f t="shared" si="29"/>
        <v>N/A</v>
      </c>
      <c r="G163" s="34">
        <v>11</v>
      </c>
      <c r="H163" s="11" t="str">
        <f t="shared" si="30"/>
        <v>N/A</v>
      </c>
      <c r="I163" s="12">
        <v>-33.299999999999997</v>
      </c>
      <c r="J163" s="12">
        <v>50</v>
      </c>
      <c r="K163" s="14" t="s">
        <v>217</v>
      </c>
      <c r="L163" s="9" t="str">
        <f t="shared" si="31"/>
        <v>N/A</v>
      </c>
    </row>
    <row r="164" spans="1:12" ht="25" x14ac:dyDescent="0.25">
      <c r="A164" s="42" t="s">
        <v>1620</v>
      </c>
      <c r="B164" s="33" t="s">
        <v>217</v>
      </c>
      <c r="C164" s="34">
        <v>0</v>
      </c>
      <c r="D164" s="11" t="str">
        <f t="shared" si="28"/>
        <v>N/A</v>
      </c>
      <c r="E164" s="34">
        <v>0</v>
      </c>
      <c r="F164" s="11" t="str">
        <f t="shared" si="29"/>
        <v>N/A</v>
      </c>
      <c r="G164" s="34">
        <v>0</v>
      </c>
      <c r="H164" s="11" t="str">
        <f t="shared" si="30"/>
        <v>N/A</v>
      </c>
      <c r="I164" s="12" t="s">
        <v>1742</v>
      </c>
      <c r="J164" s="12" t="s">
        <v>1742</v>
      </c>
      <c r="K164" s="14" t="s">
        <v>217</v>
      </c>
      <c r="L164" s="9" t="str">
        <f t="shared" si="31"/>
        <v>N/A</v>
      </c>
    </row>
    <row r="165" spans="1:12" ht="25" x14ac:dyDescent="0.25">
      <c r="A165" s="42" t="s">
        <v>1487</v>
      </c>
      <c r="B165" s="33" t="s">
        <v>217</v>
      </c>
      <c r="C165" s="34">
        <v>0</v>
      </c>
      <c r="D165" s="11" t="str">
        <f t="shared" si="28"/>
        <v>N/A</v>
      </c>
      <c r="E165" s="34">
        <v>0</v>
      </c>
      <c r="F165" s="11" t="str">
        <f t="shared" si="29"/>
        <v>N/A</v>
      </c>
      <c r="G165" s="34">
        <v>0</v>
      </c>
      <c r="H165" s="11" t="str">
        <f t="shared" si="30"/>
        <v>N/A</v>
      </c>
      <c r="I165" s="12" t="s">
        <v>1742</v>
      </c>
      <c r="J165" s="12" t="s">
        <v>1742</v>
      </c>
      <c r="K165" s="14" t="s">
        <v>217</v>
      </c>
      <c r="L165" s="9" t="str">
        <f t="shared" si="31"/>
        <v>N/A</v>
      </c>
    </row>
    <row r="166" spans="1:12" x14ac:dyDescent="0.25">
      <c r="A166" s="42" t="s">
        <v>1621</v>
      </c>
      <c r="B166" s="33" t="s">
        <v>217</v>
      </c>
      <c r="C166" s="34">
        <v>0</v>
      </c>
      <c r="D166" s="11" t="str">
        <f t="shared" si="28"/>
        <v>N/A</v>
      </c>
      <c r="E166" s="34">
        <v>0</v>
      </c>
      <c r="F166" s="11" t="str">
        <f t="shared" si="29"/>
        <v>N/A</v>
      </c>
      <c r="G166" s="34">
        <v>0</v>
      </c>
      <c r="H166" s="11" t="str">
        <f t="shared" si="30"/>
        <v>N/A</v>
      </c>
      <c r="I166" s="12" t="s">
        <v>1742</v>
      </c>
      <c r="J166" s="12" t="s">
        <v>1742</v>
      </c>
      <c r="K166" s="14" t="s">
        <v>217</v>
      </c>
      <c r="L166" s="9" t="str">
        <f t="shared" si="31"/>
        <v>N/A</v>
      </c>
    </row>
    <row r="167" spans="1:12" x14ac:dyDescent="0.25">
      <c r="A167" s="42" t="s">
        <v>1622</v>
      </c>
      <c r="B167" s="33" t="s">
        <v>217</v>
      </c>
      <c r="C167" s="34">
        <v>36</v>
      </c>
      <c r="D167" s="11" t="str">
        <f t="shared" si="28"/>
        <v>N/A</v>
      </c>
      <c r="E167" s="34">
        <v>41</v>
      </c>
      <c r="F167" s="11" t="str">
        <f t="shared" si="29"/>
        <v>N/A</v>
      </c>
      <c r="G167" s="34">
        <v>55</v>
      </c>
      <c r="H167" s="11" t="str">
        <f t="shared" si="30"/>
        <v>N/A</v>
      </c>
      <c r="I167" s="12">
        <v>13.89</v>
      </c>
      <c r="J167" s="12">
        <v>34.15</v>
      </c>
      <c r="K167" s="14" t="s">
        <v>217</v>
      </c>
      <c r="L167" s="9" t="str">
        <f t="shared" si="31"/>
        <v>N/A</v>
      </c>
    </row>
    <row r="168" spans="1:12" x14ac:dyDescent="0.25">
      <c r="A168" s="42" t="s">
        <v>125</v>
      </c>
      <c r="B168" s="33" t="s">
        <v>217</v>
      </c>
      <c r="C168" s="43">
        <v>616187</v>
      </c>
      <c r="D168" s="11" t="str">
        <f t="shared" si="28"/>
        <v>N/A</v>
      </c>
      <c r="E168" s="43">
        <v>610450</v>
      </c>
      <c r="F168" s="11" t="str">
        <f t="shared" si="29"/>
        <v>N/A</v>
      </c>
      <c r="G168" s="43">
        <v>721606</v>
      </c>
      <c r="H168" s="11" t="str">
        <f t="shared" si="30"/>
        <v>N/A</v>
      </c>
      <c r="I168" s="12">
        <v>-0.93100000000000005</v>
      </c>
      <c r="J168" s="12">
        <v>18.21</v>
      </c>
      <c r="K168" s="14" t="s">
        <v>217</v>
      </c>
      <c r="L168" s="9" t="str">
        <f t="shared" si="31"/>
        <v>N/A</v>
      </c>
    </row>
    <row r="169" spans="1:12" x14ac:dyDescent="0.25">
      <c r="A169" s="42" t="s">
        <v>1623</v>
      </c>
      <c r="B169" s="33" t="s">
        <v>217</v>
      </c>
      <c r="C169" s="43">
        <v>153447</v>
      </c>
      <c r="D169" s="11" t="str">
        <f t="shared" si="28"/>
        <v>N/A</v>
      </c>
      <c r="E169" s="43">
        <v>83263</v>
      </c>
      <c r="F169" s="11" t="str">
        <f t="shared" si="29"/>
        <v>N/A</v>
      </c>
      <c r="G169" s="43">
        <v>219552</v>
      </c>
      <c r="H169" s="11" t="str">
        <f t="shared" si="30"/>
        <v>N/A</v>
      </c>
      <c r="I169" s="12">
        <v>-45.7</v>
      </c>
      <c r="J169" s="12">
        <v>163.69999999999999</v>
      </c>
      <c r="K169" s="14" t="s">
        <v>217</v>
      </c>
      <c r="L169" s="9" t="str">
        <f t="shared" si="31"/>
        <v>N/A</v>
      </c>
    </row>
    <row r="170" spans="1:12" x14ac:dyDescent="0.25">
      <c r="A170" s="42" t="s">
        <v>1380</v>
      </c>
      <c r="B170" s="33" t="s">
        <v>217</v>
      </c>
      <c r="C170" s="43">
        <v>113566</v>
      </c>
      <c r="D170" s="11" t="str">
        <f t="shared" si="28"/>
        <v>N/A</v>
      </c>
      <c r="E170" s="43">
        <v>181126</v>
      </c>
      <c r="F170" s="11" t="str">
        <f t="shared" si="29"/>
        <v>N/A</v>
      </c>
      <c r="G170" s="43">
        <v>147269</v>
      </c>
      <c r="H170" s="11" t="str">
        <f t="shared" si="30"/>
        <v>N/A</v>
      </c>
      <c r="I170" s="12">
        <v>59.49</v>
      </c>
      <c r="J170" s="12">
        <v>-18.7</v>
      </c>
      <c r="K170" s="14" t="s">
        <v>217</v>
      </c>
      <c r="L170" s="9" t="str">
        <f t="shared" si="31"/>
        <v>N/A</v>
      </c>
    </row>
    <row r="171" spans="1:12" x14ac:dyDescent="0.25">
      <c r="A171" s="42" t="s">
        <v>1617</v>
      </c>
      <c r="B171" s="33" t="s">
        <v>217</v>
      </c>
      <c r="C171" s="43">
        <v>29955</v>
      </c>
      <c r="D171" s="11" t="str">
        <f t="shared" si="28"/>
        <v>N/A</v>
      </c>
      <c r="E171" s="43">
        <v>78446</v>
      </c>
      <c r="F171" s="11" t="str">
        <f t="shared" si="29"/>
        <v>N/A</v>
      </c>
      <c r="G171" s="43">
        <v>47377</v>
      </c>
      <c r="H171" s="11" t="str">
        <f t="shared" si="30"/>
        <v>N/A</v>
      </c>
      <c r="I171" s="12">
        <v>161.9</v>
      </c>
      <c r="J171" s="12">
        <v>-39.6</v>
      </c>
      <c r="K171" s="14" t="s">
        <v>217</v>
      </c>
      <c r="L171" s="9" t="str">
        <f t="shared" si="31"/>
        <v>N/A</v>
      </c>
    </row>
    <row r="172" spans="1:12" x14ac:dyDescent="0.25">
      <c r="A172" s="42" t="s">
        <v>1618</v>
      </c>
      <c r="B172" s="33" t="s">
        <v>217</v>
      </c>
      <c r="C172" s="43">
        <v>616187</v>
      </c>
      <c r="D172" s="11" t="str">
        <f t="shared" si="28"/>
        <v>N/A</v>
      </c>
      <c r="E172" s="43">
        <v>610450</v>
      </c>
      <c r="F172" s="11" t="str">
        <f t="shared" si="29"/>
        <v>N/A</v>
      </c>
      <c r="G172" s="43">
        <v>670487</v>
      </c>
      <c r="H172" s="11" t="str">
        <f t="shared" si="30"/>
        <v>N/A</v>
      </c>
      <c r="I172" s="12">
        <v>-0.93100000000000005</v>
      </c>
      <c r="J172" s="12">
        <v>9.8350000000000009</v>
      </c>
      <c r="K172" s="14" t="s">
        <v>217</v>
      </c>
      <c r="L172" s="9" t="str">
        <f t="shared" si="31"/>
        <v>N/A</v>
      </c>
    </row>
    <row r="173" spans="1:12" ht="25" x14ac:dyDescent="0.25">
      <c r="A173" s="42" t="s">
        <v>1381</v>
      </c>
      <c r="B173" s="33" t="s">
        <v>217</v>
      </c>
      <c r="C173" s="43">
        <v>11010</v>
      </c>
      <c r="D173" s="11" t="str">
        <f t="shared" ref="D173:D187" si="32">IF($B173="N/A","N/A",IF(C173&gt;10,"No",IF(C173&lt;-10,"No","Yes")))</f>
        <v>N/A</v>
      </c>
      <c r="E173" s="43">
        <v>12834</v>
      </c>
      <c r="F173" s="11" t="str">
        <f t="shared" ref="F173:F187" si="33">IF($B173="N/A","N/A",IF(E173&gt;10,"No",IF(E173&lt;-10,"No","Yes")))</f>
        <v>N/A</v>
      </c>
      <c r="G173" s="43">
        <v>878</v>
      </c>
      <c r="H173" s="11" t="str">
        <f t="shared" ref="H173:H187" si="34">IF($B173="N/A","N/A",IF(G173&gt;10,"No",IF(G173&lt;-10,"No","Yes")))</f>
        <v>N/A</v>
      </c>
      <c r="I173" s="12">
        <v>16.57</v>
      </c>
      <c r="J173" s="12">
        <v>-93.2</v>
      </c>
      <c r="K173" s="41" t="s">
        <v>732</v>
      </c>
      <c r="L173" s="9" t="str">
        <f t="shared" ref="L173:L187" si="35">IF(J173="Div by 0", "N/A", IF(K173="N/A","N/A", IF(J173&gt;VALUE(MID(K173,1,2)), "No", IF(J173&lt;-1*VALUE(MID(K173,1,2)), "No", "Yes"))))</f>
        <v>No</v>
      </c>
    </row>
    <row r="174" spans="1:12" x14ac:dyDescent="0.25">
      <c r="A174" s="42" t="s">
        <v>649</v>
      </c>
      <c r="B174" s="33" t="s">
        <v>217</v>
      </c>
      <c r="C174" s="34">
        <v>35</v>
      </c>
      <c r="D174" s="11" t="str">
        <f t="shared" si="32"/>
        <v>N/A</v>
      </c>
      <c r="E174" s="34">
        <v>34</v>
      </c>
      <c r="F174" s="11" t="str">
        <f t="shared" si="33"/>
        <v>N/A</v>
      </c>
      <c r="G174" s="34">
        <v>11</v>
      </c>
      <c r="H174" s="11" t="str">
        <f t="shared" si="34"/>
        <v>N/A</v>
      </c>
      <c r="I174" s="12">
        <v>-2.86</v>
      </c>
      <c r="J174" s="12">
        <v>-88.2</v>
      </c>
      <c r="K174" s="41" t="s">
        <v>732</v>
      </c>
      <c r="L174" s="9" t="str">
        <f t="shared" si="35"/>
        <v>No</v>
      </c>
    </row>
    <row r="175" spans="1:12" x14ac:dyDescent="0.25">
      <c r="A175" s="42" t="s">
        <v>1382</v>
      </c>
      <c r="B175" s="33" t="s">
        <v>217</v>
      </c>
      <c r="C175" s="43">
        <v>314.57142857000002</v>
      </c>
      <c r="D175" s="11" t="str">
        <f t="shared" si="32"/>
        <v>N/A</v>
      </c>
      <c r="E175" s="43">
        <v>377.47058823999998</v>
      </c>
      <c r="F175" s="11" t="str">
        <f t="shared" si="33"/>
        <v>N/A</v>
      </c>
      <c r="G175" s="43">
        <v>219.5</v>
      </c>
      <c r="H175" s="11" t="str">
        <f t="shared" si="34"/>
        <v>N/A</v>
      </c>
      <c r="I175" s="12">
        <v>20</v>
      </c>
      <c r="J175" s="12">
        <v>-41.8</v>
      </c>
      <c r="K175" s="41" t="s">
        <v>732</v>
      </c>
      <c r="L175" s="9" t="str">
        <f t="shared" si="35"/>
        <v>No</v>
      </c>
    </row>
    <row r="176" spans="1:12" ht="25" x14ac:dyDescent="0.25">
      <c r="A176" s="42" t="s">
        <v>1383</v>
      </c>
      <c r="B176" s="33" t="s">
        <v>217</v>
      </c>
      <c r="C176" s="43">
        <v>13154</v>
      </c>
      <c r="D176" s="11" t="str">
        <f t="shared" si="32"/>
        <v>N/A</v>
      </c>
      <c r="E176" s="43">
        <v>11382</v>
      </c>
      <c r="F176" s="11" t="str">
        <f t="shared" si="33"/>
        <v>N/A</v>
      </c>
      <c r="G176" s="43">
        <v>9983</v>
      </c>
      <c r="H176" s="11" t="str">
        <f t="shared" si="34"/>
        <v>N/A</v>
      </c>
      <c r="I176" s="12">
        <v>-13.5</v>
      </c>
      <c r="J176" s="12">
        <v>-12.3</v>
      </c>
      <c r="K176" s="41" t="s">
        <v>732</v>
      </c>
      <c r="L176" s="9" t="str">
        <f t="shared" si="35"/>
        <v>Yes</v>
      </c>
    </row>
    <row r="177" spans="1:12" x14ac:dyDescent="0.25">
      <c r="A177" s="42" t="s">
        <v>516</v>
      </c>
      <c r="B177" s="33" t="s">
        <v>217</v>
      </c>
      <c r="C177" s="34">
        <v>34</v>
      </c>
      <c r="D177" s="11" t="str">
        <f t="shared" si="32"/>
        <v>N/A</v>
      </c>
      <c r="E177" s="34">
        <v>26</v>
      </c>
      <c r="F177" s="11" t="str">
        <f t="shared" si="33"/>
        <v>N/A</v>
      </c>
      <c r="G177" s="34">
        <v>19</v>
      </c>
      <c r="H177" s="11" t="str">
        <f t="shared" si="34"/>
        <v>N/A</v>
      </c>
      <c r="I177" s="12">
        <v>-23.5</v>
      </c>
      <c r="J177" s="12">
        <v>-26.9</v>
      </c>
      <c r="K177" s="41" t="s">
        <v>732</v>
      </c>
      <c r="L177" s="9" t="str">
        <f t="shared" si="35"/>
        <v>Yes</v>
      </c>
    </row>
    <row r="178" spans="1:12" x14ac:dyDescent="0.25">
      <c r="A178" s="42" t="s">
        <v>1384</v>
      </c>
      <c r="B178" s="33" t="s">
        <v>217</v>
      </c>
      <c r="C178" s="43">
        <v>386.88235293999998</v>
      </c>
      <c r="D178" s="11" t="str">
        <f t="shared" si="32"/>
        <v>N/A</v>
      </c>
      <c r="E178" s="43">
        <v>437.76923076999998</v>
      </c>
      <c r="F178" s="11" t="str">
        <f t="shared" si="33"/>
        <v>N/A</v>
      </c>
      <c r="G178" s="43">
        <v>525.42105262999996</v>
      </c>
      <c r="H178" s="11" t="str">
        <f t="shared" si="34"/>
        <v>N/A</v>
      </c>
      <c r="I178" s="12">
        <v>13.15</v>
      </c>
      <c r="J178" s="12">
        <v>20.02</v>
      </c>
      <c r="K178" s="41" t="s">
        <v>732</v>
      </c>
      <c r="L178" s="9" t="str">
        <f t="shared" si="35"/>
        <v>Yes</v>
      </c>
    </row>
    <row r="179" spans="1:12" ht="25" x14ac:dyDescent="0.25">
      <c r="A179" s="42" t="s">
        <v>1385</v>
      </c>
      <c r="B179" s="33" t="s">
        <v>217</v>
      </c>
      <c r="C179" s="43">
        <v>39573</v>
      </c>
      <c r="D179" s="11" t="str">
        <f t="shared" si="32"/>
        <v>N/A</v>
      </c>
      <c r="E179" s="43">
        <v>70485</v>
      </c>
      <c r="F179" s="11" t="str">
        <f t="shared" si="33"/>
        <v>N/A</v>
      </c>
      <c r="G179" s="43">
        <v>118730</v>
      </c>
      <c r="H179" s="11" t="str">
        <f t="shared" si="34"/>
        <v>N/A</v>
      </c>
      <c r="I179" s="12">
        <v>78.11</v>
      </c>
      <c r="J179" s="12">
        <v>68.45</v>
      </c>
      <c r="K179" s="41" t="s">
        <v>732</v>
      </c>
      <c r="L179" s="9" t="str">
        <f t="shared" si="35"/>
        <v>No</v>
      </c>
    </row>
    <row r="180" spans="1:12" x14ac:dyDescent="0.25">
      <c r="A180" s="42" t="s">
        <v>517</v>
      </c>
      <c r="B180" s="33" t="s">
        <v>217</v>
      </c>
      <c r="C180" s="34">
        <v>63</v>
      </c>
      <c r="D180" s="11" t="str">
        <f t="shared" si="32"/>
        <v>N/A</v>
      </c>
      <c r="E180" s="34">
        <v>95</v>
      </c>
      <c r="F180" s="11" t="str">
        <f t="shared" si="33"/>
        <v>N/A</v>
      </c>
      <c r="G180" s="34">
        <v>152</v>
      </c>
      <c r="H180" s="11" t="str">
        <f t="shared" si="34"/>
        <v>N/A</v>
      </c>
      <c r="I180" s="12">
        <v>50.79</v>
      </c>
      <c r="J180" s="12">
        <v>60</v>
      </c>
      <c r="K180" s="41" t="s">
        <v>732</v>
      </c>
      <c r="L180" s="9" t="str">
        <f t="shared" si="35"/>
        <v>No</v>
      </c>
    </row>
    <row r="181" spans="1:12" ht="25" x14ac:dyDescent="0.25">
      <c r="A181" s="42" t="s">
        <v>1386</v>
      </c>
      <c r="B181" s="33" t="s">
        <v>217</v>
      </c>
      <c r="C181" s="43">
        <v>628.14285714000005</v>
      </c>
      <c r="D181" s="11" t="str">
        <f t="shared" si="32"/>
        <v>N/A</v>
      </c>
      <c r="E181" s="43">
        <v>741.94736841999998</v>
      </c>
      <c r="F181" s="11" t="str">
        <f t="shared" si="33"/>
        <v>N/A</v>
      </c>
      <c r="G181" s="43">
        <v>781.11842105000005</v>
      </c>
      <c r="H181" s="11" t="str">
        <f t="shared" si="34"/>
        <v>N/A</v>
      </c>
      <c r="I181" s="12">
        <v>18.12</v>
      </c>
      <c r="J181" s="12">
        <v>5.2789999999999999</v>
      </c>
      <c r="K181" s="41" t="s">
        <v>732</v>
      </c>
      <c r="L181" s="9" t="str">
        <f t="shared" si="35"/>
        <v>Yes</v>
      </c>
    </row>
    <row r="182" spans="1:12" ht="25" x14ac:dyDescent="0.25">
      <c r="A182" s="42" t="s">
        <v>1387</v>
      </c>
      <c r="B182" s="33" t="s">
        <v>217</v>
      </c>
      <c r="C182" s="43">
        <v>753516</v>
      </c>
      <c r="D182" s="11" t="str">
        <f t="shared" si="32"/>
        <v>N/A</v>
      </c>
      <c r="E182" s="43">
        <v>691084</v>
      </c>
      <c r="F182" s="11" t="str">
        <f t="shared" si="33"/>
        <v>N/A</v>
      </c>
      <c r="G182" s="43">
        <v>584535</v>
      </c>
      <c r="H182" s="11" t="str">
        <f t="shared" si="34"/>
        <v>N/A</v>
      </c>
      <c r="I182" s="12">
        <v>-8.2899999999999991</v>
      </c>
      <c r="J182" s="12">
        <v>-15.4</v>
      </c>
      <c r="K182" s="41" t="s">
        <v>732</v>
      </c>
      <c r="L182" s="9" t="str">
        <f t="shared" si="35"/>
        <v>Yes</v>
      </c>
    </row>
    <row r="183" spans="1:12" x14ac:dyDescent="0.25">
      <c r="A183" s="42" t="s">
        <v>518</v>
      </c>
      <c r="B183" s="33" t="s">
        <v>217</v>
      </c>
      <c r="C183" s="34">
        <v>235</v>
      </c>
      <c r="D183" s="11" t="str">
        <f t="shared" si="32"/>
        <v>N/A</v>
      </c>
      <c r="E183" s="34">
        <v>229</v>
      </c>
      <c r="F183" s="11" t="str">
        <f t="shared" si="33"/>
        <v>N/A</v>
      </c>
      <c r="G183" s="34">
        <v>218</v>
      </c>
      <c r="H183" s="11" t="str">
        <f t="shared" si="34"/>
        <v>N/A</v>
      </c>
      <c r="I183" s="12">
        <v>-2.5499999999999998</v>
      </c>
      <c r="J183" s="12">
        <v>-4.8</v>
      </c>
      <c r="K183" s="41" t="s">
        <v>732</v>
      </c>
      <c r="L183" s="9" t="str">
        <f t="shared" si="35"/>
        <v>Yes</v>
      </c>
    </row>
    <row r="184" spans="1:12" x14ac:dyDescent="0.25">
      <c r="A184" s="42" t="s">
        <v>1388</v>
      </c>
      <c r="B184" s="33" t="s">
        <v>217</v>
      </c>
      <c r="C184" s="43">
        <v>3206.4510638000002</v>
      </c>
      <c r="D184" s="11" t="str">
        <f t="shared" si="32"/>
        <v>N/A</v>
      </c>
      <c r="E184" s="43">
        <v>3017.8340610999999</v>
      </c>
      <c r="F184" s="11" t="str">
        <f t="shared" si="33"/>
        <v>N/A</v>
      </c>
      <c r="G184" s="43">
        <v>2681.3532110000001</v>
      </c>
      <c r="H184" s="11" t="str">
        <f t="shared" si="34"/>
        <v>N/A</v>
      </c>
      <c r="I184" s="12">
        <v>-5.88</v>
      </c>
      <c r="J184" s="12">
        <v>-11.1</v>
      </c>
      <c r="K184" s="41" t="s">
        <v>732</v>
      </c>
      <c r="L184" s="9" t="str">
        <f t="shared" si="35"/>
        <v>Yes</v>
      </c>
    </row>
    <row r="185" spans="1:12" ht="25" x14ac:dyDescent="0.25">
      <c r="A185" s="42" t="s">
        <v>1389</v>
      </c>
      <c r="B185" s="33" t="s">
        <v>217</v>
      </c>
      <c r="C185" s="43">
        <v>71306375</v>
      </c>
      <c r="D185" s="11" t="str">
        <f t="shared" si="32"/>
        <v>N/A</v>
      </c>
      <c r="E185" s="43">
        <v>71857907</v>
      </c>
      <c r="F185" s="11" t="str">
        <f t="shared" si="33"/>
        <v>N/A</v>
      </c>
      <c r="G185" s="43">
        <v>72958680</v>
      </c>
      <c r="H185" s="11" t="str">
        <f t="shared" si="34"/>
        <v>N/A</v>
      </c>
      <c r="I185" s="12">
        <v>0.77349999999999997</v>
      </c>
      <c r="J185" s="12">
        <v>1.532</v>
      </c>
      <c r="K185" s="41" t="s">
        <v>732</v>
      </c>
      <c r="L185" s="9" t="str">
        <f t="shared" si="35"/>
        <v>Yes</v>
      </c>
    </row>
    <row r="186" spans="1:12" ht="25" x14ac:dyDescent="0.25">
      <c r="A186" s="42" t="s">
        <v>519</v>
      </c>
      <c r="B186" s="33" t="s">
        <v>217</v>
      </c>
      <c r="C186" s="34">
        <v>2479</v>
      </c>
      <c r="D186" s="11" t="str">
        <f t="shared" si="32"/>
        <v>N/A</v>
      </c>
      <c r="E186" s="34">
        <v>2632</v>
      </c>
      <c r="F186" s="11" t="str">
        <f t="shared" si="33"/>
        <v>N/A</v>
      </c>
      <c r="G186" s="34">
        <v>2686</v>
      </c>
      <c r="H186" s="11" t="str">
        <f t="shared" si="34"/>
        <v>N/A</v>
      </c>
      <c r="I186" s="12">
        <v>6.1719999999999997</v>
      </c>
      <c r="J186" s="12">
        <v>2.052</v>
      </c>
      <c r="K186" s="41" t="s">
        <v>732</v>
      </c>
      <c r="L186" s="9" t="str">
        <f t="shared" si="35"/>
        <v>Yes</v>
      </c>
    </row>
    <row r="187" spans="1:12" ht="25" x14ac:dyDescent="0.25">
      <c r="A187" s="42" t="s">
        <v>1390</v>
      </c>
      <c r="B187" s="33" t="s">
        <v>217</v>
      </c>
      <c r="C187" s="43">
        <v>28764.169020000001</v>
      </c>
      <c r="D187" s="11" t="str">
        <f t="shared" si="32"/>
        <v>N/A</v>
      </c>
      <c r="E187" s="43">
        <v>27301.636397999999</v>
      </c>
      <c r="F187" s="11" t="str">
        <f t="shared" si="33"/>
        <v>N/A</v>
      </c>
      <c r="G187" s="43">
        <v>27162.576322000001</v>
      </c>
      <c r="H187" s="11" t="str">
        <f t="shared" si="34"/>
        <v>N/A</v>
      </c>
      <c r="I187" s="12">
        <v>-5.08</v>
      </c>
      <c r="J187" s="12">
        <v>-0.50900000000000001</v>
      </c>
      <c r="K187" s="41" t="s">
        <v>732</v>
      </c>
      <c r="L187" s="9" t="str">
        <f t="shared" si="35"/>
        <v>Yes</v>
      </c>
    </row>
    <row r="188" spans="1:12" x14ac:dyDescent="0.25">
      <c r="A188" s="4" t="s">
        <v>1391</v>
      </c>
      <c r="B188" s="33" t="s">
        <v>217</v>
      </c>
      <c r="C188" s="43">
        <v>71968329</v>
      </c>
      <c r="D188" s="11" t="str">
        <f t="shared" ref="D188:D203" si="36">IF($B188="N/A","N/A",IF(C188&gt;10,"No",IF(C188&lt;-10,"No","Yes")))</f>
        <v>N/A</v>
      </c>
      <c r="E188" s="43">
        <v>72583271</v>
      </c>
      <c r="F188" s="11" t="str">
        <f t="shared" ref="F188:F203" si="37">IF($B188="N/A","N/A",IF(E188&gt;10,"No",IF(E188&lt;-10,"No","Yes")))</f>
        <v>N/A</v>
      </c>
      <c r="G188" s="43">
        <v>74140597</v>
      </c>
      <c r="H188" s="11" t="str">
        <f t="shared" ref="H188:H203" si="38">IF($B188="N/A","N/A",IF(G188&gt;10,"No",IF(G188&lt;-10,"No","Yes")))</f>
        <v>N/A</v>
      </c>
      <c r="I188" s="12">
        <v>0.85450000000000004</v>
      </c>
      <c r="J188" s="12">
        <v>2.1459999999999999</v>
      </c>
      <c r="K188" s="41" t="s">
        <v>732</v>
      </c>
      <c r="L188" s="9" t="str">
        <f t="shared" ref="L188:L203" si="39">IF(J188="Div by 0", "N/A", IF(K188="N/A","N/A", IF(J188&gt;VALUE(MID(K188,1,2)), "No", IF(J188&lt;-1*VALUE(MID(K188,1,2)), "No", "Yes"))))</f>
        <v>Yes</v>
      </c>
    </row>
    <row r="189" spans="1:12" x14ac:dyDescent="0.25">
      <c r="A189" s="4" t="s">
        <v>1488</v>
      </c>
      <c r="B189" s="33" t="s">
        <v>217</v>
      </c>
      <c r="C189" s="34">
        <v>2494</v>
      </c>
      <c r="D189" s="11" t="str">
        <f t="shared" si="36"/>
        <v>N/A</v>
      </c>
      <c r="E189" s="34">
        <v>2649</v>
      </c>
      <c r="F189" s="11" t="str">
        <f t="shared" si="37"/>
        <v>N/A</v>
      </c>
      <c r="G189" s="34">
        <v>2708</v>
      </c>
      <c r="H189" s="11" t="str">
        <f t="shared" si="38"/>
        <v>N/A</v>
      </c>
      <c r="I189" s="12">
        <v>6.2149999999999999</v>
      </c>
      <c r="J189" s="12">
        <v>2.2269999999999999</v>
      </c>
      <c r="K189" s="41" t="s">
        <v>732</v>
      </c>
      <c r="L189" s="9" t="str">
        <f t="shared" si="39"/>
        <v>Yes</v>
      </c>
    </row>
    <row r="190" spans="1:12" x14ac:dyDescent="0.25">
      <c r="A190" s="4" t="s">
        <v>1489</v>
      </c>
      <c r="B190" s="33" t="s">
        <v>217</v>
      </c>
      <c r="C190" s="43">
        <v>28856.58741</v>
      </c>
      <c r="D190" s="11" t="str">
        <f t="shared" si="36"/>
        <v>N/A</v>
      </c>
      <c r="E190" s="43">
        <v>27400.253303000001</v>
      </c>
      <c r="F190" s="11" t="str">
        <f t="shared" si="37"/>
        <v>N/A</v>
      </c>
      <c r="G190" s="43">
        <v>27378.359305999998</v>
      </c>
      <c r="H190" s="11" t="str">
        <f t="shared" si="38"/>
        <v>N/A</v>
      </c>
      <c r="I190" s="12">
        <v>-5.05</v>
      </c>
      <c r="J190" s="12">
        <v>-0.08</v>
      </c>
      <c r="K190" s="41" t="s">
        <v>732</v>
      </c>
      <c r="L190" s="9" t="str">
        <f t="shared" si="39"/>
        <v>Yes</v>
      </c>
    </row>
    <row r="191" spans="1:12" x14ac:dyDescent="0.25">
      <c r="A191" s="4" t="s">
        <v>1490</v>
      </c>
      <c r="B191" s="33" t="s">
        <v>217</v>
      </c>
      <c r="C191" s="43">
        <v>12542.954368999999</v>
      </c>
      <c r="D191" s="11" t="str">
        <f t="shared" si="36"/>
        <v>N/A</v>
      </c>
      <c r="E191" s="43">
        <v>12450.199275000001</v>
      </c>
      <c r="F191" s="11" t="str">
        <f t="shared" si="37"/>
        <v>N/A</v>
      </c>
      <c r="G191" s="43">
        <v>13170.985637</v>
      </c>
      <c r="H191" s="11" t="str">
        <f t="shared" si="38"/>
        <v>N/A</v>
      </c>
      <c r="I191" s="12">
        <v>-0.73899999999999999</v>
      </c>
      <c r="J191" s="12">
        <v>5.7889999999999997</v>
      </c>
      <c r="K191" s="41" t="s">
        <v>732</v>
      </c>
      <c r="L191" s="9" t="str">
        <f t="shared" si="39"/>
        <v>Yes</v>
      </c>
    </row>
    <row r="192" spans="1:12" x14ac:dyDescent="0.25">
      <c r="A192" s="4" t="s">
        <v>1491</v>
      </c>
      <c r="B192" s="33" t="s">
        <v>217</v>
      </c>
      <c r="C192" s="43">
        <v>40388.614910999997</v>
      </c>
      <c r="D192" s="11" t="str">
        <f t="shared" si="36"/>
        <v>N/A</v>
      </c>
      <c r="E192" s="43">
        <v>38107.290155000002</v>
      </c>
      <c r="F192" s="11" t="str">
        <f t="shared" si="37"/>
        <v>N/A</v>
      </c>
      <c r="G192" s="43">
        <v>37330.558066999998</v>
      </c>
      <c r="H192" s="11" t="str">
        <f t="shared" si="38"/>
        <v>N/A</v>
      </c>
      <c r="I192" s="12">
        <v>-5.65</v>
      </c>
      <c r="J192" s="12">
        <v>-2.04</v>
      </c>
      <c r="K192" s="41" t="s">
        <v>732</v>
      </c>
      <c r="L192" s="9" t="str">
        <f t="shared" si="39"/>
        <v>Yes</v>
      </c>
    </row>
    <row r="193" spans="1:12" x14ac:dyDescent="0.25">
      <c r="A193" s="42" t="s">
        <v>1492</v>
      </c>
      <c r="B193" s="33" t="s">
        <v>217</v>
      </c>
      <c r="C193" s="9">
        <v>35.211068756000003</v>
      </c>
      <c r="D193" s="11" t="str">
        <f t="shared" si="36"/>
        <v>N/A</v>
      </c>
      <c r="E193" s="9">
        <v>36.223164228000002</v>
      </c>
      <c r="F193" s="11" t="str">
        <f t="shared" si="37"/>
        <v>N/A</v>
      </c>
      <c r="G193" s="9">
        <v>36.169360224000002</v>
      </c>
      <c r="H193" s="11" t="str">
        <f t="shared" si="38"/>
        <v>N/A</v>
      </c>
      <c r="I193" s="12">
        <v>2.8740000000000001</v>
      </c>
      <c r="J193" s="12">
        <v>-0.14899999999999999</v>
      </c>
      <c r="K193" s="41" t="s">
        <v>732</v>
      </c>
      <c r="L193" s="9" t="str">
        <f t="shared" si="39"/>
        <v>Yes</v>
      </c>
    </row>
    <row r="194" spans="1:12" x14ac:dyDescent="0.25">
      <c r="A194" s="42" t="s">
        <v>1493</v>
      </c>
      <c r="B194" s="33" t="s">
        <v>217</v>
      </c>
      <c r="C194" s="9">
        <v>28.351224883</v>
      </c>
      <c r="D194" s="11" t="str">
        <f t="shared" si="36"/>
        <v>N/A</v>
      </c>
      <c r="E194" s="9">
        <v>29.479305741000001</v>
      </c>
      <c r="F194" s="11" t="str">
        <f t="shared" si="37"/>
        <v>N/A</v>
      </c>
      <c r="G194" s="9">
        <v>29.400897334</v>
      </c>
      <c r="H194" s="11" t="str">
        <f t="shared" si="38"/>
        <v>N/A</v>
      </c>
      <c r="I194" s="12">
        <v>3.9790000000000001</v>
      </c>
      <c r="J194" s="12">
        <v>-0.26600000000000001</v>
      </c>
      <c r="K194" s="41" t="s">
        <v>732</v>
      </c>
      <c r="L194" s="9" t="str">
        <f t="shared" si="39"/>
        <v>Yes</v>
      </c>
    </row>
    <row r="195" spans="1:12" x14ac:dyDescent="0.25">
      <c r="A195" s="42" t="s">
        <v>1494</v>
      </c>
      <c r="B195" s="33" t="s">
        <v>217</v>
      </c>
      <c r="C195" s="9">
        <v>43.216080402000003</v>
      </c>
      <c r="D195" s="11" t="str">
        <f t="shared" si="36"/>
        <v>N/A</v>
      </c>
      <c r="E195" s="9">
        <v>43.913538111000001</v>
      </c>
      <c r="F195" s="11" t="str">
        <f t="shared" si="37"/>
        <v>N/A</v>
      </c>
      <c r="G195" s="9">
        <v>43.69171695</v>
      </c>
      <c r="H195" s="11" t="str">
        <f t="shared" si="38"/>
        <v>N/A</v>
      </c>
      <c r="I195" s="12">
        <v>1.6140000000000001</v>
      </c>
      <c r="J195" s="12">
        <v>-0.505</v>
      </c>
      <c r="K195" s="41" t="s">
        <v>732</v>
      </c>
      <c r="L195" s="9" t="str">
        <f t="shared" si="39"/>
        <v>Yes</v>
      </c>
    </row>
    <row r="196" spans="1:12" x14ac:dyDescent="0.25">
      <c r="A196" s="4" t="s">
        <v>1403</v>
      </c>
      <c r="B196" s="33" t="s">
        <v>217</v>
      </c>
      <c r="C196" s="43">
        <v>71306375</v>
      </c>
      <c r="D196" s="11" t="str">
        <f t="shared" si="36"/>
        <v>N/A</v>
      </c>
      <c r="E196" s="43">
        <v>71857907</v>
      </c>
      <c r="F196" s="11" t="str">
        <f t="shared" si="37"/>
        <v>N/A</v>
      </c>
      <c r="G196" s="43">
        <v>72958680</v>
      </c>
      <c r="H196" s="11" t="str">
        <f t="shared" si="38"/>
        <v>N/A</v>
      </c>
      <c r="I196" s="12">
        <v>0.77349999999999997</v>
      </c>
      <c r="J196" s="12">
        <v>1.532</v>
      </c>
      <c r="K196" s="41" t="s">
        <v>732</v>
      </c>
      <c r="L196" s="9" t="str">
        <f t="shared" si="39"/>
        <v>Yes</v>
      </c>
    </row>
    <row r="197" spans="1:12" x14ac:dyDescent="0.25">
      <c r="A197" s="4" t="s">
        <v>1495</v>
      </c>
      <c r="B197" s="33" t="s">
        <v>217</v>
      </c>
      <c r="C197" s="34">
        <v>2479</v>
      </c>
      <c r="D197" s="11" t="str">
        <f t="shared" si="36"/>
        <v>N/A</v>
      </c>
      <c r="E197" s="34">
        <v>2632</v>
      </c>
      <c r="F197" s="11" t="str">
        <f t="shared" si="37"/>
        <v>N/A</v>
      </c>
      <c r="G197" s="34">
        <v>2686</v>
      </c>
      <c r="H197" s="11" t="str">
        <f t="shared" si="38"/>
        <v>N/A</v>
      </c>
      <c r="I197" s="12">
        <v>6.1719999999999997</v>
      </c>
      <c r="J197" s="12">
        <v>2.052</v>
      </c>
      <c r="K197" s="41" t="s">
        <v>732</v>
      </c>
      <c r="L197" s="9" t="str">
        <f t="shared" si="39"/>
        <v>Yes</v>
      </c>
    </row>
    <row r="198" spans="1:12" ht="25" x14ac:dyDescent="0.25">
      <c r="A198" s="4" t="s">
        <v>1496</v>
      </c>
      <c r="B198" s="33" t="s">
        <v>217</v>
      </c>
      <c r="C198" s="43">
        <v>28764.169020000001</v>
      </c>
      <c r="D198" s="11" t="str">
        <f t="shared" si="36"/>
        <v>N/A</v>
      </c>
      <c r="E198" s="43">
        <v>27301.636397999999</v>
      </c>
      <c r="F198" s="11" t="str">
        <f t="shared" si="37"/>
        <v>N/A</v>
      </c>
      <c r="G198" s="43">
        <v>27162.576322000001</v>
      </c>
      <c r="H198" s="11" t="str">
        <f t="shared" si="38"/>
        <v>N/A</v>
      </c>
      <c r="I198" s="12">
        <v>-5.08</v>
      </c>
      <c r="J198" s="12">
        <v>-0.50900000000000001</v>
      </c>
      <c r="K198" s="41" t="s">
        <v>732</v>
      </c>
      <c r="L198" s="9" t="str">
        <f t="shared" si="39"/>
        <v>Yes</v>
      </c>
    </row>
    <row r="199" spans="1:12" ht="25" x14ac:dyDescent="0.25">
      <c r="A199" s="4" t="s">
        <v>1497</v>
      </c>
      <c r="B199" s="33" t="s">
        <v>217</v>
      </c>
      <c r="C199" s="43">
        <v>12377.189084</v>
      </c>
      <c r="D199" s="11" t="str">
        <f t="shared" si="36"/>
        <v>N/A</v>
      </c>
      <c r="E199" s="43">
        <v>12209.930064</v>
      </c>
      <c r="F199" s="11" t="str">
        <f t="shared" si="37"/>
        <v>N/A</v>
      </c>
      <c r="G199" s="43">
        <v>12773.594032999999</v>
      </c>
      <c r="H199" s="11" t="str">
        <f t="shared" si="38"/>
        <v>N/A</v>
      </c>
      <c r="I199" s="12">
        <v>-1.35</v>
      </c>
      <c r="J199" s="12">
        <v>4.6159999999999997</v>
      </c>
      <c r="K199" s="41" t="s">
        <v>732</v>
      </c>
      <c r="L199" s="9" t="str">
        <f t="shared" si="39"/>
        <v>Yes</v>
      </c>
    </row>
    <row r="200" spans="1:12" ht="25" x14ac:dyDescent="0.25">
      <c r="A200" s="4" t="s">
        <v>1498</v>
      </c>
      <c r="B200" s="33" t="s">
        <v>217</v>
      </c>
      <c r="C200" s="43">
        <v>40335.429455999998</v>
      </c>
      <c r="D200" s="11" t="str">
        <f t="shared" si="36"/>
        <v>N/A</v>
      </c>
      <c r="E200" s="43">
        <v>38154.653167999997</v>
      </c>
      <c r="F200" s="11" t="str">
        <f t="shared" si="37"/>
        <v>N/A</v>
      </c>
      <c r="G200" s="43">
        <v>37234.863923999997</v>
      </c>
      <c r="H200" s="11" t="str">
        <f t="shared" si="38"/>
        <v>N/A</v>
      </c>
      <c r="I200" s="12">
        <v>-5.41</v>
      </c>
      <c r="J200" s="12">
        <v>-2.41</v>
      </c>
      <c r="K200" s="41" t="s">
        <v>732</v>
      </c>
      <c r="L200" s="9" t="str">
        <f t="shared" si="39"/>
        <v>Yes</v>
      </c>
    </row>
    <row r="201" spans="1:12" ht="25" x14ac:dyDescent="0.25">
      <c r="A201" s="4" t="s">
        <v>1499</v>
      </c>
      <c r="B201" s="33" t="s">
        <v>217</v>
      </c>
      <c r="C201" s="9">
        <v>34.999294083999999</v>
      </c>
      <c r="D201" s="11" t="str">
        <f t="shared" si="36"/>
        <v>N/A</v>
      </c>
      <c r="E201" s="9">
        <v>35.990701489999999</v>
      </c>
      <c r="F201" s="11" t="str">
        <f t="shared" si="37"/>
        <v>N/A</v>
      </c>
      <c r="G201" s="9">
        <v>35.875517563999999</v>
      </c>
      <c r="H201" s="11" t="str">
        <f t="shared" si="38"/>
        <v>N/A</v>
      </c>
      <c r="I201" s="12">
        <v>2.8330000000000002</v>
      </c>
      <c r="J201" s="12">
        <v>-0.32</v>
      </c>
      <c r="K201" s="41" t="s">
        <v>732</v>
      </c>
      <c r="L201" s="9" t="str">
        <f t="shared" si="39"/>
        <v>Yes</v>
      </c>
    </row>
    <row r="202" spans="1:12" ht="25" x14ac:dyDescent="0.25">
      <c r="A202" s="4" t="s">
        <v>1500</v>
      </c>
      <c r="B202" s="33" t="s">
        <v>217</v>
      </c>
      <c r="C202" s="9">
        <v>28.241123039000001</v>
      </c>
      <c r="D202" s="11" t="str">
        <f t="shared" si="36"/>
        <v>N/A</v>
      </c>
      <c r="E202" s="9">
        <v>29.399198932000001</v>
      </c>
      <c r="F202" s="11" t="str">
        <f t="shared" si="37"/>
        <v>N/A</v>
      </c>
      <c r="G202" s="9">
        <v>29.189759831</v>
      </c>
      <c r="H202" s="11" t="str">
        <f t="shared" si="38"/>
        <v>N/A</v>
      </c>
      <c r="I202" s="12">
        <v>4.101</v>
      </c>
      <c r="J202" s="12">
        <v>-0.71199999999999997</v>
      </c>
      <c r="K202" s="41" t="s">
        <v>732</v>
      </c>
      <c r="L202" s="9" t="str">
        <f t="shared" si="39"/>
        <v>Yes</v>
      </c>
    </row>
    <row r="203" spans="1:12" ht="25" x14ac:dyDescent="0.25">
      <c r="A203" s="4" t="s">
        <v>1501</v>
      </c>
      <c r="B203" s="33" t="s">
        <v>217</v>
      </c>
      <c r="C203" s="9">
        <v>42.950044339000002</v>
      </c>
      <c r="D203" s="11" t="str">
        <f t="shared" si="36"/>
        <v>N/A</v>
      </c>
      <c r="E203" s="9">
        <v>43.543799772</v>
      </c>
      <c r="F203" s="11" t="str">
        <f t="shared" si="37"/>
        <v>N/A</v>
      </c>
      <c r="G203" s="9">
        <v>43.335161821</v>
      </c>
      <c r="H203" s="11" t="str">
        <f t="shared" si="38"/>
        <v>N/A</v>
      </c>
      <c r="I203" s="12">
        <v>1.3819999999999999</v>
      </c>
      <c r="J203" s="12">
        <v>-0.47899999999999998</v>
      </c>
      <c r="K203" s="41" t="s">
        <v>732</v>
      </c>
      <c r="L203" s="9" t="str">
        <f t="shared" si="39"/>
        <v>Yes</v>
      </c>
    </row>
    <row r="204" spans="1:12" x14ac:dyDescent="0.25">
      <c r="A204" s="151" t="s">
        <v>1648</v>
      </c>
      <c r="B204" s="152"/>
      <c r="C204" s="152"/>
      <c r="D204" s="152"/>
      <c r="E204" s="152"/>
      <c r="F204" s="152"/>
      <c r="G204" s="152"/>
      <c r="H204" s="152"/>
      <c r="I204" s="152"/>
      <c r="J204" s="152"/>
      <c r="K204" s="152"/>
      <c r="L204" s="153"/>
    </row>
    <row r="205" spans="1:12" x14ac:dyDescent="0.25">
      <c r="A205" s="145" t="s">
        <v>1646</v>
      </c>
      <c r="B205" s="146"/>
      <c r="C205" s="146"/>
      <c r="D205" s="146"/>
      <c r="E205" s="146"/>
      <c r="F205" s="146"/>
      <c r="G205" s="146"/>
      <c r="H205" s="146"/>
      <c r="I205" s="146"/>
      <c r="J205" s="146"/>
      <c r="K205" s="146"/>
      <c r="L205" s="147"/>
    </row>
    <row r="206" spans="1:12" x14ac:dyDescent="0.25">
      <c r="A206" s="47"/>
      <c r="B206" s="41"/>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s="18" customFormat="1" ht="50.25" customHeight="1" x14ac:dyDescent="0.3">
      <c r="A2" s="154" t="s">
        <v>1611</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3" t="s">
        <v>9</v>
      </c>
      <c r="B6" s="33" t="s">
        <v>217</v>
      </c>
      <c r="C6" s="34">
        <v>73960</v>
      </c>
      <c r="D6" s="11" t="str">
        <f>IF($B6="N/A","N/A",IF(C6&gt;10,"No",IF(C6&lt;-10,"No","Yes")))</f>
        <v>N/A</v>
      </c>
      <c r="E6" s="34">
        <v>79019</v>
      </c>
      <c r="F6" s="11" t="str">
        <f>IF($B6="N/A","N/A",IF(E6&gt;10,"No",IF(E6&lt;-10,"No","Yes")))</f>
        <v>N/A</v>
      </c>
      <c r="G6" s="34">
        <v>83126</v>
      </c>
      <c r="H6" s="11" t="str">
        <f>IF($B6="N/A","N/A",IF(G6&gt;10,"No",IF(G6&lt;-10,"No","Yes")))</f>
        <v>N/A</v>
      </c>
      <c r="I6" s="12">
        <v>6.84</v>
      </c>
      <c r="J6" s="12">
        <v>5.1970000000000001</v>
      </c>
      <c r="K6" s="41" t="s">
        <v>732</v>
      </c>
      <c r="L6" s="9" t="str">
        <f t="shared" ref="L6:L46" si="0">IF(J6="Div by 0", "N/A", IF(K6="N/A","N/A", IF(J6&gt;VALUE(MID(K6,1,2)), "No", IF(J6&lt;-1*VALUE(MID(K6,1,2)), "No", "Yes"))))</f>
        <v>Yes</v>
      </c>
    </row>
    <row r="7" spans="1:12" x14ac:dyDescent="0.25">
      <c r="A7" s="42" t="s">
        <v>10</v>
      </c>
      <c r="B7" s="33" t="s">
        <v>217</v>
      </c>
      <c r="C7" s="34">
        <v>63398</v>
      </c>
      <c r="D7" s="11" t="str">
        <f>IF($B7="N/A","N/A",IF(C7&gt;10,"No",IF(C7&lt;-10,"No","Yes")))</f>
        <v>N/A</v>
      </c>
      <c r="E7" s="34">
        <v>68155</v>
      </c>
      <c r="F7" s="11" t="str">
        <f>IF($B7="N/A","N/A",IF(E7&gt;10,"No",IF(E7&lt;-10,"No","Yes")))</f>
        <v>N/A</v>
      </c>
      <c r="G7" s="34">
        <v>71611</v>
      </c>
      <c r="H7" s="11" t="str">
        <f>IF($B7="N/A","N/A",IF(G7&gt;10,"No",IF(G7&lt;-10,"No","Yes")))</f>
        <v>N/A</v>
      </c>
      <c r="I7" s="12">
        <v>7.5030000000000001</v>
      </c>
      <c r="J7" s="12">
        <v>5.0709999999999997</v>
      </c>
      <c r="K7" s="41" t="s">
        <v>732</v>
      </c>
      <c r="L7" s="9" t="str">
        <f t="shared" si="0"/>
        <v>Yes</v>
      </c>
    </row>
    <row r="8" spans="1:12" x14ac:dyDescent="0.25">
      <c r="A8" s="42" t="s">
        <v>91</v>
      </c>
      <c r="B8" s="9" t="s">
        <v>301</v>
      </c>
      <c r="C8" s="8">
        <v>85.719307733999997</v>
      </c>
      <c r="D8" s="11" t="str">
        <f>IF($B8="N/A","N/A",IF(C8&gt;90,"No",IF(C8&lt;65,"No","Yes")))</f>
        <v>Yes</v>
      </c>
      <c r="E8" s="8">
        <v>86.251407889000006</v>
      </c>
      <c r="F8" s="11" t="str">
        <f>IF($B8="N/A","N/A",IF(E8&gt;90,"No",IF(E8&lt;65,"No","Yes")))</f>
        <v>Yes</v>
      </c>
      <c r="G8" s="8">
        <v>86.147535067000007</v>
      </c>
      <c r="H8" s="11" t="str">
        <f>IF($B8="N/A","N/A",IF(G8&gt;90,"No",IF(G8&lt;65,"No","Yes")))</f>
        <v>Yes</v>
      </c>
      <c r="I8" s="12">
        <v>0.62070000000000003</v>
      </c>
      <c r="J8" s="12">
        <v>-0.12</v>
      </c>
      <c r="K8" s="41" t="s">
        <v>732</v>
      </c>
      <c r="L8" s="9" t="str">
        <f t="shared" si="0"/>
        <v>Yes</v>
      </c>
    </row>
    <row r="9" spans="1:12" x14ac:dyDescent="0.25">
      <c r="A9" s="42" t="s">
        <v>92</v>
      </c>
      <c r="B9" s="9" t="s">
        <v>302</v>
      </c>
      <c r="C9" s="8">
        <v>95.481441634999996</v>
      </c>
      <c r="D9" s="11" t="str">
        <f>IF($B9="N/A","N/A",IF(C9&gt;100,"No",IF(C9&lt;90,"No","Yes")))</f>
        <v>Yes</v>
      </c>
      <c r="E9" s="8">
        <v>95.926412615000004</v>
      </c>
      <c r="F9" s="11" t="str">
        <f>IF($B9="N/A","N/A",IF(E9&gt;100,"No",IF(E9&lt;90,"No","Yes")))</f>
        <v>Yes</v>
      </c>
      <c r="G9" s="8">
        <v>95.557287607000006</v>
      </c>
      <c r="H9" s="11" t="str">
        <f>IF($B9="N/A","N/A",IF(G9&gt;100,"No",IF(G9&lt;90,"No","Yes")))</f>
        <v>Yes</v>
      </c>
      <c r="I9" s="12">
        <v>0.46600000000000003</v>
      </c>
      <c r="J9" s="12">
        <v>-0.38500000000000001</v>
      </c>
      <c r="K9" s="41" t="s">
        <v>732</v>
      </c>
      <c r="L9" s="9" t="str">
        <f t="shared" si="0"/>
        <v>Yes</v>
      </c>
    </row>
    <row r="10" spans="1:12" x14ac:dyDescent="0.25">
      <c r="A10" s="42" t="s">
        <v>93</v>
      </c>
      <c r="B10" s="9" t="s">
        <v>303</v>
      </c>
      <c r="C10" s="8">
        <v>90.045499945000003</v>
      </c>
      <c r="D10" s="11" t="str">
        <f>IF($B10="N/A","N/A",IF(C10&gt;100,"No",IF(C10&lt;85,"No","Yes")))</f>
        <v>Yes</v>
      </c>
      <c r="E10" s="8">
        <v>90.487804878000006</v>
      </c>
      <c r="F10" s="11" t="str">
        <f>IF($B10="N/A","N/A",IF(E10&gt;100,"No",IF(E10&lt;85,"No","Yes")))</f>
        <v>Yes</v>
      </c>
      <c r="G10" s="8">
        <v>90.152284264000002</v>
      </c>
      <c r="H10" s="11" t="str">
        <f>IF($B10="N/A","N/A",IF(G10&gt;100,"No",IF(G10&lt;85,"No","Yes")))</f>
        <v>Yes</v>
      </c>
      <c r="I10" s="12">
        <v>0.49120000000000003</v>
      </c>
      <c r="J10" s="12">
        <v>-0.371</v>
      </c>
      <c r="K10" s="41" t="s">
        <v>732</v>
      </c>
      <c r="L10" s="9" t="str">
        <f t="shared" si="0"/>
        <v>Yes</v>
      </c>
    </row>
    <row r="11" spans="1:12" x14ac:dyDescent="0.25">
      <c r="A11" s="42" t="s">
        <v>94</v>
      </c>
      <c r="B11" s="9" t="s">
        <v>304</v>
      </c>
      <c r="C11" s="8">
        <v>84.489916962999999</v>
      </c>
      <c r="D11" s="11" t="str">
        <f>IF($B11="N/A","N/A",IF(C11&gt;100,"No",IF(C11&lt;80,"No","Yes")))</f>
        <v>Yes</v>
      </c>
      <c r="E11" s="8">
        <v>85.353516775000003</v>
      </c>
      <c r="F11" s="11" t="str">
        <f>IF($B11="N/A","N/A",IF(E11&gt;100,"No",IF(E11&lt;80,"No","Yes")))</f>
        <v>Yes</v>
      </c>
      <c r="G11" s="8">
        <v>85.327452600000001</v>
      </c>
      <c r="H11" s="11" t="str">
        <f>IF($B11="N/A","N/A",IF(G11&gt;100,"No",IF(G11&lt;80,"No","Yes")))</f>
        <v>Yes</v>
      </c>
      <c r="I11" s="12">
        <v>1.022</v>
      </c>
      <c r="J11" s="12">
        <v>-3.1E-2</v>
      </c>
      <c r="K11" s="41" t="s">
        <v>732</v>
      </c>
      <c r="L11" s="9" t="str">
        <f t="shared" si="0"/>
        <v>Yes</v>
      </c>
    </row>
    <row r="12" spans="1:12" x14ac:dyDescent="0.25">
      <c r="A12" s="42" t="s">
        <v>95</v>
      </c>
      <c r="B12" s="9" t="s">
        <v>304</v>
      </c>
      <c r="C12" s="8">
        <v>84.489719274999999</v>
      </c>
      <c r="D12" s="11" t="str">
        <f>IF($B12="N/A","N/A",IF(C12&gt;100,"No",IF(C12&lt;80,"No","Yes")))</f>
        <v>Yes</v>
      </c>
      <c r="E12" s="8">
        <v>83.803433776999995</v>
      </c>
      <c r="F12" s="11" t="str">
        <f>IF($B12="N/A","N/A",IF(E12&gt;100,"No",IF(E12&lt;80,"No","Yes")))</f>
        <v>Yes</v>
      </c>
      <c r="G12" s="8">
        <v>83.831282952999999</v>
      </c>
      <c r="H12" s="11" t="str">
        <f>IF($B12="N/A","N/A",IF(G12&gt;100,"No",IF(G12&lt;80,"No","Yes")))</f>
        <v>Yes</v>
      </c>
      <c r="I12" s="12">
        <v>-0.81200000000000006</v>
      </c>
      <c r="J12" s="12">
        <v>3.32E-2</v>
      </c>
      <c r="K12" s="41" t="s">
        <v>732</v>
      </c>
      <c r="L12" s="9" t="str">
        <f t="shared" si="0"/>
        <v>Yes</v>
      </c>
    </row>
    <row r="13" spans="1:12" x14ac:dyDescent="0.25">
      <c r="A13" s="3" t="s">
        <v>96</v>
      </c>
      <c r="B13" s="33" t="s">
        <v>217</v>
      </c>
      <c r="C13" s="34">
        <v>55230.64</v>
      </c>
      <c r="D13" s="11" t="str">
        <f t="shared" ref="D13:D44" si="1">IF($B13="N/A","N/A",IF(C13&gt;10,"No",IF(C13&lt;-10,"No","Yes")))</f>
        <v>N/A</v>
      </c>
      <c r="E13" s="34">
        <v>60068.17</v>
      </c>
      <c r="F13" s="11" t="str">
        <f t="shared" ref="F13:F44" si="2">IF($B13="N/A","N/A",IF(E13&gt;10,"No",IF(E13&lt;-10,"No","Yes")))</f>
        <v>N/A</v>
      </c>
      <c r="G13" s="34">
        <v>64048.05</v>
      </c>
      <c r="H13" s="11" t="str">
        <f t="shared" ref="H13:H44" si="3">IF($B13="N/A","N/A",IF(G13&gt;10,"No",IF(G13&lt;-10,"No","Yes")))</f>
        <v>N/A</v>
      </c>
      <c r="I13" s="12">
        <v>8.7590000000000003</v>
      </c>
      <c r="J13" s="12">
        <v>6.6260000000000003</v>
      </c>
      <c r="K13" s="41" t="s">
        <v>732</v>
      </c>
      <c r="L13" s="9" t="str">
        <f t="shared" si="0"/>
        <v>Yes</v>
      </c>
    </row>
    <row r="14" spans="1:12" x14ac:dyDescent="0.25">
      <c r="A14" s="3" t="s">
        <v>100</v>
      </c>
      <c r="B14" s="33" t="s">
        <v>217</v>
      </c>
      <c r="C14" s="34">
        <v>3718</v>
      </c>
      <c r="D14" s="11" t="str">
        <f t="shared" si="1"/>
        <v>N/A</v>
      </c>
      <c r="E14" s="34">
        <v>3805</v>
      </c>
      <c r="F14" s="11" t="str">
        <f t="shared" si="2"/>
        <v>N/A</v>
      </c>
      <c r="G14" s="34">
        <v>3849</v>
      </c>
      <c r="H14" s="11" t="str">
        <f t="shared" si="3"/>
        <v>N/A</v>
      </c>
      <c r="I14" s="12">
        <v>2.34</v>
      </c>
      <c r="J14" s="12">
        <v>1.1559999999999999</v>
      </c>
      <c r="K14" s="41" t="s">
        <v>732</v>
      </c>
      <c r="L14" s="9" t="str">
        <f t="shared" si="0"/>
        <v>Yes</v>
      </c>
    </row>
    <row r="15" spans="1:12" x14ac:dyDescent="0.25">
      <c r="A15" s="3" t="s">
        <v>983</v>
      </c>
      <c r="B15" s="33" t="s">
        <v>217</v>
      </c>
      <c r="C15" s="34">
        <v>826</v>
      </c>
      <c r="D15" s="11" t="str">
        <f t="shared" si="1"/>
        <v>N/A</v>
      </c>
      <c r="E15" s="34">
        <v>806</v>
      </c>
      <c r="F15" s="11" t="str">
        <f t="shared" si="2"/>
        <v>N/A</v>
      </c>
      <c r="G15" s="34">
        <v>824</v>
      </c>
      <c r="H15" s="11" t="str">
        <f t="shared" si="3"/>
        <v>N/A</v>
      </c>
      <c r="I15" s="12">
        <v>-2.42</v>
      </c>
      <c r="J15" s="12">
        <v>2.2330000000000001</v>
      </c>
      <c r="K15" s="41" t="s">
        <v>732</v>
      </c>
      <c r="L15" s="9" t="str">
        <f t="shared" si="0"/>
        <v>Yes</v>
      </c>
    </row>
    <row r="16" spans="1:12" x14ac:dyDescent="0.25">
      <c r="A16" s="3" t="s">
        <v>984</v>
      </c>
      <c r="B16" s="33" t="s">
        <v>217</v>
      </c>
      <c r="C16" s="34">
        <v>0</v>
      </c>
      <c r="D16" s="11" t="str">
        <f t="shared" si="1"/>
        <v>N/A</v>
      </c>
      <c r="E16" s="34">
        <v>0</v>
      </c>
      <c r="F16" s="11" t="str">
        <f t="shared" si="2"/>
        <v>N/A</v>
      </c>
      <c r="G16" s="34">
        <v>0</v>
      </c>
      <c r="H16" s="11" t="str">
        <f t="shared" si="3"/>
        <v>N/A</v>
      </c>
      <c r="I16" s="12" t="s">
        <v>1742</v>
      </c>
      <c r="J16" s="12" t="s">
        <v>1742</v>
      </c>
      <c r="K16" s="41" t="s">
        <v>732</v>
      </c>
      <c r="L16" s="9" t="str">
        <f t="shared" si="0"/>
        <v>N/A</v>
      </c>
    </row>
    <row r="17" spans="1:12" x14ac:dyDescent="0.25">
      <c r="A17" s="3" t="s">
        <v>985</v>
      </c>
      <c r="B17" s="33" t="s">
        <v>217</v>
      </c>
      <c r="C17" s="34">
        <v>47</v>
      </c>
      <c r="D17" s="11" t="str">
        <f t="shared" si="1"/>
        <v>N/A</v>
      </c>
      <c r="E17" s="34">
        <v>36</v>
      </c>
      <c r="F17" s="11" t="str">
        <f t="shared" si="2"/>
        <v>N/A</v>
      </c>
      <c r="G17" s="34">
        <v>39</v>
      </c>
      <c r="H17" s="11" t="str">
        <f t="shared" si="3"/>
        <v>N/A</v>
      </c>
      <c r="I17" s="12">
        <v>-23.4</v>
      </c>
      <c r="J17" s="12">
        <v>8.3330000000000002</v>
      </c>
      <c r="K17" s="41" t="s">
        <v>732</v>
      </c>
      <c r="L17" s="9" t="str">
        <f t="shared" si="0"/>
        <v>Yes</v>
      </c>
    </row>
    <row r="18" spans="1:12" x14ac:dyDescent="0.25">
      <c r="A18" s="3" t="s">
        <v>986</v>
      </c>
      <c r="B18" s="33" t="s">
        <v>217</v>
      </c>
      <c r="C18" s="34">
        <v>2845</v>
      </c>
      <c r="D18" s="11" t="str">
        <f t="shared" si="1"/>
        <v>N/A</v>
      </c>
      <c r="E18" s="34">
        <v>2963</v>
      </c>
      <c r="F18" s="11" t="str">
        <f t="shared" si="2"/>
        <v>N/A</v>
      </c>
      <c r="G18" s="34">
        <v>2986</v>
      </c>
      <c r="H18" s="11" t="str">
        <f t="shared" si="3"/>
        <v>N/A</v>
      </c>
      <c r="I18" s="12">
        <v>4.1479999999999997</v>
      </c>
      <c r="J18" s="12">
        <v>0.7762</v>
      </c>
      <c r="K18" s="41" t="s">
        <v>732</v>
      </c>
      <c r="L18" s="9" t="str">
        <f t="shared" si="0"/>
        <v>Yes</v>
      </c>
    </row>
    <row r="19" spans="1:12" x14ac:dyDescent="0.25">
      <c r="A19" s="3" t="s">
        <v>987</v>
      </c>
      <c r="B19" s="33" t="s">
        <v>217</v>
      </c>
      <c r="C19" s="34">
        <v>0</v>
      </c>
      <c r="D19" s="11" t="str">
        <f t="shared" si="1"/>
        <v>N/A</v>
      </c>
      <c r="E19" s="34">
        <v>0</v>
      </c>
      <c r="F19" s="11" t="str">
        <f t="shared" si="2"/>
        <v>N/A</v>
      </c>
      <c r="G19" s="34">
        <v>0</v>
      </c>
      <c r="H19" s="11" t="str">
        <f t="shared" si="3"/>
        <v>N/A</v>
      </c>
      <c r="I19" s="12" t="s">
        <v>1742</v>
      </c>
      <c r="J19" s="12" t="s">
        <v>1742</v>
      </c>
      <c r="K19" s="41" t="s">
        <v>732</v>
      </c>
      <c r="L19" s="9" t="str">
        <f t="shared" si="0"/>
        <v>N/A</v>
      </c>
    </row>
    <row r="20" spans="1:12" x14ac:dyDescent="0.25">
      <c r="A20" s="3" t="s">
        <v>101</v>
      </c>
      <c r="B20" s="33" t="s">
        <v>217</v>
      </c>
      <c r="C20" s="34">
        <v>9011</v>
      </c>
      <c r="D20" s="11" t="str">
        <f t="shared" si="1"/>
        <v>N/A</v>
      </c>
      <c r="E20" s="34">
        <v>9430</v>
      </c>
      <c r="F20" s="11" t="str">
        <f t="shared" si="2"/>
        <v>N/A</v>
      </c>
      <c r="G20" s="34">
        <v>9850</v>
      </c>
      <c r="H20" s="11" t="str">
        <f t="shared" si="3"/>
        <v>N/A</v>
      </c>
      <c r="I20" s="12">
        <v>4.6500000000000004</v>
      </c>
      <c r="J20" s="12">
        <v>4.4539999999999997</v>
      </c>
      <c r="K20" s="41" t="s">
        <v>732</v>
      </c>
      <c r="L20" s="9" t="str">
        <f t="shared" si="0"/>
        <v>Yes</v>
      </c>
    </row>
    <row r="21" spans="1:12" x14ac:dyDescent="0.25">
      <c r="A21" s="3" t="s">
        <v>988</v>
      </c>
      <c r="B21" s="33" t="s">
        <v>217</v>
      </c>
      <c r="C21" s="34">
        <v>5726</v>
      </c>
      <c r="D21" s="11" t="str">
        <f t="shared" si="1"/>
        <v>N/A</v>
      </c>
      <c r="E21" s="34">
        <v>5911</v>
      </c>
      <c r="F21" s="11" t="str">
        <f t="shared" si="2"/>
        <v>N/A</v>
      </c>
      <c r="G21" s="34">
        <v>6185</v>
      </c>
      <c r="H21" s="11" t="str">
        <f t="shared" si="3"/>
        <v>N/A</v>
      </c>
      <c r="I21" s="12">
        <v>3.2309999999999999</v>
      </c>
      <c r="J21" s="12">
        <v>4.6349999999999998</v>
      </c>
      <c r="K21" s="41" t="s">
        <v>732</v>
      </c>
      <c r="L21" s="9" t="str">
        <f t="shared" si="0"/>
        <v>Yes</v>
      </c>
    </row>
    <row r="22" spans="1:12" x14ac:dyDescent="0.25">
      <c r="A22" s="3" t="s">
        <v>989</v>
      </c>
      <c r="B22" s="33" t="s">
        <v>217</v>
      </c>
      <c r="C22" s="34">
        <v>0</v>
      </c>
      <c r="D22" s="11" t="str">
        <f t="shared" si="1"/>
        <v>N/A</v>
      </c>
      <c r="E22" s="34">
        <v>0</v>
      </c>
      <c r="F22" s="11" t="str">
        <f t="shared" si="2"/>
        <v>N/A</v>
      </c>
      <c r="G22" s="34">
        <v>0</v>
      </c>
      <c r="H22" s="11" t="str">
        <f t="shared" si="3"/>
        <v>N/A</v>
      </c>
      <c r="I22" s="12" t="s">
        <v>1742</v>
      </c>
      <c r="J22" s="12" t="s">
        <v>1742</v>
      </c>
      <c r="K22" s="41" t="s">
        <v>732</v>
      </c>
      <c r="L22" s="9" t="str">
        <f t="shared" si="0"/>
        <v>N/A</v>
      </c>
    </row>
    <row r="23" spans="1:12" x14ac:dyDescent="0.25">
      <c r="A23" s="3" t="s">
        <v>990</v>
      </c>
      <c r="B23" s="33" t="s">
        <v>217</v>
      </c>
      <c r="C23" s="34">
        <v>311</v>
      </c>
      <c r="D23" s="11" t="str">
        <f t="shared" si="1"/>
        <v>N/A</v>
      </c>
      <c r="E23" s="34">
        <v>301</v>
      </c>
      <c r="F23" s="11" t="str">
        <f t="shared" si="2"/>
        <v>N/A</v>
      </c>
      <c r="G23" s="34">
        <v>325</v>
      </c>
      <c r="H23" s="11" t="str">
        <f t="shared" si="3"/>
        <v>N/A</v>
      </c>
      <c r="I23" s="12">
        <v>-3.22</v>
      </c>
      <c r="J23" s="12">
        <v>7.9729999999999999</v>
      </c>
      <c r="K23" s="41" t="s">
        <v>732</v>
      </c>
      <c r="L23" s="9" t="str">
        <f t="shared" si="0"/>
        <v>Yes</v>
      </c>
    </row>
    <row r="24" spans="1:12" x14ac:dyDescent="0.25">
      <c r="A24" s="3" t="s">
        <v>991</v>
      </c>
      <c r="B24" s="33" t="s">
        <v>217</v>
      </c>
      <c r="C24" s="34">
        <v>2974</v>
      </c>
      <c r="D24" s="11" t="str">
        <f t="shared" si="1"/>
        <v>N/A</v>
      </c>
      <c r="E24" s="34">
        <v>3218</v>
      </c>
      <c r="F24" s="11" t="str">
        <f t="shared" si="2"/>
        <v>N/A</v>
      </c>
      <c r="G24" s="34">
        <v>3340</v>
      </c>
      <c r="H24" s="11" t="str">
        <f t="shared" si="3"/>
        <v>N/A</v>
      </c>
      <c r="I24" s="12">
        <v>8.2040000000000006</v>
      </c>
      <c r="J24" s="12">
        <v>3.7909999999999999</v>
      </c>
      <c r="K24" s="41" t="s">
        <v>732</v>
      </c>
      <c r="L24" s="9" t="str">
        <f t="shared" si="0"/>
        <v>Yes</v>
      </c>
    </row>
    <row r="25" spans="1:12" x14ac:dyDescent="0.25">
      <c r="A25" s="3" t="s">
        <v>992</v>
      </c>
      <c r="B25" s="33" t="s">
        <v>217</v>
      </c>
      <c r="C25" s="34">
        <v>0</v>
      </c>
      <c r="D25" s="11" t="str">
        <f t="shared" si="1"/>
        <v>N/A</v>
      </c>
      <c r="E25" s="34">
        <v>0</v>
      </c>
      <c r="F25" s="11" t="str">
        <f t="shared" si="2"/>
        <v>N/A</v>
      </c>
      <c r="G25" s="34">
        <v>0</v>
      </c>
      <c r="H25" s="11" t="str">
        <f t="shared" si="3"/>
        <v>N/A</v>
      </c>
      <c r="I25" s="12" t="s">
        <v>1742</v>
      </c>
      <c r="J25" s="12" t="s">
        <v>1742</v>
      </c>
      <c r="K25" s="41" t="s">
        <v>732</v>
      </c>
      <c r="L25" s="9" t="str">
        <f t="shared" si="0"/>
        <v>N/A</v>
      </c>
    </row>
    <row r="26" spans="1:12" x14ac:dyDescent="0.25">
      <c r="A26" s="3" t="s">
        <v>104</v>
      </c>
      <c r="B26" s="33" t="s">
        <v>217</v>
      </c>
      <c r="C26" s="34">
        <v>50580</v>
      </c>
      <c r="D26" s="11" t="str">
        <f t="shared" si="1"/>
        <v>N/A</v>
      </c>
      <c r="E26" s="34">
        <v>54368</v>
      </c>
      <c r="F26" s="11" t="str">
        <f t="shared" si="2"/>
        <v>N/A</v>
      </c>
      <c r="G26" s="34">
        <v>56909</v>
      </c>
      <c r="H26" s="11" t="str">
        <f t="shared" si="3"/>
        <v>N/A</v>
      </c>
      <c r="I26" s="12">
        <v>7.4889999999999999</v>
      </c>
      <c r="J26" s="12">
        <v>4.6740000000000004</v>
      </c>
      <c r="K26" s="41" t="s">
        <v>732</v>
      </c>
      <c r="L26" s="9" t="str">
        <f t="shared" si="0"/>
        <v>Yes</v>
      </c>
    </row>
    <row r="27" spans="1:12" x14ac:dyDescent="0.25">
      <c r="A27" s="3" t="s">
        <v>993</v>
      </c>
      <c r="B27" s="33" t="s">
        <v>217</v>
      </c>
      <c r="C27" s="34">
        <v>5534</v>
      </c>
      <c r="D27" s="11" t="str">
        <f t="shared" si="1"/>
        <v>N/A</v>
      </c>
      <c r="E27" s="34">
        <v>6090</v>
      </c>
      <c r="F27" s="11" t="str">
        <f t="shared" si="2"/>
        <v>N/A</v>
      </c>
      <c r="G27" s="34">
        <v>6245</v>
      </c>
      <c r="H27" s="11" t="str">
        <f t="shared" si="3"/>
        <v>N/A</v>
      </c>
      <c r="I27" s="12">
        <v>10.050000000000001</v>
      </c>
      <c r="J27" s="12">
        <v>2.5449999999999999</v>
      </c>
      <c r="K27" s="41" t="s">
        <v>732</v>
      </c>
      <c r="L27" s="9" t="str">
        <f t="shared" si="0"/>
        <v>Yes</v>
      </c>
    </row>
    <row r="28" spans="1:12" x14ac:dyDescent="0.25">
      <c r="A28" s="3" t="s">
        <v>994</v>
      </c>
      <c r="B28" s="33" t="s">
        <v>217</v>
      </c>
      <c r="C28" s="34">
        <v>0</v>
      </c>
      <c r="D28" s="11" t="str">
        <f t="shared" si="1"/>
        <v>N/A</v>
      </c>
      <c r="E28" s="34">
        <v>0</v>
      </c>
      <c r="F28" s="11" t="str">
        <f t="shared" si="2"/>
        <v>N/A</v>
      </c>
      <c r="G28" s="34">
        <v>0</v>
      </c>
      <c r="H28" s="11" t="str">
        <f t="shared" si="3"/>
        <v>N/A</v>
      </c>
      <c r="I28" s="12" t="s">
        <v>1742</v>
      </c>
      <c r="J28" s="12" t="s">
        <v>1742</v>
      </c>
      <c r="K28" s="41" t="s">
        <v>732</v>
      </c>
      <c r="L28" s="9" t="str">
        <f t="shared" si="0"/>
        <v>N/A</v>
      </c>
    </row>
    <row r="29" spans="1:12" x14ac:dyDescent="0.25">
      <c r="A29" s="3" t="s">
        <v>995</v>
      </c>
      <c r="B29" s="33" t="s">
        <v>217</v>
      </c>
      <c r="C29" s="34">
        <v>0</v>
      </c>
      <c r="D29" s="11" t="str">
        <f t="shared" si="1"/>
        <v>N/A</v>
      </c>
      <c r="E29" s="34">
        <v>0</v>
      </c>
      <c r="F29" s="11" t="str">
        <f t="shared" si="2"/>
        <v>N/A</v>
      </c>
      <c r="G29" s="101">
        <v>0</v>
      </c>
      <c r="H29" s="11" t="str">
        <f t="shared" si="3"/>
        <v>N/A</v>
      </c>
      <c r="I29" s="12" t="s">
        <v>1742</v>
      </c>
      <c r="J29" s="12" t="s">
        <v>1742</v>
      </c>
      <c r="K29" s="41" t="s">
        <v>732</v>
      </c>
      <c r="L29" s="9" t="str">
        <f t="shared" si="0"/>
        <v>N/A</v>
      </c>
    </row>
    <row r="30" spans="1:12" x14ac:dyDescent="0.25">
      <c r="A30" s="3" t="s">
        <v>996</v>
      </c>
      <c r="B30" s="33" t="s">
        <v>217</v>
      </c>
      <c r="C30" s="34">
        <v>33950</v>
      </c>
      <c r="D30" s="11" t="str">
        <f t="shared" si="1"/>
        <v>N/A</v>
      </c>
      <c r="E30" s="34">
        <v>37677</v>
      </c>
      <c r="F30" s="11" t="str">
        <f t="shared" si="2"/>
        <v>N/A</v>
      </c>
      <c r="G30" s="34">
        <v>40024</v>
      </c>
      <c r="H30" s="11" t="str">
        <f t="shared" si="3"/>
        <v>N/A</v>
      </c>
      <c r="I30" s="12">
        <v>10.98</v>
      </c>
      <c r="J30" s="12">
        <v>6.2290000000000001</v>
      </c>
      <c r="K30" s="41" t="s">
        <v>732</v>
      </c>
      <c r="L30" s="9" t="str">
        <f t="shared" si="0"/>
        <v>Yes</v>
      </c>
    </row>
    <row r="31" spans="1:12" x14ac:dyDescent="0.25">
      <c r="A31" s="3" t="s">
        <v>997</v>
      </c>
      <c r="B31" s="33" t="s">
        <v>217</v>
      </c>
      <c r="C31" s="34">
        <v>7725</v>
      </c>
      <c r="D31" s="11" t="str">
        <f t="shared" si="1"/>
        <v>N/A</v>
      </c>
      <c r="E31" s="34">
        <v>7363</v>
      </c>
      <c r="F31" s="11" t="str">
        <f t="shared" si="2"/>
        <v>N/A</v>
      </c>
      <c r="G31" s="34">
        <v>7413</v>
      </c>
      <c r="H31" s="11" t="str">
        <f t="shared" si="3"/>
        <v>N/A</v>
      </c>
      <c r="I31" s="12">
        <v>-4.6900000000000004</v>
      </c>
      <c r="J31" s="12">
        <v>0.67910000000000004</v>
      </c>
      <c r="K31" s="41" t="s">
        <v>732</v>
      </c>
      <c r="L31" s="9" t="str">
        <f t="shared" si="0"/>
        <v>Yes</v>
      </c>
    </row>
    <row r="32" spans="1:12" x14ac:dyDescent="0.25">
      <c r="A32" s="3" t="s">
        <v>998</v>
      </c>
      <c r="B32" s="33" t="s">
        <v>217</v>
      </c>
      <c r="C32" s="34">
        <v>3371</v>
      </c>
      <c r="D32" s="11" t="str">
        <f t="shared" si="1"/>
        <v>N/A</v>
      </c>
      <c r="E32" s="34">
        <v>3238</v>
      </c>
      <c r="F32" s="11" t="str">
        <f t="shared" si="2"/>
        <v>N/A</v>
      </c>
      <c r="G32" s="34">
        <v>3227</v>
      </c>
      <c r="H32" s="11" t="str">
        <f t="shared" si="3"/>
        <v>N/A</v>
      </c>
      <c r="I32" s="12">
        <v>-3.95</v>
      </c>
      <c r="J32" s="12">
        <v>-0.34</v>
      </c>
      <c r="K32" s="41" t="s">
        <v>732</v>
      </c>
      <c r="L32" s="9" t="str">
        <f t="shared" si="0"/>
        <v>Yes</v>
      </c>
    </row>
    <row r="33" spans="1:12" x14ac:dyDescent="0.25">
      <c r="A33" s="3" t="s">
        <v>999</v>
      </c>
      <c r="B33" s="33" t="s">
        <v>217</v>
      </c>
      <c r="C33" s="34">
        <v>0</v>
      </c>
      <c r="D33" s="11" t="str">
        <f t="shared" si="1"/>
        <v>N/A</v>
      </c>
      <c r="E33" s="34">
        <v>0</v>
      </c>
      <c r="F33" s="11" t="str">
        <f t="shared" si="2"/>
        <v>N/A</v>
      </c>
      <c r="G33" s="34">
        <v>0</v>
      </c>
      <c r="H33" s="11" t="str">
        <f t="shared" si="3"/>
        <v>N/A</v>
      </c>
      <c r="I33" s="12" t="s">
        <v>1742</v>
      </c>
      <c r="J33" s="12" t="s">
        <v>1742</v>
      </c>
      <c r="K33" s="41" t="s">
        <v>732</v>
      </c>
      <c r="L33" s="9" t="str">
        <f t="shared" si="0"/>
        <v>N/A</v>
      </c>
    </row>
    <row r="34" spans="1:12" x14ac:dyDescent="0.25">
      <c r="A34" s="3" t="s">
        <v>105</v>
      </c>
      <c r="B34" s="33" t="s">
        <v>217</v>
      </c>
      <c r="C34" s="34">
        <v>10651</v>
      </c>
      <c r="D34" s="11" t="str">
        <f t="shared" si="1"/>
        <v>N/A</v>
      </c>
      <c r="E34" s="34">
        <v>11416</v>
      </c>
      <c r="F34" s="11" t="str">
        <f t="shared" si="2"/>
        <v>N/A</v>
      </c>
      <c r="G34" s="34">
        <v>12518</v>
      </c>
      <c r="H34" s="11" t="str">
        <f t="shared" si="3"/>
        <v>N/A</v>
      </c>
      <c r="I34" s="12">
        <v>7.1820000000000004</v>
      </c>
      <c r="J34" s="12">
        <v>9.6530000000000005</v>
      </c>
      <c r="K34" s="41" t="s">
        <v>732</v>
      </c>
      <c r="L34" s="9" t="str">
        <f t="shared" si="0"/>
        <v>Yes</v>
      </c>
    </row>
    <row r="35" spans="1:12" x14ac:dyDescent="0.25">
      <c r="A35" s="3" t="s">
        <v>1000</v>
      </c>
      <c r="B35" s="33" t="s">
        <v>217</v>
      </c>
      <c r="C35" s="34">
        <v>4586</v>
      </c>
      <c r="D35" s="11" t="str">
        <f t="shared" si="1"/>
        <v>N/A</v>
      </c>
      <c r="E35" s="34">
        <v>5315</v>
      </c>
      <c r="F35" s="11" t="str">
        <f t="shared" si="2"/>
        <v>N/A</v>
      </c>
      <c r="G35" s="34">
        <v>5741</v>
      </c>
      <c r="H35" s="11" t="str">
        <f t="shared" si="3"/>
        <v>N/A</v>
      </c>
      <c r="I35" s="12">
        <v>15.9</v>
      </c>
      <c r="J35" s="12">
        <v>8.0150000000000006</v>
      </c>
      <c r="K35" s="41" t="s">
        <v>732</v>
      </c>
      <c r="L35" s="9" t="str">
        <f t="shared" si="0"/>
        <v>Yes</v>
      </c>
    </row>
    <row r="36" spans="1:12" x14ac:dyDescent="0.25">
      <c r="A36" s="3" t="s">
        <v>1001</v>
      </c>
      <c r="B36" s="33" t="s">
        <v>217</v>
      </c>
      <c r="C36" s="34">
        <v>0</v>
      </c>
      <c r="D36" s="11" t="str">
        <f t="shared" si="1"/>
        <v>N/A</v>
      </c>
      <c r="E36" s="34">
        <v>0</v>
      </c>
      <c r="F36" s="11" t="str">
        <f t="shared" si="2"/>
        <v>N/A</v>
      </c>
      <c r="G36" s="34">
        <v>0</v>
      </c>
      <c r="H36" s="11" t="str">
        <f t="shared" si="3"/>
        <v>N/A</v>
      </c>
      <c r="I36" s="12" t="s">
        <v>1742</v>
      </c>
      <c r="J36" s="12" t="s">
        <v>1742</v>
      </c>
      <c r="K36" s="41" t="s">
        <v>732</v>
      </c>
      <c r="L36" s="9" t="str">
        <f t="shared" si="0"/>
        <v>N/A</v>
      </c>
    </row>
    <row r="37" spans="1:12" x14ac:dyDescent="0.25">
      <c r="A37" s="3" t="s">
        <v>1002</v>
      </c>
      <c r="B37" s="33" t="s">
        <v>217</v>
      </c>
      <c r="C37" s="34">
        <v>0</v>
      </c>
      <c r="D37" s="11" t="str">
        <f t="shared" si="1"/>
        <v>N/A</v>
      </c>
      <c r="E37" s="34">
        <v>0</v>
      </c>
      <c r="F37" s="11" t="str">
        <f t="shared" si="2"/>
        <v>N/A</v>
      </c>
      <c r="G37" s="34">
        <v>0</v>
      </c>
      <c r="H37" s="11" t="str">
        <f t="shared" si="3"/>
        <v>N/A</v>
      </c>
      <c r="I37" s="12" t="s">
        <v>1742</v>
      </c>
      <c r="J37" s="12" t="s">
        <v>1742</v>
      </c>
      <c r="K37" s="41" t="s">
        <v>732</v>
      </c>
      <c r="L37" s="9" t="str">
        <f t="shared" si="0"/>
        <v>N/A</v>
      </c>
    </row>
    <row r="38" spans="1:12" x14ac:dyDescent="0.25">
      <c r="A38" s="3" t="s">
        <v>1003</v>
      </c>
      <c r="B38" s="33" t="s">
        <v>217</v>
      </c>
      <c r="C38" s="34">
        <v>3016</v>
      </c>
      <c r="D38" s="11" t="str">
        <f t="shared" si="1"/>
        <v>N/A</v>
      </c>
      <c r="E38" s="34">
        <v>2839</v>
      </c>
      <c r="F38" s="11" t="str">
        <f t="shared" si="2"/>
        <v>N/A</v>
      </c>
      <c r="G38" s="34">
        <v>3077</v>
      </c>
      <c r="H38" s="11" t="str">
        <f t="shared" si="3"/>
        <v>N/A</v>
      </c>
      <c r="I38" s="12">
        <v>-5.87</v>
      </c>
      <c r="J38" s="12">
        <v>8.3829999999999991</v>
      </c>
      <c r="K38" s="41" t="s">
        <v>732</v>
      </c>
      <c r="L38" s="9" t="str">
        <f t="shared" si="0"/>
        <v>Yes</v>
      </c>
    </row>
    <row r="39" spans="1:12" x14ac:dyDescent="0.25">
      <c r="A39" s="3" t="s">
        <v>1004</v>
      </c>
      <c r="B39" s="33" t="s">
        <v>217</v>
      </c>
      <c r="C39" s="34">
        <v>3049</v>
      </c>
      <c r="D39" s="11" t="str">
        <f t="shared" si="1"/>
        <v>N/A</v>
      </c>
      <c r="E39" s="34">
        <v>2823</v>
      </c>
      <c r="F39" s="11" t="str">
        <f t="shared" si="2"/>
        <v>N/A</v>
      </c>
      <c r="G39" s="34">
        <v>3187</v>
      </c>
      <c r="H39" s="11" t="str">
        <f t="shared" si="3"/>
        <v>N/A</v>
      </c>
      <c r="I39" s="12">
        <v>-7.41</v>
      </c>
      <c r="J39" s="12">
        <v>12.89</v>
      </c>
      <c r="K39" s="41" t="s">
        <v>732</v>
      </c>
      <c r="L39" s="9" t="str">
        <f t="shared" si="0"/>
        <v>Yes</v>
      </c>
    </row>
    <row r="40" spans="1:12" x14ac:dyDescent="0.25">
      <c r="A40" s="3" t="s">
        <v>1005</v>
      </c>
      <c r="B40" s="33" t="s">
        <v>217</v>
      </c>
      <c r="C40" s="34">
        <v>0</v>
      </c>
      <c r="D40" s="11" t="str">
        <f t="shared" si="1"/>
        <v>N/A</v>
      </c>
      <c r="E40" s="34">
        <v>439</v>
      </c>
      <c r="F40" s="11" t="str">
        <f t="shared" si="2"/>
        <v>N/A</v>
      </c>
      <c r="G40" s="34">
        <v>513</v>
      </c>
      <c r="H40" s="11" t="str">
        <f t="shared" si="3"/>
        <v>N/A</v>
      </c>
      <c r="I40" s="12" t="s">
        <v>1742</v>
      </c>
      <c r="J40" s="12">
        <v>16.86</v>
      </c>
      <c r="K40" s="41" t="s">
        <v>732</v>
      </c>
      <c r="L40" s="9" t="str">
        <f t="shared" si="0"/>
        <v>Yes</v>
      </c>
    </row>
    <row r="41" spans="1:12" x14ac:dyDescent="0.25">
      <c r="A41" s="42" t="s">
        <v>84</v>
      </c>
      <c r="B41" s="33" t="s">
        <v>217</v>
      </c>
      <c r="C41" s="43">
        <v>506272609</v>
      </c>
      <c r="D41" s="11" t="str">
        <f t="shared" si="1"/>
        <v>N/A</v>
      </c>
      <c r="E41" s="43">
        <v>547721658</v>
      </c>
      <c r="F41" s="11" t="str">
        <f t="shared" si="2"/>
        <v>N/A</v>
      </c>
      <c r="G41" s="43">
        <v>561909476</v>
      </c>
      <c r="H41" s="11" t="str">
        <f t="shared" si="3"/>
        <v>N/A</v>
      </c>
      <c r="I41" s="12">
        <v>8.1869999999999994</v>
      </c>
      <c r="J41" s="12">
        <v>2.59</v>
      </c>
      <c r="K41" s="41" t="s">
        <v>732</v>
      </c>
      <c r="L41" s="9" t="str">
        <f t="shared" si="0"/>
        <v>Yes</v>
      </c>
    </row>
    <row r="42" spans="1:12" x14ac:dyDescent="0.25">
      <c r="A42" s="42" t="s">
        <v>1502</v>
      </c>
      <c r="B42" s="33" t="s">
        <v>217</v>
      </c>
      <c r="C42" s="43">
        <v>6845.2218632000004</v>
      </c>
      <c r="D42" s="11" t="str">
        <f t="shared" si="1"/>
        <v>N/A</v>
      </c>
      <c r="E42" s="43">
        <v>6931.5184701999997</v>
      </c>
      <c r="F42" s="11" t="str">
        <f t="shared" si="2"/>
        <v>N/A</v>
      </c>
      <c r="G42" s="43">
        <v>6759.731925</v>
      </c>
      <c r="H42" s="11" t="str">
        <f t="shared" si="3"/>
        <v>N/A</v>
      </c>
      <c r="I42" s="12">
        <v>1.2609999999999999</v>
      </c>
      <c r="J42" s="12">
        <v>-2.48</v>
      </c>
      <c r="K42" s="41" t="s">
        <v>732</v>
      </c>
      <c r="L42" s="9" t="str">
        <f t="shared" si="0"/>
        <v>Yes</v>
      </c>
    </row>
    <row r="43" spans="1:12" x14ac:dyDescent="0.25">
      <c r="A43" s="42" t="s">
        <v>1503</v>
      </c>
      <c r="B43" s="33" t="s">
        <v>217</v>
      </c>
      <c r="C43" s="43">
        <v>7985.6242941</v>
      </c>
      <c r="D43" s="11" t="str">
        <f t="shared" si="1"/>
        <v>N/A</v>
      </c>
      <c r="E43" s="43">
        <v>8036.4119726999998</v>
      </c>
      <c r="F43" s="11" t="str">
        <f t="shared" si="2"/>
        <v>N/A</v>
      </c>
      <c r="G43" s="43">
        <v>7846.6922120999998</v>
      </c>
      <c r="H43" s="11" t="str">
        <f t="shared" si="3"/>
        <v>N/A</v>
      </c>
      <c r="I43" s="12">
        <v>0.63600000000000001</v>
      </c>
      <c r="J43" s="12">
        <v>-2.36</v>
      </c>
      <c r="K43" s="41" t="s">
        <v>732</v>
      </c>
      <c r="L43" s="9" t="str">
        <f t="shared" si="0"/>
        <v>Yes</v>
      </c>
    </row>
    <row r="44" spans="1:12" x14ac:dyDescent="0.25">
      <c r="A44" s="4" t="s">
        <v>107</v>
      </c>
      <c r="B44" s="33" t="s">
        <v>217</v>
      </c>
      <c r="C44" s="43">
        <v>0</v>
      </c>
      <c r="D44" s="11" t="str">
        <f t="shared" si="1"/>
        <v>N/A</v>
      </c>
      <c r="E44" s="43">
        <v>0</v>
      </c>
      <c r="F44" s="11" t="str">
        <f t="shared" si="2"/>
        <v>N/A</v>
      </c>
      <c r="G44" s="43">
        <v>0</v>
      </c>
      <c r="H44" s="11" t="str">
        <f t="shared" si="3"/>
        <v>N/A</v>
      </c>
      <c r="I44" s="12" t="s">
        <v>1742</v>
      </c>
      <c r="J44" s="12" t="s">
        <v>1742</v>
      </c>
      <c r="K44" s="41" t="s">
        <v>732</v>
      </c>
      <c r="L44" s="9" t="str">
        <f t="shared" si="0"/>
        <v>N/A</v>
      </c>
    </row>
    <row r="45" spans="1:12" x14ac:dyDescent="0.25">
      <c r="A45" s="42" t="s">
        <v>162</v>
      </c>
      <c r="B45" s="41" t="s">
        <v>221</v>
      </c>
      <c r="C45" s="1">
        <v>0</v>
      </c>
      <c r="D45" s="11" t="str">
        <f>IF($B45="N/A","N/A",IF(C45&gt;0,"No",IF(C45&lt;0,"No","Yes")))</f>
        <v>Yes</v>
      </c>
      <c r="E45" s="1">
        <v>0</v>
      </c>
      <c r="F45" s="11" t="str">
        <f>IF($B45="N/A","N/A",IF(E45&gt;0,"No",IF(E45&lt;0,"No","Yes")))</f>
        <v>Yes</v>
      </c>
      <c r="G45" s="1">
        <v>0</v>
      </c>
      <c r="H45" s="11" t="str">
        <f>IF($B45="N/A","N/A",IF(G45&gt;0,"No",IF(G45&lt;0,"No","Yes")))</f>
        <v>Yes</v>
      </c>
      <c r="I45" s="12" t="s">
        <v>1742</v>
      </c>
      <c r="J45" s="12" t="s">
        <v>1742</v>
      </c>
      <c r="K45" s="41" t="s">
        <v>732</v>
      </c>
      <c r="L45" s="9" t="str">
        <f t="shared" si="0"/>
        <v>N/A</v>
      </c>
    </row>
    <row r="46" spans="1:12" x14ac:dyDescent="0.25">
      <c r="A46" s="42" t="s">
        <v>160</v>
      </c>
      <c r="B46" s="33" t="s">
        <v>217</v>
      </c>
      <c r="C46" s="43">
        <v>0</v>
      </c>
      <c r="D46" s="11" t="str">
        <f t="shared" ref="D46:D47" si="4">IF($B46="N/A","N/A",IF(C46&gt;10,"No",IF(C46&lt;-10,"No","Yes")))</f>
        <v>N/A</v>
      </c>
      <c r="E46" s="43">
        <v>0</v>
      </c>
      <c r="F46" s="11" t="str">
        <f t="shared" ref="F46:F47" si="5">IF($B46="N/A","N/A",IF(E46&gt;10,"No",IF(E46&lt;-10,"No","Yes")))</f>
        <v>N/A</v>
      </c>
      <c r="G46" s="43">
        <v>0</v>
      </c>
      <c r="H46" s="11" t="str">
        <f t="shared" ref="H46:H47" si="6">IF($B46="N/A","N/A",IF(G46&gt;10,"No",IF(G46&lt;-10,"No","Yes")))</f>
        <v>N/A</v>
      </c>
      <c r="I46" s="12" t="s">
        <v>1742</v>
      </c>
      <c r="J46" s="12" t="s">
        <v>1742</v>
      </c>
      <c r="K46" s="41" t="s">
        <v>732</v>
      </c>
      <c r="L46" s="9" t="str">
        <f t="shared" si="0"/>
        <v>N/A</v>
      </c>
    </row>
    <row r="47" spans="1:12" x14ac:dyDescent="0.25">
      <c r="A47" s="42" t="s">
        <v>1289</v>
      </c>
      <c r="B47" s="33" t="s">
        <v>217</v>
      </c>
      <c r="C47" s="43" t="s">
        <v>1742</v>
      </c>
      <c r="D47" s="11" t="str">
        <f t="shared" si="4"/>
        <v>N/A</v>
      </c>
      <c r="E47" s="43" t="s">
        <v>1742</v>
      </c>
      <c r="F47" s="11" t="str">
        <f t="shared" si="5"/>
        <v>N/A</v>
      </c>
      <c r="G47" s="43" t="s">
        <v>1742</v>
      </c>
      <c r="H47" s="11" t="str">
        <f t="shared" si="6"/>
        <v>N/A</v>
      </c>
      <c r="I47" s="12" t="s">
        <v>1742</v>
      </c>
      <c r="J47" s="12" t="s">
        <v>1742</v>
      </c>
      <c r="K47" s="41" t="s">
        <v>732</v>
      </c>
      <c r="L47" s="9" t="str">
        <f>IF(J47="Div by 0", "N/A", IF(OR(J47="N/A",K47="N/A"),"N/A", IF(J47&gt;VALUE(MID(K47,1,2)), "No", IF(J47&lt;-1*VALUE(MID(K47,1,2)), "No", "Yes"))))</f>
        <v>N/A</v>
      </c>
    </row>
    <row r="48" spans="1:12" x14ac:dyDescent="0.25">
      <c r="A48" s="42" t="s">
        <v>1504</v>
      </c>
      <c r="B48" s="33" t="s">
        <v>217</v>
      </c>
      <c r="C48" s="43">
        <v>26451.278375000002</v>
      </c>
      <c r="D48" s="11" t="str">
        <f t="shared" ref="D48:D74" si="7">IF($B48="N/A","N/A",IF(C48&gt;10,"No",IF(C48&lt;-10,"No","Yes")))</f>
        <v>N/A</v>
      </c>
      <c r="E48" s="43">
        <v>29570.697766000001</v>
      </c>
      <c r="F48" s="11" t="str">
        <f t="shared" ref="F48:F74" si="8">IF($B48="N/A","N/A",IF(E48&gt;10,"No",IF(E48&lt;-10,"No","Yes")))</f>
        <v>N/A</v>
      </c>
      <c r="G48" s="43">
        <v>30052.303196000001</v>
      </c>
      <c r="H48" s="11" t="str">
        <f t="shared" ref="H48:H74" si="9">IF($B48="N/A","N/A",IF(G48&gt;10,"No",IF(G48&lt;-10,"No","Yes")))</f>
        <v>N/A</v>
      </c>
      <c r="I48" s="12">
        <v>11.79</v>
      </c>
      <c r="J48" s="12">
        <v>1.629</v>
      </c>
      <c r="K48" s="41" t="s">
        <v>732</v>
      </c>
      <c r="L48" s="9" t="str">
        <f t="shared" ref="L48:L74" si="10">IF(J48="Div by 0", "N/A", IF(K48="N/A","N/A", IF(J48&gt;VALUE(MID(K48,1,2)), "No", IF(J48&lt;-1*VALUE(MID(K48,1,2)), "No", "Yes"))))</f>
        <v>Yes</v>
      </c>
    </row>
    <row r="49" spans="1:12" x14ac:dyDescent="0.25">
      <c r="A49" s="42" t="s">
        <v>1505</v>
      </c>
      <c r="B49" s="33" t="s">
        <v>217</v>
      </c>
      <c r="C49" s="43">
        <v>10127.306295</v>
      </c>
      <c r="D49" s="11" t="str">
        <f t="shared" si="7"/>
        <v>N/A</v>
      </c>
      <c r="E49" s="43">
        <v>13131.617866000001</v>
      </c>
      <c r="F49" s="11" t="str">
        <f t="shared" si="8"/>
        <v>N/A</v>
      </c>
      <c r="G49" s="43">
        <v>15277.722087</v>
      </c>
      <c r="H49" s="11" t="str">
        <f t="shared" si="9"/>
        <v>N/A</v>
      </c>
      <c r="I49" s="12">
        <v>29.67</v>
      </c>
      <c r="J49" s="12">
        <v>16.34</v>
      </c>
      <c r="K49" s="41" t="s">
        <v>732</v>
      </c>
      <c r="L49" s="9" t="str">
        <f t="shared" si="10"/>
        <v>Yes</v>
      </c>
    </row>
    <row r="50" spans="1:12" x14ac:dyDescent="0.25">
      <c r="A50" s="42" t="s">
        <v>1506</v>
      </c>
      <c r="B50" s="33" t="s">
        <v>217</v>
      </c>
      <c r="C50" s="43" t="s">
        <v>1742</v>
      </c>
      <c r="D50" s="11" t="str">
        <f t="shared" si="7"/>
        <v>N/A</v>
      </c>
      <c r="E50" s="43" t="s">
        <v>1742</v>
      </c>
      <c r="F50" s="11" t="str">
        <f t="shared" si="8"/>
        <v>N/A</v>
      </c>
      <c r="G50" s="43" t="s">
        <v>1742</v>
      </c>
      <c r="H50" s="11" t="str">
        <f t="shared" si="9"/>
        <v>N/A</v>
      </c>
      <c r="I50" s="12" t="s">
        <v>1742</v>
      </c>
      <c r="J50" s="12" t="s">
        <v>1742</v>
      </c>
      <c r="K50" s="41" t="s">
        <v>732</v>
      </c>
      <c r="L50" s="9" t="str">
        <f t="shared" si="10"/>
        <v>N/A</v>
      </c>
    </row>
    <row r="51" spans="1:12" x14ac:dyDescent="0.25">
      <c r="A51" s="42" t="s">
        <v>1507</v>
      </c>
      <c r="B51" s="33" t="s">
        <v>217</v>
      </c>
      <c r="C51" s="43">
        <v>7224.2127659999996</v>
      </c>
      <c r="D51" s="11" t="str">
        <f t="shared" si="7"/>
        <v>N/A</v>
      </c>
      <c r="E51" s="43">
        <v>10359.888889</v>
      </c>
      <c r="F51" s="11" t="str">
        <f t="shared" si="8"/>
        <v>N/A</v>
      </c>
      <c r="G51" s="43">
        <v>12281.230769</v>
      </c>
      <c r="H51" s="11" t="str">
        <f t="shared" si="9"/>
        <v>N/A</v>
      </c>
      <c r="I51" s="12">
        <v>43.41</v>
      </c>
      <c r="J51" s="12">
        <v>18.55</v>
      </c>
      <c r="K51" s="41" t="s">
        <v>732</v>
      </c>
      <c r="L51" s="9" t="str">
        <f t="shared" si="10"/>
        <v>Yes</v>
      </c>
    </row>
    <row r="52" spans="1:12" x14ac:dyDescent="0.25">
      <c r="A52" s="42" t="s">
        <v>1508</v>
      </c>
      <c r="B52" s="33" t="s">
        <v>217</v>
      </c>
      <c r="C52" s="43">
        <v>31508.316343999999</v>
      </c>
      <c r="D52" s="11" t="str">
        <f t="shared" si="7"/>
        <v>N/A</v>
      </c>
      <c r="E52" s="43">
        <v>34275.890989</v>
      </c>
      <c r="F52" s="11" t="str">
        <f t="shared" si="8"/>
        <v>N/A</v>
      </c>
      <c r="G52" s="43">
        <v>34361.521767999999</v>
      </c>
      <c r="H52" s="11" t="str">
        <f t="shared" si="9"/>
        <v>N/A</v>
      </c>
      <c r="I52" s="12">
        <v>8.7840000000000007</v>
      </c>
      <c r="J52" s="12">
        <v>0.24979999999999999</v>
      </c>
      <c r="K52" s="41" t="s">
        <v>732</v>
      </c>
      <c r="L52" s="9" t="str">
        <f t="shared" si="10"/>
        <v>Yes</v>
      </c>
    </row>
    <row r="53" spans="1:12" x14ac:dyDescent="0.25">
      <c r="A53" s="42" t="s">
        <v>1509</v>
      </c>
      <c r="B53" s="33" t="s">
        <v>217</v>
      </c>
      <c r="C53" s="43" t="s">
        <v>1742</v>
      </c>
      <c r="D53" s="11" t="str">
        <f t="shared" si="7"/>
        <v>N/A</v>
      </c>
      <c r="E53" s="43" t="s">
        <v>1742</v>
      </c>
      <c r="F53" s="11" t="str">
        <f t="shared" si="8"/>
        <v>N/A</v>
      </c>
      <c r="G53" s="43" t="s">
        <v>1742</v>
      </c>
      <c r="H53" s="11" t="str">
        <f t="shared" si="9"/>
        <v>N/A</v>
      </c>
      <c r="I53" s="12" t="s">
        <v>1742</v>
      </c>
      <c r="J53" s="12" t="s">
        <v>1742</v>
      </c>
      <c r="K53" s="41" t="s">
        <v>732</v>
      </c>
      <c r="L53" s="9" t="str">
        <f t="shared" si="10"/>
        <v>N/A</v>
      </c>
    </row>
    <row r="54" spans="1:12" x14ac:dyDescent="0.25">
      <c r="A54" s="42" t="s">
        <v>1510</v>
      </c>
      <c r="B54" s="33" t="s">
        <v>217</v>
      </c>
      <c r="C54" s="43">
        <v>24767.014204999999</v>
      </c>
      <c r="D54" s="11" t="str">
        <f t="shared" si="7"/>
        <v>N/A</v>
      </c>
      <c r="E54" s="43">
        <v>24130.162884000001</v>
      </c>
      <c r="F54" s="11" t="str">
        <f t="shared" si="8"/>
        <v>N/A</v>
      </c>
      <c r="G54" s="43">
        <v>24849.096447</v>
      </c>
      <c r="H54" s="11" t="str">
        <f t="shared" si="9"/>
        <v>N/A</v>
      </c>
      <c r="I54" s="12">
        <v>-2.57</v>
      </c>
      <c r="J54" s="12">
        <v>2.9790000000000001</v>
      </c>
      <c r="K54" s="41" t="s">
        <v>732</v>
      </c>
      <c r="L54" s="9" t="str">
        <f t="shared" si="10"/>
        <v>Yes</v>
      </c>
    </row>
    <row r="55" spans="1:12" x14ac:dyDescent="0.25">
      <c r="A55" s="42" t="s">
        <v>1511</v>
      </c>
      <c r="B55" s="33" t="s">
        <v>217</v>
      </c>
      <c r="C55" s="43">
        <v>13600.356619</v>
      </c>
      <c r="D55" s="11" t="str">
        <f t="shared" si="7"/>
        <v>N/A</v>
      </c>
      <c r="E55" s="43">
        <v>13970.451024</v>
      </c>
      <c r="F55" s="11" t="str">
        <f t="shared" si="8"/>
        <v>N/A</v>
      </c>
      <c r="G55" s="43">
        <v>14668.29038</v>
      </c>
      <c r="H55" s="11" t="str">
        <f t="shared" si="9"/>
        <v>N/A</v>
      </c>
      <c r="I55" s="12">
        <v>2.7210000000000001</v>
      </c>
      <c r="J55" s="12">
        <v>4.9950000000000001</v>
      </c>
      <c r="K55" s="41" t="s">
        <v>732</v>
      </c>
      <c r="L55" s="9" t="str">
        <f t="shared" si="10"/>
        <v>Yes</v>
      </c>
    </row>
    <row r="56" spans="1:12" x14ac:dyDescent="0.25">
      <c r="A56" s="42" t="s">
        <v>1512</v>
      </c>
      <c r="B56" s="33" t="s">
        <v>217</v>
      </c>
      <c r="C56" s="43" t="s">
        <v>1742</v>
      </c>
      <c r="D56" s="11" t="str">
        <f t="shared" si="7"/>
        <v>N/A</v>
      </c>
      <c r="E56" s="43" t="s">
        <v>1742</v>
      </c>
      <c r="F56" s="11" t="str">
        <f t="shared" si="8"/>
        <v>N/A</v>
      </c>
      <c r="G56" s="43" t="s">
        <v>1742</v>
      </c>
      <c r="H56" s="11" t="str">
        <f t="shared" si="9"/>
        <v>N/A</v>
      </c>
      <c r="I56" s="12" t="s">
        <v>1742</v>
      </c>
      <c r="J56" s="12" t="s">
        <v>1742</v>
      </c>
      <c r="K56" s="41" t="s">
        <v>732</v>
      </c>
      <c r="L56" s="9" t="str">
        <f t="shared" si="10"/>
        <v>N/A</v>
      </c>
    </row>
    <row r="57" spans="1:12" x14ac:dyDescent="0.25">
      <c r="A57" s="42" t="s">
        <v>1513</v>
      </c>
      <c r="B57" s="33" t="s">
        <v>217</v>
      </c>
      <c r="C57" s="43">
        <v>8341.6720256999997</v>
      </c>
      <c r="D57" s="11" t="str">
        <f t="shared" si="7"/>
        <v>N/A</v>
      </c>
      <c r="E57" s="43">
        <v>9740.7342193000004</v>
      </c>
      <c r="F57" s="11" t="str">
        <f t="shared" si="8"/>
        <v>N/A</v>
      </c>
      <c r="G57" s="43">
        <v>14293.876923</v>
      </c>
      <c r="H57" s="11" t="str">
        <f t="shared" si="9"/>
        <v>N/A</v>
      </c>
      <c r="I57" s="12">
        <v>16.77</v>
      </c>
      <c r="J57" s="12">
        <v>46.74</v>
      </c>
      <c r="K57" s="41" t="s">
        <v>732</v>
      </c>
      <c r="L57" s="9" t="str">
        <f t="shared" si="10"/>
        <v>No</v>
      </c>
    </row>
    <row r="58" spans="1:12" x14ac:dyDescent="0.25">
      <c r="A58" s="42" t="s">
        <v>1514</v>
      </c>
      <c r="B58" s="33" t="s">
        <v>217</v>
      </c>
      <c r="C58" s="43">
        <v>47984.419301000002</v>
      </c>
      <c r="D58" s="11" t="str">
        <f t="shared" si="7"/>
        <v>N/A</v>
      </c>
      <c r="E58" s="43">
        <v>44138.017091000002</v>
      </c>
      <c r="F58" s="11" t="str">
        <f t="shared" si="8"/>
        <v>N/A</v>
      </c>
      <c r="G58" s="43">
        <v>44728.956287000001</v>
      </c>
      <c r="H58" s="11" t="str">
        <f t="shared" si="9"/>
        <v>N/A</v>
      </c>
      <c r="I58" s="12">
        <v>-8.02</v>
      </c>
      <c r="J58" s="12">
        <v>1.339</v>
      </c>
      <c r="K58" s="41" t="s">
        <v>732</v>
      </c>
      <c r="L58" s="9" t="str">
        <f t="shared" si="10"/>
        <v>Yes</v>
      </c>
    </row>
    <row r="59" spans="1:12" x14ac:dyDescent="0.25">
      <c r="A59" s="42" t="s">
        <v>1515</v>
      </c>
      <c r="B59" s="33" t="s">
        <v>217</v>
      </c>
      <c r="C59" s="43" t="s">
        <v>1742</v>
      </c>
      <c r="D59" s="11" t="str">
        <f t="shared" si="7"/>
        <v>N/A</v>
      </c>
      <c r="E59" s="43" t="s">
        <v>1742</v>
      </c>
      <c r="F59" s="11" t="str">
        <f t="shared" si="8"/>
        <v>N/A</v>
      </c>
      <c r="G59" s="43" t="s">
        <v>1742</v>
      </c>
      <c r="H59" s="11" t="str">
        <f t="shared" si="9"/>
        <v>N/A</v>
      </c>
      <c r="I59" s="12" t="s">
        <v>1742</v>
      </c>
      <c r="J59" s="12" t="s">
        <v>1742</v>
      </c>
      <c r="K59" s="41" t="s">
        <v>732</v>
      </c>
      <c r="L59" s="9" t="str">
        <f t="shared" si="10"/>
        <v>N/A</v>
      </c>
    </row>
    <row r="60" spans="1:12" x14ac:dyDescent="0.25">
      <c r="A60" s="42" t="s">
        <v>1516</v>
      </c>
      <c r="B60" s="33" t="s">
        <v>217</v>
      </c>
      <c r="C60" s="43">
        <v>2678.9340648000002</v>
      </c>
      <c r="D60" s="11" t="str">
        <f t="shared" si="7"/>
        <v>N/A</v>
      </c>
      <c r="E60" s="43">
        <v>2746.4167524999998</v>
      </c>
      <c r="F60" s="11" t="str">
        <f t="shared" si="8"/>
        <v>N/A</v>
      </c>
      <c r="G60" s="43">
        <v>2448.1064682000001</v>
      </c>
      <c r="H60" s="11" t="str">
        <f t="shared" si="9"/>
        <v>N/A</v>
      </c>
      <c r="I60" s="12">
        <v>2.5190000000000001</v>
      </c>
      <c r="J60" s="12">
        <v>-10.9</v>
      </c>
      <c r="K60" s="41" t="s">
        <v>732</v>
      </c>
      <c r="L60" s="9" t="str">
        <f t="shared" si="10"/>
        <v>Yes</v>
      </c>
    </row>
    <row r="61" spans="1:12" x14ac:dyDescent="0.25">
      <c r="A61" s="42" t="s">
        <v>1517</v>
      </c>
      <c r="B61" s="33" t="s">
        <v>217</v>
      </c>
      <c r="C61" s="43">
        <v>2231.5502348999999</v>
      </c>
      <c r="D61" s="11" t="str">
        <f t="shared" si="7"/>
        <v>N/A</v>
      </c>
      <c r="E61" s="43">
        <v>2176.5377668000001</v>
      </c>
      <c r="F61" s="11" t="str">
        <f t="shared" si="8"/>
        <v>N/A</v>
      </c>
      <c r="G61" s="43">
        <v>2110.8587670000002</v>
      </c>
      <c r="H61" s="11" t="str">
        <f t="shared" si="9"/>
        <v>N/A</v>
      </c>
      <c r="I61" s="12">
        <v>-2.4700000000000002</v>
      </c>
      <c r="J61" s="12">
        <v>-3.02</v>
      </c>
      <c r="K61" s="41" t="s">
        <v>732</v>
      </c>
      <c r="L61" s="9" t="str">
        <f t="shared" si="10"/>
        <v>Yes</v>
      </c>
    </row>
    <row r="62" spans="1:12" x14ac:dyDescent="0.25">
      <c r="A62" s="42" t="s">
        <v>1518</v>
      </c>
      <c r="B62" s="33" t="s">
        <v>217</v>
      </c>
      <c r="C62" s="43" t="s">
        <v>1742</v>
      </c>
      <c r="D62" s="11" t="str">
        <f t="shared" si="7"/>
        <v>N/A</v>
      </c>
      <c r="E62" s="43" t="s">
        <v>1742</v>
      </c>
      <c r="F62" s="11" t="str">
        <f t="shared" si="8"/>
        <v>N/A</v>
      </c>
      <c r="G62" s="43" t="s">
        <v>1742</v>
      </c>
      <c r="H62" s="11" t="str">
        <f t="shared" si="9"/>
        <v>N/A</v>
      </c>
      <c r="I62" s="12" t="s">
        <v>1742</v>
      </c>
      <c r="J62" s="12" t="s">
        <v>1742</v>
      </c>
      <c r="K62" s="41" t="s">
        <v>732</v>
      </c>
      <c r="L62" s="9" t="str">
        <f t="shared" si="10"/>
        <v>N/A</v>
      </c>
    </row>
    <row r="63" spans="1:12" ht="25" x14ac:dyDescent="0.25">
      <c r="A63" s="42" t="s">
        <v>1519</v>
      </c>
      <c r="B63" s="33" t="s">
        <v>217</v>
      </c>
      <c r="C63" s="43" t="s">
        <v>1742</v>
      </c>
      <c r="D63" s="11" t="str">
        <f t="shared" si="7"/>
        <v>N/A</v>
      </c>
      <c r="E63" s="43" t="s">
        <v>1742</v>
      </c>
      <c r="F63" s="11" t="str">
        <f t="shared" si="8"/>
        <v>N/A</v>
      </c>
      <c r="G63" s="43" t="s">
        <v>1742</v>
      </c>
      <c r="H63" s="11" t="str">
        <f t="shared" si="9"/>
        <v>N/A</v>
      </c>
      <c r="I63" s="12" t="s">
        <v>1742</v>
      </c>
      <c r="J63" s="12" t="s">
        <v>1742</v>
      </c>
      <c r="K63" s="41" t="s">
        <v>732</v>
      </c>
      <c r="L63" s="9" t="str">
        <f t="shared" si="10"/>
        <v>N/A</v>
      </c>
    </row>
    <row r="64" spans="1:12" x14ac:dyDescent="0.25">
      <c r="A64" s="42" t="s">
        <v>1520</v>
      </c>
      <c r="B64" s="33" t="s">
        <v>217</v>
      </c>
      <c r="C64" s="43">
        <v>1720.5493962</v>
      </c>
      <c r="D64" s="11" t="str">
        <f t="shared" si="7"/>
        <v>N/A</v>
      </c>
      <c r="E64" s="43">
        <v>1935.9514558000001</v>
      </c>
      <c r="F64" s="11" t="str">
        <f t="shared" si="8"/>
        <v>N/A</v>
      </c>
      <c r="G64" s="43">
        <v>1794.3452927999999</v>
      </c>
      <c r="H64" s="11" t="str">
        <f t="shared" si="9"/>
        <v>N/A</v>
      </c>
      <c r="I64" s="12">
        <v>12.52</v>
      </c>
      <c r="J64" s="12">
        <v>-7.31</v>
      </c>
      <c r="K64" s="41" t="s">
        <v>732</v>
      </c>
      <c r="L64" s="9" t="str">
        <f t="shared" si="10"/>
        <v>Yes</v>
      </c>
    </row>
    <row r="65" spans="1:12" x14ac:dyDescent="0.25">
      <c r="A65" s="42" t="s">
        <v>1521</v>
      </c>
      <c r="B65" s="33" t="s">
        <v>217</v>
      </c>
      <c r="C65" s="43">
        <v>4470.4623947999999</v>
      </c>
      <c r="D65" s="11" t="str">
        <f t="shared" si="7"/>
        <v>N/A</v>
      </c>
      <c r="E65" s="43">
        <v>4696.3372267000004</v>
      </c>
      <c r="F65" s="11" t="str">
        <f t="shared" si="8"/>
        <v>N/A</v>
      </c>
      <c r="G65" s="43">
        <v>3977.8080399</v>
      </c>
      <c r="H65" s="11" t="str">
        <f t="shared" si="9"/>
        <v>N/A</v>
      </c>
      <c r="I65" s="12">
        <v>5.0529999999999999</v>
      </c>
      <c r="J65" s="12">
        <v>-15.3</v>
      </c>
      <c r="K65" s="41" t="s">
        <v>732</v>
      </c>
      <c r="L65" s="9" t="str">
        <f t="shared" si="10"/>
        <v>Yes</v>
      </c>
    </row>
    <row r="66" spans="1:12" x14ac:dyDescent="0.25">
      <c r="A66" s="42" t="s">
        <v>1522</v>
      </c>
      <c r="B66" s="33" t="s">
        <v>217</v>
      </c>
      <c r="C66" s="43">
        <v>8959.9857608999991</v>
      </c>
      <c r="D66" s="11" t="str">
        <f t="shared" si="7"/>
        <v>N/A</v>
      </c>
      <c r="E66" s="43">
        <v>8814.7303890999992</v>
      </c>
      <c r="F66" s="11" t="str">
        <f t="shared" si="8"/>
        <v>N/A</v>
      </c>
      <c r="G66" s="43">
        <v>7695.2621630000003</v>
      </c>
      <c r="H66" s="11" t="str">
        <f t="shared" si="9"/>
        <v>N/A</v>
      </c>
      <c r="I66" s="12">
        <v>-1.62</v>
      </c>
      <c r="J66" s="12">
        <v>-12.7</v>
      </c>
      <c r="K66" s="41" t="s">
        <v>732</v>
      </c>
      <c r="L66" s="9" t="str">
        <f t="shared" si="10"/>
        <v>Yes</v>
      </c>
    </row>
    <row r="67" spans="1:12" x14ac:dyDescent="0.25">
      <c r="A67" s="42" t="s">
        <v>1523</v>
      </c>
      <c r="B67" s="33" t="s">
        <v>217</v>
      </c>
      <c r="C67" s="43" t="s">
        <v>1742</v>
      </c>
      <c r="D67" s="11" t="str">
        <f t="shared" si="7"/>
        <v>N/A</v>
      </c>
      <c r="E67" s="43" t="s">
        <v>1742</v>
      </c>
      <c r="F67" s="11" t="str">
        <f t="shared" si="8"/>
        <v>N/A</v>
      </c>
      <c r="G67" s="43" t="s">
        <v>1742</v>
      </c>
      <c r="H67" s="11" t="str">
        <f t="shared" si="9"/>
        <v>N/A</v>
      </c>
      <c r="I67" s="12" t="s">
        <v>1742</v>
      </c>
      <c r="J67" s="12" t="s">
        <v>1742</v>
      </c>
      <c r="K67" s="41" t="s">
        <v>732</v>
      </c>
      <c r="L67" s="9" t="str">
        <f t="shared" si="10"/>
        <v>N/A</v>
      </c>
    </row>
    <row r="68" spans="1:12" x14ac:dyDescent="0.25">
      <c r="A68" s="42" t="s">
        <v>1524</v>
      </c>
      <c r="B68" s="33" t="s">
        <v>217</v>
      </c>
      <c r="C68" s="43">
        <v>4624.0452539999997</v>
      </c>
      <c r="D68" s="11" t="str">
        <f t="shared" si="7"/>
        <v>N/A</v>
      </c>
      <c r="E68" s="43">
        <v>5110.4179222000002</v>
      </c>
      <c r="F68" s="11" t="str">
        <f t="shared" si="8"/>
        <v>N/A</v>
      </c>
      <c r="G68" s="43">
        <v>4965.2716088999996</v>
      </c>
      <c r="H68" s="11" t="str">
        <f t="shared" si="9"/>
        <v>N/A</v>
      </c>
      <c r="I68" s="12">
        <v>10.52</v>
      </c>
      <c r="J68" s="12">
        <v>-2.84</v>
      </c>
      <c r="K68" s="41" t="s">
        <v>732</v>
      </c>
      <c r="L68" s="9" t="str">
        <f t="shared" si="10"/>
        <v>Yes</v>
      </c>
    </row>
    <row r="69" spans="1:12" x14ac:dyDescent="0.25">
      <c r="A69" s="42" t="s">
        <v>1525</v>
      </c>
      <c r="B69" s="33" t="s">
        <v>217</v>
      </c>
      <c r="C69" s="43">
        <v>4413.5667248</v>
      </c>
      <c r="D69" s="11" t="str">
        <f t="shared" si="7"/>
        <v>N/A</v>
      </c>
      <c r="E69" s="43">
        <v>4396.4235183000001</v>
      </c>
      <c r="F69" s="11" t="str">
        <f t="shared" si="8"/>
        <v>N/A</v>
      </c>
      <c r="G69" s="43">
        <v>4503.5493815999998</v>
      </c>
      <c r="H69" s="11" t="str">
        <f t="shared" si="9"/>
        <v>N/A</v>
      </c>
      <c r="I69" s="12">
        <v>-0.38800000000000001</v>
      </c>
      <c r="J69" s="12">
        <v>2.4369999999999998</v>
      </c>
      <c r="K69" s="41" t="s">
        <v>732</v>
      </c>
      <c r="L69" s="9" t="str">
        <f t="shared" si="10"/>
        <v>Yes</v>
      </c>
    </row>
    <row r="70" spans="1:12" x14ac:dyDescent="0.25">
      <c r="A70" s="42" t="s">
        <v>1526</v>
      </c>
      <c r="B70" s="33" t="s">
        <v>217</v>
      </c>
      <c r="C70" s="43" t="s">
        <v>1742</v>
      </c>
      <c r="D70" s="11" t="str">
        <f t="shared" si="7"/>
        <v>N/A</v>
      </c>
      <c r="E70" s="43" t="s">
        <v>1742</v>
      </c>
      <c r="F70" s="11" t="str">
        <f t="shared" si="8"/>
        <v>N/A</v>
      </c>
      <c r="G70" s="43" t="s">
        <v>1742</v>
      </c>
      <c r="H70" s="11" t="str">
        <f t="shared" si="9"/>
        <v>N/A</v>
      </c>
      <c r="I70" s="12" t="s">
        <v>1742</v>
      </c>
      <c r="J70" s="12" t="s">
        <v>1742</v>
      </c>
      <c r="K70" s="41" t="s">
        <v>732</v>
      </c>
      <c r="L70" s="9" t="str">
        <f t="shared" si="10"/>
        <v>N/A</v>
      </c>
    </row>
    <row r="71" spans="1:12" ht="25" x14ac:dyDescent="0.25">
      <c r="A71" s="42" t="s">
        <v>1527</v>
      </c>
      <c r="B71" s="33" t="s">
        <v>217</v>
      </c>
      <c r="C71" s="43" t="s">
        <v>1742</v>
      </c>
      <c r="D71" s="11" t="str">
        <f t="shared" si="7"/>
        <v>N/A</v>
      </c>
      <c r="E71" s="43" t="s">
        <v>1742</v>
      </c>
      <c r="F71" s="11" t="str">
        <f t="shared" si="8"/>
        <v>N/A</v>
      </c>
      <c r="G71" s="43" t="s">
        <v>1742</v>
      </c>
      <c r="H71" s="11" t="str">
        <f t="shared" si="9"/>
        <v>N/A</v>
      </c>
      <c r="I71" s="12" t="s">
        <v>1742</v>
      </c>
      <c r="J71" s="12" t="s">
        <v>1742</v>
      </c>
      <c r="K71" s="41" t="s">
        <v>732</v>
      </c>
      <c r="L71" s="9" t="str">
        <f t="shared" si="10"/>
        <v>N/A</v>
      </c>
    </row>
    <row r="72" spans="1:12" x14ac:dyDescent="0.25">
      <c r="A72" s="42" t="s">
        <v>1528</v>
      </c>
      <c r="B72" s="33" t="s">
        <v>217</v>
      </c>
      <c r="C72" s="43">
        <v>5215.8958886</v>
      </c>
      <c r="D72" s="11" t="str">
        <f t="shared" si="7"/>
        <v>N/A</v>
      </c>
      <c r="E72" s="43">
        <v>6181.6777033999997</v>
      </c>
      <c r="F72" s="11" t="str">
        <f t="shared" si="8"/>
        <v>N/A</v>
      </c>
      <c r="G72" s="43">
        <v>5845.2450439000004</v>
      </c>
      <c r="H72" s="11" t="str">
        <f t="shared" si="9"/>
        <v>N/A</v>
      </c>
      <c r="I72" s="12">
        <v>18.52</v>
      </c>
      <c r="J72" s="12">
        <v>-5.44</v>
      </c>
      <c r="K72" s="41" t="s">
        <v>732</v>
      </c>
      <c r="L72" s="9" t="str">
        <f t="shared" si="10"/>
        <v>Yes</v>
      </c>
    </row>
    <row r="73" spans="1:12" x14ac:dyDescent="0.25">
      <c r="A73" s="42" t="s">
        <v>1529</v>
      </c>
      <c r="B73" s="33" t="s">
        <v>217</v>
      </c>
      <c r="C73" s="43">
        <v>4355.1810429999996</v>
      </c>
      <c r="D73" s="11" t="str">
        <f t="shared" si="7"/>
        <v>N/A</v>
      </c>
      <c r="E73" s="43">
        <v>4671.9100248000004</v>
      </c>
      <c r="F73" s="11" t="str">
        <f t="shared" si="8"/>
        <v>N/A</v>
      </c>
      <c r="G73" s="43">
        <v>4346.2616881000004</v>
      </c>
      <c r="H73" s="11" t="str">
        <f t="shared" si="9"/>
        <v>N/A</v>
      </c>
      <c r="I73" s="12">
        <v>7.2720000000000002</v>
      </c>
      <c r="J73" s="12">
        <v>-6.97</v>
      </c>
      <c r="K73" s="41" t="s">
        <v>732</v>
      </c>
      <c r="L73" s="9" t="str">
        <f t="shared" si="10"/>
        <v>Yes</v>
      </c>
    </row>
    <row r="74" spans="1:12" x14ac:dyDescent="0.25">
      <c r="A74" s="42" t="s">
        <v>1530</v>
      </c>
      <c r="B74" s="33" t="s">
        <v>217</v>
      </c>
      <c r="C74" s="43" t="s">
        <v>1742</v>
      </c>
      <c r="D74" s="11" t="str">
        <f t="shared" si="7"/>
        <v>N/A</v>
      </c>
      <c r="E74" s="43">
        <v>9646.8223235000005</v>
      </c>
      <c r="F74" s="11" t="str">
        <f t="shared" si="8"/>
        <v>N/A</v>
      </c>
      <c r="G74" s="43">
        <v>8699.8791423000002</v>
      </c>
      <c r="H74" s="11" t="str">
        <f t="shared" si="9"/>
        <v>N/A</v>
      </c>
      <c r="I74" s="12" t="s">
        <v>1742</v>
      </c>
      <c r="J74" s="12">
        <v>-9.82</v>
      </c>
      <c r="K74" s="41" t="s">
        <v>732</v>
      </c>
      <c r="L74" s="9" t="str">
        <f t="shared" si="10"/>
        <v>Yes</v>
      </c>
    </row>
    <row r="75" spans="1:12" x14ac:dyDescent="0.25">
      <c r="A75" s="42" t="s">
        <v>1612</v>
      </c>
      <c r="B75" s="33" t="s">
        <v>217</v>
      </c>
      <c r="C75" s="43">
        <v>71601810</v>
      </c>
      <c r="D75" s="11" t="str">
        <f t="shared" ref="D75:D144" si="11">IF($B75="N/A","N/A",IF(C75&gt;10,"No",IF(C75&lt;-10,"No","Yes")))</f>
        <v>N/A</v>
      </c>
      <c r="E75" s="43">
        <v>76312201</v>
      </c>
      <c r="F75" s="11" t="str">
        <f t="shared" ref="F75:F144" si="12">IF($B75="N/A","N/A",IF(E75&gt;10,"No",IF(E75&lt;-10,"No","Yes")))</f>
        <v>N/A</v>
      </c>
      <c r="G75" s="43">
        <v>81503633</v>
      </c>
      <c r="H75" s="11" t="str">
        <f t="shared" ref="H75:H144" si="13">IF($B75="N/A","N/A",IF(G75&gt;10,"No",IF(G75&lt;-10,"No","Yes")))</f>
        <v>N/A</v>
      </c>
      <c r="I75" s="12">
        <v>6.5789999999999997</v>
      </c>
      <c r="J75" s="12">
        <v>6.8029999999999999</v>
      </c>
      <c r="K75" s="41" t="s">
        <v>732</v>
      </c>
      <c r="L75" s="9" t="str">
        <f t="shared" ref="L75:L135" si="14">IF(J75="Div by 0", "N/A", IF(K75="N/A","N/A", IF(J75&gt;VALUE(MID(K75,1,2)), "No", IF(J75&lt;-1*VALUE(MID(K75,1,2)), "No", "Yes"))))</f>
        <v>Yes</v>
      </c>
    </row>
    <row r="76" spans="1:12" x14ac:dyDescent="0.25">
      <c r="A76" s="42" t="s">
        <v>598</v>
      </c>
      <c r="B76" s="33" t="s">
        <v>217</v>
      </c>
      <c r="C76" s="34">
        <v>10375</v>
      </c>
      <c r="D76" s="11" t="str">
        <f t="shared" si="11"/>
        <v>N/A</v>
      </c>
      <c r="E76" s="34">
        <v>10531</v>
      </c>
      <c r="F76" s="11" t="str">
        <f t="shared" si="12"/>
        <v>N/A</v>
      </c>
      <c r="G76" s="34">
        <v>10508</v>
      </c>
      <c r="H76" s="11" t="str">
        <f t="shared" si="13"/>
        <v>N/A</v>
      </c>
      <c r="I76" s="12">
        <v>1.504</v>
      </c>
      <c r="J76" s="12">
        <v>-0.218</v>
      </c>
      <c r="K76" s="41" t="s">
        <v>732</v>
      </c>
      <c r="L76" s="9" t="str">
        <f t="shared" si="14"/>
        <v>Yes</v>
      </c>
    </row>
    <row r="77" spans="1:12" x14ac:dyDescent="0.25">
      <c r="A77" s="42" t="s">
        <v>1439</v>
      </c>
      <c r="B77" s="33" t="s">
        <v>217</v>
      </c>
      <c r="C77" s="43">
        <v>6901.3792770999999</v>
      </c>
      <c r="D77" s="11" t="str">
        <f t="shared" si="11"/>
        <v>N/A</v>
      </c>
      <c r="E77" s="43">
        <v>7246.4344316999995</v>
      </c>
      <c r="F77" s="11" t="str">
        <f t="shared" si="12"/>
        <v>N/A</v>
      </c>
      <c r="G77" s="43">
        <v>7756.3411685999999</v>
      </c>
      <c r="H77" s="11" t="str">
        <f t="shared" si="13"/>
        <v>N/A</v>
      </c>
      <c r="I77" s="12">
        <v>5</v>
      </c>
      <c r="J77" s="12">
        <v>7.0369999999999999</v>
      </c>
      <c r="K77" s="41" t="s">
        <v>732</v>
      </c>
      <c r="L77" s="9" t="str">
        <f t="shared" si="14"/>
        <v>Yes</v>
      </c>
    </row>
    <row r="78" spans="1:12" x14ac:dyDescent="0.25">
      <c r="A78" s="42" t="s">
        <v>1440</v>
      </c>
      <c r="B78" s="33" t="s">
        <v>217</v>
      </c>
      <c r="C78" s="34">
        <v>4.2190843373</v>
      </c>
      <c r="D78" s="11" t="str">
        <f t="shared" si="11"/>
        <v>N/A</v>
      </c>
      <c r="E78" s="34">
        <v>4.1909600227999997</v>
      </c>
      <c r="F78" s="11" t="str">
        <f t="shared" si="12"/>
        <v>N/A</v>
      </c>
      <c r="G78" s="34">
        <v>4.3720022839999997</v>
      </c>
      <c r="H78" s="11" t="str">
        <f t="shared" si="13"/>
        <v>N/A</v>
      </c>
      <c r="I78" s="12">
        <v>-0.66700000000000004</v>
      </c>
      <c r="J78" s="12">
        <v>4.32</v>
      </c>
      <c r="K78" s="41" t="s">
        <v>732</v>
      </c>
      <c r="L78" s="9" t="str">
        <f t="shared" si="14"/>
        <v>Yes</v>
      </c>
    </row>
    <row r="79" spans="1:12" x14ac:dyDescent="0.25">
      <c r="A79" s="42" t="s">
        <v>599</v>
      </c>
      <c r="B79" s="33" t="s">
        <v>217</v>
      </c>
      <c r="C79" s="43">
        <v>11264</v>
      </c>
      <c r="D79" s="11" t="str">
        <f t="shared" si="11"/>
        <v>N/A</v>
      </c>
      <c r="E79" s="43">
        <v>29991</v>
      </c>
      <c r="F79" s="11" t="str">
        <f t="shared" si="12"/>
        <v>N/A</v>
      </c>
      <c r="G79" s="43">
        <v>1100</v>
      </c>
      <c r="H79" s="11" t="str">
        <f t="shared" si="13"/>
        <v>N/A</v>
      </c>
      <c r="I79" s="12">
        <v>166.3</v>
      </c>
      <c r="J79" s="12">
        <v>-96.3</v>
      </c>
      <c r="K79" s="41" t="s">
        <v>732</v>
      </c>
      <c r="L79" s="9" t="str">
        <f t="shared" si="14"/>
        <v>No</v>
      </c>
    </row>
    <row r="80" spans="1:12" x14ac:dyDescent="0.25">
      <c r="A80" s="42" t="s">
        <v>600</v>
      </c>
      <c r="B80" s="33" t="s">
        <v>217</v>
      </c>
      <c r="C80" s="34">
        <v>11</v>
      </c>
      <c r="D80" s="11" t="str">
        <f t="shared" si="11"/>
        <v>N/A</v>
      </c>
      <c r="E80" s="34">
        <v>25</v>
      </c>
      <c r="F80" s="11" t="str">
        <f t="shared" si="12"/>
        <v>N/A</v>
      </c>
      <c r="G80" s="34">
        <v>11</v>
      </c>
      <c r="H80" s="11" t="str">
        <f t="shared" si="13"/>
        <v>N/A</v>
      </c>
      <c r="I80" s="12">
        <v>127.3</v>
      </c>
      <c r="J80" s="12">
        <v>-96</v>
      </c>
      <c r="K80" s="41" t="s">
        <v>732</v>
      </c>
      <c r="L80" s="9" t="str">
        <f t="shared" si="14"/>
        <v>No</v>
      </c>
    </row>
    <row r="81" spans="1:12" x14ac:dyDescent="0.25">
      <c r="A81" s="42" t="s">
        <v>1441</v>
      </c>
      <c r="B81" s="33" t="s">
        <v>217</v>
      </c>
      <c r="C81" s="43">
        <v>1024</v>
      </c>
      <c r="D81" s="11" t="str">
        <f t="shared" si="11"/>
        <v>N/A</v>
      </c>
      <c r="E81" s="43">
        <v>1199.6400000000001</v>
      </c>
      <c r="F81" s="11" t="str">
        <f t="shared" si="12"/>
        <v>N/A</v>
      </c>
      <c r="G81" s="43">
        <v>1100</v>
      </c>
      <c r="H81" s="11" t="str">
        <f t="shared" si="13"/>
        <v>N/A</v>
      </c>
      <c r="I81" s="12">
        <v>17.149999999999999</v>
      </c>
      <c r="J81" s="12">
        <v>-8.31</v>
      </c>
      <c r="K81" s="41" t="s">
        <v>732</v>
      </c>
      <c r="L81" s="9" t="str">
        <f t="shared" si="14"/>
        <v>Yes</v>
      </c>
    </row>
    <row r="82" spans="1:12" ht="25" x14ac:dyDescent="0.25">
      <c r="A82" s="42" t="s">
        <v>601</v>
      </c>
      <c r="B82" s="33" t="s">
        <v>217</v>
      </c>
      <c r="C82" s="43">
        <v>27137413</v>
      </c>
      <c r="D82" s="11" t="str">
        <f t="shared" si="11"/>
        <v>N/A</v>
      </c>
      <c r="E82" s="43">
        <v>26046371</v>
      </c>
      <c r="F82" s="11" t="str">
        <f t="shared" si="12"/>
        <v>N/A</v>
      </c>
      <c r="G82" s="43">
        <v>18330391</v>
      </c>
      <c r="H82" s="11" t="str">
        <f t="shared" si="13"/>
        <v>N/A</v>
      </c>
      <c r="I82" s="12">
        <v>-4.0199999999999996</v>
      </c>
      <c r="J82" s="12">
        <v>-29.6</v>
      </c>
      <c r="K82" s="41" t="s">
        <v>732</v>
      </c>
      <c r="L82" s="9" t="str">
        <f t="shared" si="14"/>
        <v>Yes</v>
      </c>
    </row>
    <row r="83" spans="1:12" x14ac:dyDescent="0.25">
      <c r="A83" s="42" t="s">
        <v>602</v>
      </c>
      <c r="B83" s="33" t="s">
        <v>217</v>
      </c>
      <c r="C83" s="34">
        <v>648</v>
      </c>
      <c r="D83" s="11" t="str">
        <f t="shared" si="11"/>
        <v>N/A</v>
      </c>
      <c r="E83" s="34">
        <v>652</v>
      </c>
      <c r="F83" s="11" t="str">
        <f t="shared" si="12"/>
        <v>N/A</v>
      </c>
      <c r="G83" s="34">
        <v>451</v>
      </c>
      <c r="H83" s="11" t="str">
        <f t="shared" si="13"/>
        <v>N/A</v>
      </c>
      <c r="I83" s="12">
        <v>0.61729999999999996</v>
      </c>
      <c r="J83" s="12">
        <v>-30.8</v>
      </c>
      <c r="K83" s="41" t="s">
        <v>732</v>
      </c>
      <c r="L83" s="9" t="str">
        <f t="shared" si="14"/>
        <v>No</v>
      </c>
    </row>
    <row r="84" spans="1:12" ht="25" x14ac:dyDescent="0.25">
      <c r="A84" s="4" t="s">
        <v>1442</v>
      </c>
      <c r="B84" s="33" t="s">
        <v>217</v>
      </c>
      <c r="C84" s="43">
        <v>41878.723765000002</v>
      </c>
      <c r="D84" s="11" t="str">
        <f t="shared" si="11"/>
        <v>N/A</v>
      </c>
      <c r="E84" s="43">
        <v>39948.421778999997</v>
      </c>
      <c r="F84" s="11" t="str">
        <f t="shared" si="12"/>
        <v>N/A</v>
      </c>
      <c r="G84" s="43">
        <v>40643.882483000001</v>
      </c>
      <c r="H84" s="11" t="str">
        <f t="shared" si="13"/>
        <v>N/A</v>
      </c>
      <c r="I84" s="12">
        <v>-4.6100000000000003</v>
      </c>
      <c r="J84" s="12">
        <v>1.7410000000000001</v>
      </c>
      <c r="K84" s="41" t="s">
        <v>732</v>
      </c>
      <c r="L84" s="9" t="str">
        <f t="shared" si="14"/>
        <v>Yes</v>
      </c>
    </row>
    <row r="85" spans="1:12" x14ac:dyDescent="0.25">
      <c r="A85" s="4" t="s">
        <v>603</v>
      </c>
      <c r="B85" s="33" t="s">
        <v>217</v>
      </c>
      <c r="C85" s="43">
        <v>8922026</v>
      </c>
      <c r="D85" s="11" t="str">
        <f t="shared" si="11"/>
        <v>N/A</v>
      </c>
      <c r="E85" s="43">
        <v>10316191</v>
      </c>
      <c r="F85" s="11" t="str">
        <f t="shared" si="12"/>
        <v>N/A</v>
      </c>
      <c r="G85" s="43">
        <v>11610062</v>
      </c>
      <c r="H85" s="11" t="str">
        <f t="shared" si="13"/>
        <v>N/A</v>
      </c>
      <c r="I85" s="12">
        <v>15.63</v>
      </c>
      <c r="J85" s="12">
        <v>12.54</v>
      </c>
      <c r="K85" s="41" t="s">
        <v>732</v>
      </c>
      <c r="L85" s="9" t="str">
        <f t="shared" si="14"/>
        <v>Yes</v>
      </c>
    </row>
    <row r="86" spans="1:12" x14ac:dyDescent="0.25">
      <c r="A86" s="4" t="s">
        <v>604</v>
      </c>
      <c r="B86" s="33" t="s">
        <v>217</v>
      </c>
      <c r="C86" s="34">
        <v>92</v>
      </c>
      <c r="D86" s="11" t="str">
        <f t="shared" si="11"/>
        <v>N/A</v>
      </c>
      <c r="E86" s="34">
        <v>86</v>
      </c>
      <c r="F86" s="11" t="str">
        <f t="shared" si="12"/>
        <v>N/A</v>
      </c>
      <c r="G86" s="34">
        <v>89</v>
      </c>
      <c r="H86" s="11" t="str">
        <f t="shared" si="13"/>
        <v>N/A</v>
      </c>
      <c r="I86" s="12">
        <v>-6.52</v>
      </c>
      <c r="J86" s="12">
        <v>3.488</v>
      </c>
      <c r="K86" s="41" t="s">
        <v>732</v>
      </c>
      <c r="L86" s="9" t="str">
        <f t="shared" si="14"/>
        <v>Yes</v>
      </c>
    </row>
    <row r="87" spans="1:12" x14ac:dyDescent="0.25">
      <c r="A87" s="4" t="s">
        <v>1443</v>
      </c>
      <c r="B87" s="33" t="s">
        <v>217</v>
      </c>
      <c r="C87" s="43">
        <v>96978.543478000007</v>
      </c>
      <c r="D87" s="11" t="str">
        <f t="shared" si="11"/>
        <v>N/A</v>
      </c>
      <c r="E87" s="43">
        <v>119955.7093</v>
      </c>
      <c r="F87" s="11" t="str">
        <f t="shared" si="12"/>
        <v>N/A</v>
      </c>
      <c r="G87" s="43">
        <v>130450.13483</v>
      </c>
      <c r="H87" s="11" t="str">
        <f t="shared" si="13"/>
        <v>N/A</v>
      </c>
      <c r="I87" s="12">
        <v>23.69</v>
      </c>
      <c r="J87" s="12">
        <v>8.7490000000000006</v>
      </c>
      <c r="K87" s="41" t="s">
        <v>732</v>
      </c>
      <c r="L87" s="9" t="str">
        <f t="shared" si="14"/>
        <v>Yes</v>
      </c>
    </row>
    <row r="88" spans="1:12" x14ac:dyDescent="0.25">
      <c r="A88" s="42" t="s">
        <v>605</v>
      </c>
      <c r="B88" s="33" t="s">
        <v>217</v>
      </c>
      <c r="C88" s="43">
        <v>69802529</v>
      </c>
      <c r="D88" s="11" t="str">
        <f t="shared" si="11"/>
        <v>N/A</v>
      </c>
      <c r="E88" s="43">
        <v>76876081</v>
      </c>
      <c r="F88" s="11" t="str">
        <f t="shared" si="12"/>
        <v>N/A</v>
      </c>
      <c r="G88" s="43">
        <v>74055745</v>
      </c>
      <c r="H88" s="11" t="str">
        <f t="shared" si="13"/>
        <v>N/A</v>
      </c>
      <c r="I88" s="12">
        <v>10.130000000000001</v>
      </c>
      <c r="J88" s="12">
        <v>-3.67</v>
      </c>
      <c r="K88" s="41" t="s">
        <v>732</v>
      </c>
      <c r="L88" s="9" t="str">
        <f t="shared" si="14"/>
        <v>Yes</v>
      </c>
    </row>
    <row r="89" spans="1:12" x14ac:dyDescent="0.25">
      <c r="A89" s="44" t="s">
        <v>606</v>
      </c>
      <c r="B89" s="34" t="s">
        <v>217</v>
      </c>
      <c r="C89" s="34">
        <v>2257</v>
      </c>
      <c r="D89" s="11" t="str">
        <f t="shared" si="11"/>
        <v>N/A</v>
      </c>
      <c r="E89" s="34">
        <v>2305</v>
      </c>
      <c r="F89" s="11" t="str">
        <f t="shared" si="12"/>
        <v>N/A</v>
      </c>
      <c r="G89" s="34">
        <v>2273</v>
      </c>
      <c r="H89" s="11" t="str">
        <f t="shared" si="13"/>
        <v>N/A</v>
      </c>
      <c r="I89" s="12">
        <v>2.1269999999999998</v>
      </c>
      <c r="J89" s="12">
        <v>-1.39</v>
      </c>
      <c r="K89" s="1" t="s">
        <v>732</v>
      </c>
      <c r="L89" s="9" t="str">
        <f t="shared" si="14"/>
        <v>Yes</v>
      </c>
    </row>
    <row r="90" spans="1:12" x14ac:dyDescent="0.25">
      <c r="A90" s="42" t="s">
        <v>1444</v>
      </c>
      <c r="B90" s="33" t="s">
        <v>217</v>
      </c>
      <c r="C90" s="43">
        <v>30927.128488999999</v>
      </c>
      <c r="D90" s="11" t="str">
        <f t="shared" si="11"/>
        <v>N/A</v>
      </c>
      <c r="E90" s="43">
        <v>33351.878959000001</v>
      </c>
      <c r="F90" s="11" t="str">
        <f t="shared" si="12"/>
        <v>N/A</v>
      </c>
      <c r="G90" s="43">
        <v>32580.618126000001</v>
      </c>
      <c r="H90" s="11" t="str">
        <f t="shared" si="13"/>
        <v>N/A</v>
      </c>
      <c r="I90" s="12">
        <v>7.84</v>
      </c>
      <c r="J90" s="12">
        <v>-2.31</v>
      </c>
      <c r="K90" s="41" t="s">
        <v>732</v>
      </c>
      <c r="L90" s="9" t="str">
        <f t="shared" si="14"/>
        <v>Yes</v>
      </c>
    </row>
    <row r="91" spans="1:12" x14ac:dyDescent="0.25">
      <c r="A91" s="42" t="s">
        <v>607</v>
      </c>
      <c r="B91" s="33" t="s">
        <v>217</v>
      </c>
      <c r="C91" s="43">
        <v>42492714</v>
      </c>
      <c r="D91" s="11" t="str">
        <f t="shared" si="11"/>
        <v>N/A</v>
      </c>
      <c r="E91" s="43">
        <v>49418409</v>
      </c>
      <c r="F91" s="11" t="str">
        <f t="shared" si="12"/>
        <v>N/A</v>
      </c>
      <c r="G91" s="43">
        <v>47438306</v>
      </c>
      <c r="H91" s="11" t="str">
        <f t="shared" si="13"/>
        <v>N/A</v>
      </c>
      <c r="I91" s="12">
        <v>16.3</v>
      </c>
      <c r="J91" s="12">
        <v>-4.01</v>
      </c>
      <c r="K91" s="41" t="s">
        <v>732</v>
      </c>
      <c r="L91" s="9" t="str">
        <f t="shared" si="14"/>
        <v>Yes</v>
      </c>
    </row>
    <row r="92" spans="1:12" x14ac:dyDescent="0.25">
      <c r="A92" s="42" t="s">
        <v>608</v>
      </c>
      <c r="B92" s="33" t="s">
        <v>217</v>
      </c>
      <c r="C92" s="34">
        <v>50536</v>
      </c>
      <c r="D92" s="11" t="str">
        <f t="shared" si="11"/>
        <v>N/A</v>
      </c>
      <c r="E92" s="34">
        <v>54324</v>
      </c>
      <c r="F92" s="11" t="str">
        <f t="shared" si="12"/>
        <v>N/A</v>
      </c>
      <c r="G92" s="34">
        <v>56481</v>
      </c>
      <c r="H92" s="11" t="str">
        <f t="shared" si="13"/>
        <v>N/A</v>
      </c>
      <c r="I92" s="12">
        <v>7.4960000000000004</v>
      </c>
      <c r="J92" s="12">
        <v>3.9710000000000001</v>
      </c>
      <c r="K92" s="41" t="s">
        <v>732</v>
      </c>
      <c r="L92" s="9" t="str">
        <f t="shared" si="14"/>
        <v>Yes</v>
      </c>
    </row>
    <row r="93" spans="1:12" x14ac:dyDescent="0.25">
      <c r="A93" s="42" t="s">
        <v>1445</v>
      </c>
      <c r="B93" s="33" t="s">
        <v>217</v>
      </c>
      <c r="C93" s="43">
        <v>840.84047016</v>
      </c>
      <c r="D93" s="11" t="str">
        <f t="shared" si="11"/>
        <v>N/A</v>
      </c>
      <c r="E93" s="43">
        <v>909.69753700000001</v>
      </c>
      <c r="F93" s="11" t="str">
        <f t="shared" si="12"/>
        <v>N/A</v>
      </c>
      <c r="G93" s="43">
        <v>839.89847913000006</v>
      </c>
      <c r="H93" s="11" t="str">
        <f t="shared" si="13"/>
        <v>N/A</v>
      </c>
      <c r="I93" s="12">
        <v>8.1890000000000001</v>
      </c>
      <c r="J93" s="12">
        <v>-7.67</v>
      </c>
      <c r="K93" s="41" t="s">
        <v>732</v>
      </c>
      <c r="L93" s="9" t="str">
        <f t="shared" si="14"/>
        <v>Yes</v>
      </c>
    </row>
    <row r="94" spans="1:12" x14ac:dyDescent="0.25">
      <c r="A94" s="42" t="s">
        <v>609</v>
      </c>
      <c r="B94" s="33" t="s">
        <v>217</v>
      </c>
      <c r="C94" s="43">
        <v>11078341</v>
      </c>
      <c r="D94" s="11" t="str">
        <f t="shared" si="11"/>
        <v>N/A</v>
      </c>
      <c r="E94" s="43">
        <v>12516784</v>
      </c>
      <c r="F94" s="11" t="str">
        <f t="shared" si="12"/>
        <v>N/A</v>
      </c>
      <c r="G94" s="43">
        <v>12777946</v>
      </c>
      <c r="H94" s="11" t="str">
        <f t="shared" si="13"/>
        <v>N/A</v>
      </c>
      <c r="I94" s="12">
        <v>12.98</v>
      </c>
      <c r="J94" s="12">
        <v>2.0859999999999999</v>
      </c>
      <c r="K94" s="41" t="s">
        <v>732</v>
      </c>
      <c r="L94" s="9" t="str">
        <f t="shared" si="14"/>
        <v>Yes</v>
      </c>
    </row>
    <row r="95" spans="1:12" x14ac:dyDescent="0.25">
      <c r="A95" s="42" t="s">
        <v>610</v>
      </c>
      <c r="B95" s="33" t="s">
        <v>217</v>
      </c>
      <c r="C95" s="34">
        <v>21778</v>
      </c>
      <c r="D95" s="11" t="str">
        <f t="shared" si="11"/>
        <v>N/A</v>
      </c>
      <c r="E95" s="34">
        <v>24973</v>
      </c>
      <c r="F95" s="11" t="str">
        <f t="shared" si="12"/>
        <v>N/A</v>
      </c>
      <c r="G95" s="34">
        <v>27236</v>
      </c>
      <c r="H95" s="11" t="str">
        <f t="shared" si="13"/>
        <v>N/A</v>
      </c>
      <c r="I95" s="12">
        <v>14.67</v>
      </c>
      <c r="J95" s="12">
        <v>9.0619999999999994</v>
      </c>
      <c r="K95" s="41" t="s">
        <v>732</v>
      </c>
      <c r="L95" s="9" t="str">
        <f t="shared" si="14"/>
        <v>Yes</v>
      </c>
    </row>
    <row r="96" spans="1:12" x14ac:dyDescent="0.25">
      <c r="A96" s="42" t="s">
        <v>1446</v>
      </c>
      <c r="B96" s="33" t="s">
        <v>217</v>
      </c>
      <c r="C96" s="43">
        <v>508.69414088000002</v>
      </c>
      <c r="D96" s="11" t="str">
        <f t="shared" si="11"/>
        <v>N/A</v>
      </c>
      <c r="E96" s="43">
        <v>501.21266967999998</v>
      </c>
      <c r="F96" s="11" t="str">
        <f t="shared" si="12"/>
        <v>N/A</v>
      </c>
      <c r="G96" s="43">
        <v>469.15648406999998</v>
      </c>
      <c r="H96" s="11" t="str">
        <f t="shared" si="13"/>
        <v>N/A</v>
      </c>
      <c r="I96" s="12">
        <v>-1.47</v>
      </c>
      <c r="J96" s="12">
        <v>-6.4</v>
      </c>
      <c r="K96" s="41" t="s">
        <v>732</v>
      </c>
      <c r="L96" s="9" t="str">
        <f t="shared" si="14"/>
        <v>Yes</v>
      </c>
    </row>
    <row r="97" spans="1:12" ht="25" x14ac:dyDescent="0.25">
      <c r="A97" s="42" t="s">
        <v>611</v>
      </c>
      <c r="B97" s="33" t="s">
        <v>217</v>
      </c>
      <c r="C97" s="43">
        <v>1804632</v>
      </c>
      <c r="D97" s="11" t="str">
        <f t="shared" si="11"/>
        <v>N/A</v>
      </c>
      <c r="E97" s="43">
        <v>1997339</v>
      </c>
      <c r="F97" s="11" t="str">
        <f t="shared" si="12"/>
        <v>N/A</v>
      </c>
      <c r="G97" s="43">
        <v>2192384</v>
      </c>
      <c r="H97" s="11" t="str">
        <f t="shared" si="13"/>
        <v>N/A</v>
      </c>
      <c r="I97" s="12">
        <v>10.68</v>
      </c>
      <c r="J97" s="12">
        <v>9.7650000000000006</v>
      </c>
      <c r="K97" s="41" t="s">
        <v>732</v>
      </c>
      <c r="L97" s="9" t="str">
        <f t="shared" si="14"/>
        <v>Yes</v>
      </c>
    </row>
    <row r="98" spans="1:12" x14ac:dyDescent="0.25">
      <c r="A98" s="42" t="s">
        <v>612</v>
      </c>
      <c r="B98" s="33" t="s">
        <v>217</v>
      </c>
      <c r="C98" s="34">
        <v>11911</v>
      </c>
      <c r="D98" s="11" t="str">
        <f t="shared" si="11"/>
        <v>N/A</v>
      </c>
      <c r="E98" s="34">
        <v>13302</v>
      </c>
      <c r="F98" s="11" t="str">
        <f t="shared" si="12"/>
        <v>N/A</v>
      </c>
      <c r="G98" s="34">
        <v>14646</v>
      </c>
      <c r="H98" s="11" t="str">
        <f t="shared" si="13"/>
        <v>N/A</v>
      </c>
      <c r="I98" s="12">
        <v>11.68</v>
      </c>
      <c r="J98" s="12">
        <v>10.1</v>
      </c>
      <c r="K98" s="41" t="s">
        <v>732</v>
      </c>
      <c r="L98" s="9" t="str">
        <f t="shared" si="14"/>
        <v>Yes</v>
      </c>
    </row>
    <row r="99" spans="1:12" ht="25" x14ac:dyDescent="0.25">
      <c r="A99" s="42" t="s">
        <v>1447</v>
      </c>
      <c r="B99" s="33" t="s">
        <v>217</v>
      </c>
      <c r="C99" s="43">
        <v>151.50969692000001</v>
      </c>
      <c r="D99" s="11" t="str">
        <f t="shared" si="11"/>
        <v>N/A</v>
      </c>
      <c r="E99" s="43">
        <v>150.15328521999999</v>
      </c>
      <c r="F99" s="11" t="str">
        <f t="shared" si="12"/>
        <v>N/A</v>
      </c>
      <c r="G99" s="43">
        <v>149.69165641999999</v>
      </c>
      <c r="H99" s="11" t="str">
        <f t="shared" si="13"/>
        <v>N/A</v>
      </c>
      <c r="I99" s="12">
        <v>-0.89500000000000002</v>
      </c>
      <c r="J99" s="12">
        <v>-0.307</v>
      </c>
      <c r="K99" s="41" t="s">
        <v>732</v>
      </c>
      <c r="L99" s="9" t="str">
        <f t="shared" si="14"/>
        <v>Yes</v>
      </c>
    </row>
    <row r="100" spans="1:12" ht="25" x14ac:dyDescent="0.25">
      <c r="A100" s="42" t="s">
        <v>613</v>
      </c>
      <c r="B100" s="33" t="s">
        <v>217</v>
      </c>
      <c r="C100" s="43">
        <v>34473733</v>
      </c>
      <c r="D100" s="11" t="str">
        <f t="shared" si="11"/>
        <v>N/A</v>
      </c>
      <c r="E100" s="43">
        <v>42345550</v>
      </c>
      <c r="F100" s="11" t="str">
        <f t="shared" si="12"/>
        <v>N/A</v>
      </c>
      <c r="G100" s="43">
        <v>50202937</v>
      </c>
      <c r="H100" s="11" t="str">
        <f t="shared" si="13"/>
        <v>N/A</v>
      </c>
      <c r="I100" s="12">
        <v>22.83</v>
      </c>
      <c r="J100" s="12">
        <v>18.559999999999999</v>
      </c>
      <c r="K100" s="41" t="s">
        <v>732</v>
      </c>
      <c r="L100" s="9" t="str">
        <f t="shared" si="14"/>
        <v>Yes</v>
      </c>
    </row>
    <row r="101" spans="1:12" x14ac:dyDescent="0.25">
      <c r="A101" s="42" t="s">
        <v>614</v>
      </c>
      <c r="B101" s="33" t="s">
        <v>217</v>
      </c>
      <c r="C101" s="34">
        <v>29586</v>
      </c>
      <c r="D101" s="11" t="str">
        <f t="shared" si="11"/>
        <v>N/A</v>
      </c>
      <c r="E101" s="34">
        <v>31973</v>
      </c>
      <c r="F101" s="11" t="str">
        <f t="shared" si="12"/>
        <v>N/A</v>
      </c>
      <c r="G101" s="34">
        <v>32825</v>
      </c>
      <c r="H101" s="11" t="str">
        <f t="shared" si="13"/>
        <v>N/A</v>
      </c>
      <c r="I101" s="12">
        <v>8.0679999999999996</v>
      </c>
      <c r="J101" s="12">
        <v>2.665</v>
      </c>
      <c r="K101" s="41" t="s">
        <v>732</v>
      </c>
      <c r="L101" s="9" t="str">
        <f t="shared" si="14"/>
        <v>Yes</v>
      </c>
    </row>
    <row r="102" spans="1:12" x14ac:dyDescent="0.25">
      <c r="A102" s="42" t="s">
        <v>1448</v>
      </c>
      <c r="B102" s="33" t="s">
        <v>217</v>
      </c>
      <c r="C102" s="43">
        <v>1165.204252</v>
      </c>
      <c r="D102" s="11" t="str">
        <f t="shared" si="11"/>
        <v>N/A</v>
      </c>
      <c r="E102" s="43">
        <v>1324.4159133999999</v>
      </c>
      <c r="F102" s="11" t="str">
        <f t="shared" si="12"/>
        <v>N/A</v>
      </c>
      <c r="G102" s="43">
        <v>1529.4116375000001</v>
      </c>
      <c r="H102" s="11" t="str">
        <f t="shared" si="13"/>
        <v>N/A</v>
      </c>
      <c r="I102" s="12">
        <v>13.66</v>
      </c>
      <c r="J102" s="12">
        <v>15.48</v>
      </c>
      <c r="K102" s="41" t="s">
        <v>732</v>
      </c>
      <c r="L102" s="9" t="str">
        <f t="shared" si="14"/>
        <v>Yes</v>
      </c>
    </row>
    <row r="103" spans="1:12" x14ac:dyDescent="0.25">
      <c r="A103" s="42" t="s">
        <v>615</v>
      </c>
      <c r="B103" s="33" t="s">
        <v>217</v>
      </c>
      <c r="C103" s="43">
        <v>15296696</v>
      </c>
      <c r="D103" s="11" t="str">
        <f t="shared" si="11"/>
        <v>N/A</v>
      </c>
      <c r="E103" s="43">
        <v>17336919</v>
      </c>
      <c r="F103" s="11" t="str">
        <f t="shared" si="12"/>
        <v>N/A</v>
      </c>
      <c r="G103" s="43">
        <v>17684687</v>
      </c>
      <c r="H103" s="11" t="str">
        <f t="shared" si="13"/>
        <v>N/A</v>
      </c>
      <c r="I103" s="12">
        <v>13.34</v>
      </c>
      <c r="J103" s="12">
        <v>2.0059999999999998</v>
      </c>
      <c r="K103" s="41" t="s">
        <v>732</v>
      </c>
      <c r="L103" s="9" t="str">
        <f t="shared" si="14"/>
        <v>Yes</v>
      </c>
    </row>
    <row r="104" spans="1:12" x14ac:dyDescent="0.25">
      <c r="A104" s="42" t="s">
        <v>616</v>
      </c>
      <c r="B104" s="33" t="s">
        <v>217</v>
      </c>
      <c r="C104" s="34">
        <v>15879</v>
      </c>
      <c r="D104" s="11" t="str">
        <f t="shared" si="11"/>
        <v>N/A</v>
      </c>
      <c r="E104" s="34">
        <v>17127</v>
      </c>
      <c r="F104" s="11" t="str">
        <f t="shared" si="12"/>
        <v>N/A</v>
      </c>
      <c r="G104" s="34">
        <v>18165</v>
      </c>
      <c r="H104" s="11" t="str">
        <f t="shared" si="13"/>
        <v>N/A</v>
      </c>
      <c r="I104" s="12">
        <v>7.859</v>
      </c>
      <c r="J104" s="12">
        <v>6.0609999999999999</v>
      </c>
      <c r="K104" s="41" t="s">
        <v>732</v>
      </c>
      <c r="L104" s="9" t="str">
        <f t="shared" si="14"/>
        <v>Yes</v>
      </c>
    </row>
    <row r="105" spans="1:12" x14ac:dyDescent="0.25">
      <c r="A105" s="42" t="s">
        <v>1449</v>
      </c>
      <c r="B105" s="33" t="s">
        <v>217</v>
      </c>
      <c r="C105" s="43">
        <v>963.32867309000005</v>
      </c>
      <c r="D105" s="11" t="str">
        <f t="shared" si="11"/>
        <v>N/A</v>
      </c>
      <c r="E105" s="43">
        <v>1012.2566124</v>
      </c>
      <c r="F105" s="11" t="str">
        <f t="shared" si="12"/>
        <v>N/A</v>
      </c>
      <c r="G105" s="43">
        <v>973.55832644999998</v>
      </c>
      <c r="H105" s="11" t="str">
        <f t="shared" si="13"/>
        <v>N/A</v>
      </c>
      <c r="I105" s="12">
        <v>5.0789999999999997</v>
      </c>
      <c r="J105" s="12">
        <v>-3.82</v>
      </c>
      <c r="K105" s="41" t="s">
        <v>732</v>
      </c>
      <c r="L105" s="9" t="str">
        <f t="shared" si="14"/>
        <v>Yes</v>
      </c>
    </row>
    <row r="106" spans="1:12" ht="25" x14ac:dyDescent="0.25">
      <c r="A106" s="42" t="s">
        <v>617</v>
      </c>
      <c r="B106" s="33" t="s">
        <v>217</v>
      </c>
      <c r="C106" s="43">
        <v>1801088</v>
      </c>
      <c r="D106" s="11" t="str">
        <f t="shared" si="11"/>
        <v>N/A</v>
      </c>
      <c r="E106" s="43">
        <v>1872785</v>
      </c>
      <c r="F106" s="11" t="str">
        <f t="shared" si="12"/>
        <v>N/A</v>
      </c>
      <c r="G106" s="43">
        <v>2425280</v>
      </c>
      <c r="H106" s="11" t="str">
        <f t="shared" si="13"/>
        <v>N/A</v>
      </c>
      <c r="I106" s="12">
        <v>3.9809999999999999</v>
      </c>
      <c r="J106" s="12">
        <v>29.5</v>
      </c>
      <c r="K106" s="41" t="s">
        <v>732</v>
      </c>
      <c r="L106" s="9" t="str">
        <f t="shared" si="14"/>
        <v>Yes</v>
      </c>
    </row>
    <row r="107" spans="1:12" x14ac:dyDescent="0.25">
      <c r="A107" s="42" t="s">
        <v>618</v>
      </c>
      <c r="B107" s="33" t="s">
        <v>217</v>
      </c>
      <c r="C107" s="34">
        <v>505</v>
      </c>
      <c r="D107" s="11" t="str">
        <f t="shared" si="11"/>
        <v>N/A</v>
      </c>
      <c r="E107" s="34">
        <v>572</v>
      </c>
      <c r="F107" s="11" t="str">
        <f t="shared" si="12"/>
        <v>N/A</v>
      </c>
      <c r="G107" s="34">
        <v>600</v>
      </c>
      <c r="H107" s="11" t="str">
        <f t="shared" si="13"/>
        <v>N/A</v>
      </c>
      <c r="I107" s="12">
        <v>13.27</v>
      </c>
      <c r="J107" s="12">
        <v>4.8949999999999996</v>
      </c>
      <c r="K107" s="41" t="s">
        <v>732</v>
      </c>
      <c r="L107" s="9" t="str">
        <f t="shared" si="14"/>
        <v>Yes</v>
      </c>
    </row>
    <row r="108" spans="1:12" x14ac:dyDescent="0.25">
      <c r="A108" s="42" t="s">
        <v>1450</v>
      </c>
      <c r="B108" s="33" t="s">
        <v>217</v>
      </c>
      <c r="C108" s="43">
        <v>3566.5108911000002</v>
      </c>
      <c r="D108" s="11" t="str">
        <f t="shared" si="11"/>
        <v>N/A</v>
      </c>
      <c r="E108" s="43">
        <v>3274.0996503000001</v>
      </c>
      <c r="F108" s="11" t="str">
        <f t="shared" si="12"/>
        <v>N/A</v>
      </c>
      <c r="G108" s="43">
        <v>4042.1333332999998</v>
      </c>
      <c r="H108" s="11" t="str">
        <f t="shared" si="13"/>
        <v>N/A</v>
      </c>
      <c r="I108" s="12">
        <v>-8.1999999999999993</v>
      </c>
      <c r="J108" s="12">
        <v>23.46</v>
      </c>
      <c r="K108" s="41" t="s">
        <v>732</v>
      </c>
      <c r="L108" s="9" t="str">
        <f t="shared" si="14"/>
        <v>Yes</v>
      </c>
    </row>
    <row r="109" spans="1:12" x14ac:dyDescent="0.25">
      <c r="A109" s="42" t="s">
        <v>619</v>
      </c>
      <c r="B109" s="33" t="s">
        <v>217</v>
      </c>
      <c r="C109" s="43">
        <v>23889692</v>
      </c>
      <c r="D109" s="11" t="str">
        <f t="shared" si="11"/>
        <v>N/A</v>
      </c>
      <c r="E109" s="43">
        <v>27271672</v>
      </c>
      <c r="F109" s="11" t="str">
        <f t="shared" si="12"/>
        <v>N/A</v>
      </c>
      <c r="G109" s="43">
        <v>30590671</v>
      </c>
      <c r="H109" s="11" t="str">
        <f t="shared" si="13"/>
        <v>N/A</v>
      </c>
      <c r="I109" s="12">
        <v>14.16</v>
      </c>
      <c r="J109" s="12">
        <v>12.17</v>
      </c>
      <c r="K109" s="41" t="s">
        <v>732</v>
      </c>
      <c r="L109" s="9" t="str">
        <f t="shared" si="14"/>
        <v>Yes</v>
      </c>
    </row>
    <row r="110" spans="1:12" x14ac:dyDescent="0.25">
      <c r="A110" s="42" t="s">
        <v>620</v>
      </c>
      <c r="B110" s="33" t="s">
        <v>217</v>
      </c>
      <c r="C110" s="34">
        <v>37580</v>
      </c>
      <c r="D110" s="11" t="str">
        <f t="shared" si="11"/>
        <v>N/A</v>
      </c>
      <c r="E110" s="34">
        <v>41039</v>
      </c>
      <c r="F110" s="11" t="str">
        <f t="shared" si="12"/>
        <v>N/A</v>
      </c>
      <c r="G110" s="34">
        <v>42255</v>
      </c>
      <c r="H110" s="11" t="str">
        <f t="shared" si="13"/>
        <v>N/A</v>
      </c>
      <c r="I110" s="12">
        <v>9.2040000000000006</v>
      </c>
      <c r="J110" s="12">
        <v>2.9630000000000001</v>
      </c>
      <c r="K110" s="41" t="s">
        <v>732</v>
      </c>
      <c r="L110" s="9" t="str">
        <f t="shared" si="14"/>
        <v>Yes</v>
      </c>
    </row>
    <row r="111" spans="1:12" x14ac:dyDescent="0.25">
      <c r="A111" s="42" t="s">
        <v>1451</v>
      </c>
      <c r="B111" s="33" t="s">
        <v>217</v>
      </c>
      <c r="C111" s="43">
        <v>635.70228844999997</v>
      </c>
      <c r="D111" s="11" t="str">
        <f t="shared" si="11"/>
        <v>N/A</v>
      </c>
      <c r="E111" s="43">
        <v>664.53061721999995</v>
      </c>
      <c r="F111" s="11" t="str">
        <f t="shared" si="12"/>
        <v>N/A</v>
      </c>
      <c r="G111" s="43">
        <v>723.95387528000003</v>
      </c>
      <c r="H111" s="11" t="str">
        <f t="shared" si="13"/>
        <v>N/A</v>
      </c>
      <c r="I111" s="12">
        <v>4.5350000000000001</v>
      </c>
      <c r="J111" s="12">
        <v>8.9420000000000002</v>
      </c>
      <c r="K111" s="41" t="s">
        <v>732</v>
      </c>
      <c r="L111" s="9" t="str">
        <f t="shared" si="14"/>
        <v>Yes</v>
      </c>
    </row>
    <row r="112" spans="1:12" x14ac:dyDescent="0.25">
      <c r="A112" s="42" t="s">
        <v>621</v>
      </c>
      <c r="B112" s="33" t="s">
        <v>217</v>
      </c>
      <c r="C112" s="43">
        <v>37387204</v>
      </c>
      <c r="D112" s="11" t="str">
        <f t="shared" si="11"/>
        <v>N/A</v>
      </c>
      <c r="E112" s="43">
        <v>37732628</v>
      </c>
      <c r="F112" s="11" t="str">
        <f t="shared" si="12"/>
        <v>N/A</v>
      </c>
      <c r="G112" s="43">
        <v>39872008</v>
      </c>
      <c r="H112" s="11" t="str">
        <f t="shared" si="13"/>
        <v>N/A</v>
      </c>
      <c r="I112" s="12">
        <v>0.92390000000000005</v>
      </c>
      <c r="J112" s="12">
        <v>5.67</v>
      </c>
      <c r="K112" s="41" t="s">
        <v>732</v>
      </c>
      <c r="L112" s="9" t="str">
        <f t="shared" si="14"/>
        <v>Yes</v>
      </c>
    </row>
    <row r="113" spans="1:12" x14ac:dyDescent="0.25">
      <c r="A113" s="42" t="s">
        <v>622</v>
      </c>
      <c r="B113" s="33" t="s">
        <v>217</v>
      </c>
      <c r="C113" s="34">
        <v>45155</v>
      </c>
      <c r="D113" s="11" t="str">
        <f t="shared" si="11"/>
        <v>N/A</v>
      </c>
      <c r="E113" s="34">
        <v>47361</v>
      </c>
      <c r="F113" s="11" t="str">
        <f t="shared" si="12"/>
        <v>N/A</v>
      </c>
      <c r="G113" s="34">
        <v>49451</v>
      </c>
      <c r="H113" s="11" t="str">
        <f t="shared" si="13"/>
        <v>N/A</v>
      </c>
      <c r="I113" s="12">
        <v>4.8849999999999998</v>
      </c>
      <c r="J113" s="12">
        <v>4.4130000000000003</v>
      </c>
      <c r="K113" s="41" t="s">
        <v>732</v>
      </c>
      <c r="L113" s="9" t="str">
        <f t="shared" si="14"/>
        <v>Yes</v>
      </c>
    </row>
    <row r="114" spans="1:12" x14ac:dyDescent="0.25">
      <c r="A114" s="42" t="s">
        <v>1452</v>
      </c>
      <c r="B114" s="33" t="s">
        <v>217</v>
      </c>
      <c r="C114" s="43">
        <v>827.97484221000002</v>
      </c>
      <c r="D114" s="11" t="str">
        <f t="shared" si="11"/>
        <v>N/A</v>
      </c>
      <c r="E114" s="43">
        <v>796.70251895000001</v>
      </c>
      <c r="F114" s="11" t="str">
        <f t="shared" si="12"/>
        <v>N/A</v>
      </c>
      <c r="G114" s="43">
        <v>806.29325999000002</v>
      </c>
      <c r="H114" s="11" t="str">
        <f t="shared" si="13"/>
        <v>N/A</v>
      </c>
      <c r="I114" s="12">
        <v>-3.78</v>
      </c>
      <c r="J114" s="12">
        <v>1.204</v>
      </c>
      <c r="K114" s="41" t="s">
        <v>732</v>
      </c>
      <c r="L114" s="9" t="str">
        <f t="shared" si="14"/>
        <v>Yes</v>
      </c>
    </row>
    <row r="115" spans="1:12" ht="25" x14ac:dyDescent="0.25">
      <c r="A115" s="42" t="s">
        <v>623</v>
      </c>
      <c r="B115" s="33" t="s">
        <v>217</v>
      </c>
      <c r="C115" s="43">
        <v>62210150</v>
      </c>
      <c r="D115" s="11" t="str">
        <f t="shared" si="11"/>
        <v>N/A</v>
      </c>
      <c r="E115" s="43">
        <v>44619258</v>
      </c>
      <c r="F115" s="11" t="str">
        <f t="shared" si="12"/>
        <v>N/A</v>
      </c>
      <c r="G115" s="43">
        <v>45276511</v>
      </c>
      <c r="H115" s="11" t="str">
        <f t="shared" si="13"/>
        <v>N/A</v>
      </c>
      <c r="I115" s="12">
        <v>-28.3</v>
      </c>
      <c r="J115" s="12">
        <v>1.4730000000000001</v>
      </c>
      <c r="K115" s="41" t="s">
        <v>732</v>
      </c>
      <c r="L115" s="9" t="str">
        <f t="shared" si="14"/>
        <v>Yes</v>
      </c>
    </row>
    <row r="116" spans="1:12" x14ac:dyDescent="0.25">
      <c r="A116" s="44" t="s">
        <v>624</v>
      </c>
      <c r="B116" s="34" t="s">
        <v>217</v>
      </c>
      <c r="C116" s="34">
        <v>20586</v>
      </c>
      <c r="D116" s="11" t="str">
        <f t="shared" si="11"/>
        <v>N/A</v>
      </c>
      <c r="E116" s="34">
        <v>22724</v>
      </c>
      <c r="F116" s="11" t="str">
        <f t="shared" si="12"/>
        <v>N/A</v>
      </c>
      <c r="G116" s="34">
        <v>24647</v>
      </c>
      <c r="H116" s="11" t="str">
        <f t="shared" si="13"/>
        <v>N/A</v>
      </c>
      <c r="I116" s="12">
        <v>10.39</v>
      </c>
      <c r="J116" s="12">
        <v>8.4619999999999997</v>
      </c>
      <c r="K116" s="1" t="s">
        <v>732</v>
      </c>
      <c r="L116" s="9" t="str">
        <f t="shared" si="14"/>
        <v>Yes</v>
      </c>
    </row>
    <row r="117" spans="1:12" x14ac:dyDescent="0.25">
      <c r="A117" s="42" t="s">
        <v>1453</v>
      </c>
      <c r="B117" s="33" t="s">
        <v>217</v>
      </c>
      <c r="C117" s="43">
        <v>3021.9639560999999</v>
      </c>
      <c r="D117" s="11" t="str">
        <f t="shared" si="11"/>
        <v>N/A</v>
      </c>
      <c r="E117" s="43">
        <v>1963.5301003</v>
      </c>
      <c r="F117" s="11" t="str">
        <f t="shared" si="12"/>
        <v>N/A</v>
      </c>
      <c r="G117" s="43">
        <v>1836.9988639999999</v>
      </c>
      <c r="H117" s="11" t="str">
        <f t="shared" si="13"/>
        <v>N/A</v>
      </c>
      <c r="I117" s="12">
        <v>-35</v>
      </c>
      <c r="J117" s="12">
        <v>-6.44</v>
      </c>
      <c r="K117" s="41" t="s">
        <v>732</v>
      </c>
      <c r="L117" s="9" t="str">
        <f t="shared" si="14"/>
        <v>Yes</v>
      </c>
    </row>
    <row r="118" spans="1:12" ht="25" x14ac:dyDescent="0.25">
      <c r="A118" s="42" t="s">
        <v>625</v>
      </c>
      <c r="B118" s="33" t="s">
        <v>217</v>
      </c>
      <c r="C118" s="43">
        <v>3554714</v>
      </c>
      <c r="D118" s="11" t="str">
        <f t="shared" si="11"/>
        <v>N/A</v>
      </c>
      <c r="E118" s="43">
        <v>4101478</v>
      </c>
      <c r="F118" s="11" t="str">
        <f t="shared" si="12"/>
        <v>N/A</v>
      </c>
      <c r="G118" s="43">
        <v>3200537</v>
      </c>
      <c r="H118" s="11" t="str">
        <f t="shared" si="13"/>
        <v>N/A</v>
      </c>
      <c r="I118" s="12">
        <v>15.38</v>
      </c>
      <c r="J118" s="12">
        <v>-22</v>
      </c>
      <c r="K118" s="41" t="s">
        <v>732</v>
      </c>
      <c r="L118" s="9" t="str">
        <f t="shared" si="14"/>
        <v>Yes</v>
      </c>
    </row>
    <row r="119" spans="1:12" x14ac:dyDescent="0.25">
      <c r="A119" s="42" t="s">
        <v>626</v>
      </c>
      <c r="B119" s="33" t="s">
        <v>217</v>
      </c>
      <c r="C119" s="34">
        <v>3066</v>
      </c>
      <c r="D119" s="11" t="str">
        <f t="shared" si="11"/>
        <v>N/A</v>
      </c>
      <c r="E119" s="34">
        <v>3257</v>
      </c>
      <c r="F119" s="11" t="str">
        <f t="shared" si="12"/>
        <v>N/A</v>
      </c>
      <c r="G119" s="34">
        <v>3252</v>
      </c>
      <c r="H119" s="11" t="str">
        <f t="shared" si="13"/>
        <v>N/A</v>
      </c>
      <c r="I119" s="12">
        <v>6.23</v>
      </c>
      <c r="J119" s="12">
        <v>-0.154</v>
      </c>
      <c r="K119" s="41" t="s">
        <v>732</v>
      </c>
      <c r="L119" s="9" t="str">
        <f t="shared" si="14"/>
        <v>Yes</v>
      </c>
    </row>
    <row r="120" spans="1:12" x14ac:dyDescent="0.25">
      <c r="A120" s="42" t="s">
        <v>1454</v>
      </c>
      <c r="B120" s="33" t="s">
        <v>217</v>
      </c>
      <c r="C120" s="43">
        <v>1159.3979125999999</v>
      </c>
      <c r="D120" s="11" t="str">
        <f t="shared" si="11"/>
        <v>N/A</v>
      </c>
      <c r="E120" s="43">
        <v>1259.2809334000001</v>
      </c>
      <c r="F120" s="11" t="str">
        <f t="shared" si="12"/>
        <v>N/A</v>
      </c>
      <c r="G120" s="43">
        <v>984.17496925</v>
      </c>
      <c r="H120" s="11" t="str">
        <f t="shared" si="13"/>
        <v>N/A</v>
      </c>
      <c r="I120" s="12">
        <v>8.6150000000000002</v>
      </c>
      <c r="J120" s="12">
        <v>-21.8</v>
      </c>
      <c r="K120" s="41" t="s">
        <v>732</v>
      </c>
      <c r="L120" s="9" t="str">
        <f t="shared" si="14"/>
        <v>Yes</v>
      </c>
    </row>
    <row r="121" spans="1:12" ht="25" x14ac:dyDescent="0.25">
      <c r="A121" s="42" t="s">
        <v>627</v>
      </c>
      <c r="B121" s="33" t="s">
        <v>217</v>
      </c>
      <c r="C121" s="43">
        <v>0</v>
      </c>
      <c r="D121" s="11" t="str">
        <f t="shared" si="11"/>
        <v>N/A</v>
      </c>
      <c r="E121" s="43">
        <v>0</v>
      </c>
      <c r="F121" s="11" t="str">
        <f t="shared" si="12"/>
        <v>N/A</v>
      </c>
      <c r="G121" s="43">
        <v>0</v>
      </c>
      <c r="H121" s="11" t="str">
        <f t="shared" si="13"/>
        <v>N/A</v>
      </c>
      <c r="I121" s="12" t="s">
        <v>1742</v>
      </c>
      <c r="J121" s="12" t="s">
        <v>1742</v>
      </c>
      <c r="K121" s="41" t="s">
        <v>732</v>
      </c>
      <c r="L121" s="9" t="str">
        <f t="shared" si="14"/>
        <v>N/A</v>
      </c>
    </row>
    <row r="122" spans="1:12" x14ac:dyDescent="0.25">
      <c r="A122" s="42" t="s">
        <v>628</v>
      </c>
      <c r="B122" s="33" t="s">
        <v>217</v>
      </c>
      <c r="C122" s="34">
        <v>0</v>
      </c>
      <c r="D122" s="11" t="str">
        <f t="shared" si="11"/>
        <v>N/A</v>
      </c>
      <c r="E122" s="34">
        <v>0</v>
      </c>
      <c r="F122" s="11" t="str">
        <f t="shared" si="12"/>
        <v>N/A</v>
      </c>
      <c r="G122" s="34">
        <v>0</v>
      </c>
      <c r="H122" s="11" t="str">
        <f t="shared" si="13"/>
        <v>N/A</v>
      </c>
      <c r="I122" s="12" t="s">
        <v>1742</v>
      </c>
      <c r="J122" s="12" t="s">
        <v>1742</v>
      </c>
      <c r="K122" s="41" t="s">
        <v>732</v>
      </c>
      <c r="L122" s="9" t="str">
        <f t="shared" si="14"/>
        <v>N/A</v>
      </c>
    </row>
    <row r="123" spans="1:12" ht="25" x14ac:dyDescent="0.25">
      <c r="A123" s="42" t="s">
        <v>1455</v>
      </c>
      <c r="B123" s="33" t="s">
        <v>217</v>
      </c>
      <c r="C123" s="43" t="s">
        <v>1742</v>
      </c>
      <c r="D123" s="11" t="str">
        <f t="shared" si="11"/>
        <v>N/A</v>
      </c>
      <c r="E123" s="43" t="s">
        <v>1742</v>
      </c>
      <c r="F123" s="11" t="str">
        <f t="shared" si="12"/>
        <v>N/A</v>
      </c>
      <c r="G123" s="43" t="s">
        <v>1742</v>
      </c>
      <c r="H123" s="11" t="str">
        <f t="shared" si="13"/>
        <v>N/A</v>
      </c>
      <c r="I123" s="12" t="s">
        <v>1742</v>
      </c>
      <c r="J123" s="12" t="s">
        <v>1742</v>
      </c>
      <c r="K123" s="41" t="s">
        <v>732</v>
      </c>
      <c r="L123" s="9" t="str">
        <f t="shared" si="14"/>
        <v>N/A</v>
      </c>
    </row>
    <row r="124" spans="1:12" ht="25" x14ac:dyDescent="0.25">
      <c r="A124" s="42" t="s">
        <v>629</v>
      </c>
      <c r="B124" s="33" t="s">
        <v>217</v>
      </c>
      <c r="C124" s="43">
        <v>1469056</v>
      </c>
      <c r="D124" s="11" t="str">
        <f t="shared" si="11"/>
        <v>N/A</v>
      </c>
      <c r="E124" s="43">
        <v>1885744</v>
      </c>
      <c r="F124" s="11" t="str">
        <f t="shared" si="12"/>
        <v>N/A</v>
      </c>
      <c r="G124" s="43">
        <v>2046801</v>
      </c>
      <c r="H124" s="11" t="str">
        <f t="shared" si="13"/>
        <v>N/A</v>
      </c>
      <c r="I124" s="12">
        <v>28.36</v>
      </c>
      <c r="J124" s="12">
        <v>8.5410000000000004</v>
      </c>
      <c r="K124" s="41" t="s">
        <v>732</v>
      </c>
      <c r="L124" s="9" t="str">
        <f t="shared" si="14"/>
        <v>Yes</v>
      </c>
    </row>
    <row r="125" spans="1:12" x14ac:dyDescent="0.25">
      <c r="A125" s="42" t="s">
        <v>630</v>
      </c>
      <c r="B125" s="33" t="s">
        <v>217</v>
      </c>
      <c r="C125" s="34">
        <v>2085</v>
      </c>
      <c r="D125" s="11" t="str">
        <f t="shared" si="11"/>
        <v>N/A</v>
      </c>
      <c r="E125" s="34">
        <v>2473</v>
      </c>
      <c r="F125" s="11" t="str">
        <f t="shared" si="12"/>
        <v>N/A</v>
      </c>
      <c r="G125" s="34">
        <v>2833</v>
      </c>
      <c r="H125" s="11" t="str">
        <f t="shared" si="13"/>
        <v>N/A</v>
      </c>
      <c r="I125" s="12">
        <v>18.61</v>
      </c>
      <c r="J125" s="12">
        <v>14.56</v>
      </c>
      <c r="K125" s="41" t="s">
        <v>732</v>
      </c>
      <c r="L125" s="9" t="str">
        <f t="shared" si="14"/>
        <v>Yes</v>
      </c>
    </row>
    <row r="126" spans="1:12" ht="25" x14ac:dyDescent="0.25">
      <c r="A126" s="42" t="s">
        <v>1456</v>
      </c>
      <c r="B126" s="33" t="s">
        <v>217</v>
      </c>
      <c r="C126" s="43">
        <v>704.58321343</v>
      </c>
      <c r="D126" s="11" t="str">
        <f t="shared" si="11"/>
        <v>N/A</v>
      </c>
      <c r="E126" s="43">
        <v>762.53295591999995</v>
      </c>
      <c r="F126" s="11" t="str">
        <f t="shared" si="12"/>
        <v>N/A</v>
      </c>
      <c r="G126" s="43">
        <v>722.48535121999998</v>
      </c>
      <c r="H126" s="11" t="str">
        <f t="shared" si="13"/>
        <v>N/A</v>
      </c>
      <c r="I126" s="12">
        <v>8.2249999999999996</v>
      </c>
      <c r="J126" s="12">
        <v>-5.25</v>
      </c>
      <c r="K126" s="41" t="s">
        <v>732</v>
      </c>
      <c r="L126" s="9" t="str">
        <f t="shared" si="14"/>
        <v>Yes</v>
      </c>
    </row>
    <row r="127" spans="1:12" ht="25" x14ac:dyDescent="0.25">
      <c r="A127" s="42" t="s">
        <v>631</v>
      </c>
      <c r="B127" s="33" t="s">
        <v>217</v>
      </c>
      <c r="C127" s="43">
        <v>3281119</v>
      </c>
      <c r="D127" s="11" t="str">
        <f t="shared" si="11"/>
        <v>N/A</v>
      </c>
      <c r="E127" s="43">
        <v>3961264</v>
      </c>
      <c r="F127" s="11" t="str">
        <f t="shared" si="12"/>
        <v>N/A</v>
      </c>
      <c r="G127" s="43">
        <v>4736729</v>
      </c>
      <c r="H127" s="11" t="str">
        <f t="shared" si="13"/>
        <v>N/A</v>
      </c>
      <c r="I127" s="12">
        <v>20.73</v>
      </c>
      <c r="J127" s="12">
        <v>19.579999999999998</v>
      </c>
      <c r="K127" s="41" t="s">
        <v>732</v>
      </c>
      <c r="L127" s="9" t="str">
        <f t="shared" si="14"/>
        <v>Yes</v>
      </c>
    </row>
    <row r="128" spans="1:12" x14ac:dyDescent="0.25">
      <c r="A128" s="42" t="s">
        <v>632</v>
      </c>
      <c r="B128" s="33" t="s">
        <v>217</v>
      </c>
      <c r="C128" s="34">
        <v>3611</v>
      </c>
      <c r="D128" s="11" t="str">
        <f t="shared" si="11"/>
        <v>N/A</v>
      </c>
      <c r="E128" s="34">
        <v>4214</v>
      </c>
      <c r="F128" s="11" t="str">
        <f t="shared" si="12"/>
        <v>N/A</v>
      </c>
      <c r="G128" s="34">
        <v>4640</v>
      </c>
      <c r="H128" s="11" t="str">
        <f t="shared" si="13"/>
        <v>N/A</v>
      </c>
      <c r="I128" s="12">
        <v>16.7</v>
      </c>
      <c r="J128" s="12">
        <v>10.11</v>
      </c>
      <c r="K128" s="41" t="s">
        <v>732</v>
      </c>
      <c r="L128" s="9" t="str">
        <f t="shared" si="14"/>
        <v>Yes</v>
      </c>
    </row>
    <row r="129" spans="1:12" ht="25" x14ac:dyDescent="0.25">
      <c r="A129" s="42" t="s">
        <v>1457</v>
      </c>
      <c r="B129" s="33" t="s">
        <v>217</v>
      </c>
      <c r="C129" s="43">
        <v>908.64552755</v>
      </c>
      <c r="D129" s="11" t="str">
        <f t="shared" si="11"/>
        <v>N/A</v>
      </c>
      <c r="E129" s="43">
        <v>940.02467964000004</v>
      </c>
      <c r="F129" s="11" t="str">
        <f t="shared" si="12"/>
        <v>N/A</v>
      </c>
      <c r="G129" s="43">
        <v>1020.8467672</v>
      </c>
      <c r="H129" s="11" t="str">
        <f t="shared" si="13"/>
        <v>N/A</v>
      </c>
      <c r="I129" s="12">
        <v>3.4529999999999998</v>
      </c>
      <c r="J129" s="12">
        <v>8.5980000000000008</v>
      </c>
      <c r="K129" s="41" t="s">
        <v>732</v>
      </c>
      <c r="L129" s="9" t="str">
        <f t="shared" si="14"/>
        <v>Yes</v>
      </c>
    </row>
    <row r="130" spans="1:12" ht="25" x14ac:dyDescent="0.25">
      <c r="A130" s="42" t="s">
        <v>633</v>
      </c>
      <c r="B130" s="33" t="s">
        <v>217</v>
      </c>
      <c r="C130" s="43">
        <v>26071</v>
      </c>
      <c r="D130" s="11" t="str">
        <f t="shared" si="11"/>
        <v>N/A</v>
      </c>
      <c r="E130" s="43">
        <v>30593</v>
      </c>
      <c r="F130" s="11" t="str">
        <f t="shared" si="12"/>
        <v>N/A</v>
      </c>
      <c r="G130" s="43">
        <v>60447</v>
      </c>
      <c r="H130" s="11" t="str">
        <f t="shared" si="13"/>
        <v>N/A</v>
      </c>
      <c r="I130" s="12">
        <v>17.34</v>
      </c>
      <c r="J130" s="12">
        <v>97.58</v>
      </c>
      <c r="K130" s="41" t="s">
        <v>732</v>
      </c>
      <c r="L130" s="9" t="str">
        <f t="shared" si="14"/>
        <v>No</v>
      </c>
    </row>
    <row r="131" spans="1:12" x14ac:dyDescent="0.25">
      <c r="A131" s="42" t="s">
        <v>634</v>
      </c>
      <c r="B131" s="33" t="s">
        <v>217</v>
      </c>
      <c r="C131" s="34">
        <v>376</v>
      </c>
      <c r="D131" s="11" t="str">
        <f t="shared" si="11"/>
        <v>N/A</v>
      </c>
      <c r="E131" s="34">
        <v>531</v>
      </c>
      <c r="F131" s="11" t="str">
        <f t="shared" si="12"/>
        <v>N/A</v>
      </c>
      <c r="G131" s="34">
        <v>798</v>
      </c>
      <c r="H131" s="11" t="str">
        <f t="shared" si="13"/>
        <v>N/A</v>
      </c>
      <c r="I131" s="12">
        <v>41.22</v>
      </c>
      <c r="J131" s="12">
        <v>50.28</v>
      </c>
      <c r="K131" s="41" t="s">
        <v>732</v>
      </c>
      <c r="L131" s="9" t="str">
        <f t="shared" si="14"/>
        <v>No</v>
      </c>
    </row>
    <row r="132" spans="1:12" ht="25" x14ac:dyDescent="0.25">
      <c r="A132" s="42" t="s">
        <v>1458</v>
      </c>
      <c r="B132" s="33" t="s">
        <v>217</v>
      </c>
      <c r="C132" s="43">
        <v>69.337765957000002</v>
      </c>
      <c r="D132" s="11" t="str">
        <f t="shared" si="11"/>
        <v>N/A</v>
      </c>
      <c r="E132" s="43">
        <v>57.61393597</v>
      </c>
      <c r="F132" s="11" t="str">
        <f t="shared" si="12"/>
        <v>N/A</v>
      </c>
      <c r="G132" s="43">
        <v>75.748120301</v>
      </c>
      <c r="H132" s="11" t="str">
        <f t="shared" si="13"/>
        <v>N/A</v>
      </c>
      <c r="I132" s="12">
        <v>-16.899999999999999</v>
      </c>
      <c r="J132" s="12">
        <v>31.48</v>
      </c>
      <c r="K132" s="41" t="s">
        <v>732</v>
      </c>
      <c r="L132" s="9" t="str">
        <f t="shared" si="14"/>
        <v>No</v>
      </c>
    </row>
    <row r="133" spans="1:12" x14ac:dyDescent="0.25">
      <c r="A133" s="42" t="s">
        <v>635</v>
      </c>
      <c r="B133" s="33" t="s">
        <v>217</v>
      </c>
      <c r="C133" s="43">
        <v>712941</v>
      </c>
      <c r="D133" s="11" t="str">
        <f t="shared" si="11"/>
        <v>N/A</v>
      </c>
      <c r="E133" s="43">
        <v>1349114</v>
      </c>
      <c r="F133" s="11" t="str">
        <f t="shared" si="12"/>
        <v>N/A</v>
      </c>
      <c r="G133" s="43">
        <v>1059493</v>
      </c>
      <c r="H133" s="11" t="str">
        <f t="shared" si="13"/>
        <v>N/A</v>
      </c>
      <c r="I133" s="12">
        <v>89.23</v>
      </c>
      <c r="J133" s="12">
        <v>-21.5</v>
      </c>
      <c r="K133" s="41" t="s">
        <v>732</v>
      </c>
      <c r="L133" s="9" t="str">
        <f t="shared" si="14"/>
        <v>Yes</v>
      </c>
    </row>
    <row r="134" spans="1:12" x14ac:dyDescent="0.25">
      <c r="A134" s="42" t="s">
        <v>636</v>
      </c>
      <c r="B134" s="33" t="s">
        <v>217</v>
      </c>
      <c r="C134" s="34">
        <v>81</v>
      </c>
      <c r="D134" s="11" t="str">
        <f t="shared" si="11"/>
        <v>N/A</v>
      </c>
      <c r="E134" s="34">
        <v>120</v>
      </c>
      <c r="F134" s="11" t="str">
        <f t="shared" si="12"/>
        <v>N/A</v>
      </c>
      <c r="G134" s="34">
        <v>112</v>
      </c>
      <c r="H134" s="11" t="str">
        <f t="shared" si="13"/>
        <v>N/A</v>
      </c>
      <c r="I134" s="12">
        <v>48.15</v>
      </c>
      <c r="J134" s="12">
        <v>-6.67</v>
      </c>
      <c r="K134" s="41" t="s">
        <v>732</v>
      </c>
      <c r="L134" s="9" t="str">
        <f t="shared" si="14"/>
        <v>Yes</v>
      </c>
    </row>
    <row r="135" spans="1:12" x14ac:dyDescent="0.25">
      <c r="A135" s="42" t="s">
        <v>1459</v>
      </c>
      <c r="B135" s="33" t="s">
        <v>217</v>
      </c>
      <c r="C135" s="43">
        <v>8801.7407406999992</v>
      </c>
      <c r="D135" s="11" t="str">
        <f t="shared" si="11"/>
        <v>N/A</v>
      </c>
      <c r="E135" s="43">
        <v>11242.616667</v>
      </c>
      <c r="F135" s="11" t="str">
        <f t="shared" si="12"/>
        <v>N/A</v>
      </c>
      <c r="G135" s="43">
        <v>9459.7589286000002</v>
      </c>
      <c r="H135" s="11" t="str">
        <f t="shared" si="13"/>
        <v>N/A</v>
      </c>
      <c r="I135" s="12">
        <v>27.73</v>
      </c>
      <c r="J135" s="12">
        <v>-15.9</v>
      </c>
      <c r="K135" s="41" t="s">
        <v>732</v>
      </c>
      <c r="L135" s="9" t="str">
        <f t="shared" si="14"/>
        <v>Yes</v>
      </c>
    </row>
    <row r="136" spans="1:12" ht="25" x14ac:dyDescent="0.25">
      <c r="A136" s="42" t="s">
        <v>637</v>
      </c>
      <c r="B136" s="33" t="s">
        <v>217</v>
      </c>
      <c r="C136" s="43">
        <v>2454087</v>
      </c>
      <c r="D136" s="11" t="str">
        <f t="shared" si="11"/>
        <v>N/A</v>
      </c>
      <c r="E136" s="43">
        <v>2768348</v>
      </c>
      <c r="F136" s="11" t="str">
        <f t="shared" si="12"/>
        <v>N/A</v>
      </c>
      <c r="G136" s="43">
        <v>2960031</v>
      </c>
      <c r="H136" s="11" t="str">
        <f t="shared" si="13"/>
        <v>N/A</v>
      </c>
      <c r="I136" s="12">
        <v>12.81</v>
      </c>
      <c r="J136" s="12">
        <v>6.9240000000000004</v>
      </c>
      <c r="K136" s="41" t="s">
        <v>732</v>
      </c>
      <c r="L136" s="9" t="str">
        <f>IF(J136="Div by 0", "N/A", IF(OR(J136="N/A",K136="N/A"),"N/A", IF(J136&gt;VALUE(MID(K136,1,2)), "No", IF(J136&lt;-1*VALUE(MID(K136,1,2)), "No", "Yes"))))</f>
        <v>Yes</v>
      </c>
    </row>
    <row r="137" spans="1:12" x14ac:dyDescent="0.25">
      <c r="A137" s="42" t="s">
        <v>638</v>
      </c>
      <c r="B137" s="33" t="s">
        <v>217</v>
      </c>
      <c r="C137" s="34">
        <v>11193</v>
      </c>
      <c r="D137" s="11" t="str">
        <f t="shared" si="11"/>
        <v>N/A</v>
      </c>
      <c r="E137" s="34">
        <v>12696</v>
      </c>
      <c r="F137" s="11" t="str">
        <f t="shared" si="12"/>
        <v>N/A</v>
      </c>
      <c r="G137" s="34">
        <v>15195</v>
      </c>
      <c r="H137" s="11" t="str">
        <f t="shared" si="13"/>
        <v>N/A</v>
      </c>
      <c r="I137" s="12">
        <v>13.43</v>
      </c>
      <c r="J137" s="12">
        <v>19.68</v>
      </c>
      <c r="K137" s="41" t="s">
        <v>732</v>
      </c>
      <c r="L137" s="9" t="str">
        <f t="shared" ref="L137:L141" si="15">IF(J137="Div by 0", "N/A", IF(OR(J137="N/A",K137="N/A"),"N/A", IF(J137&gt;VALUE(MID(K137,1,2)), "No", IF(J137&lt;-1*VALUE(MID(K137,1,2)), "No", "Yes"))))</f>
        <v>Yes</v>
      </c>
    </row>
    <row r="138" spans="1:12" ht="25" x14ac:dyDescent="0.25">
      <c r="A138" s="42" t="s">
        <v>1460</v>
      </c>
      <c r="B138" s="33" t="s">
        <v>217</v>
      </c>
      <c r="C138" s="43">
        <v>219.25194318000001</v>
      </c>
      <c r="D138" s="11" t="str">
        <f t="shared" si="11"/>
        <v>N/A</v>
      </c>
      <c r="E138" s="43">
        <v>218.04883427999999</v>
      </c>
      <c r="F138" s="11" t="str">
        <f t="shared" si="12"/>
        <v>N/A</v>
      </c>
      <c r="G138" s="43">
        <v>194.80296150000001</v>
      </c>
      <c r="H138" s="11" t="str">
        <f t="shared" si="13"/>
        <v>N/A</v>
      </c>
      <c r="I138" s="12">
        <v>-0.54900000000000004</v>
      </c>
      <c r="J138" s="12">
        <v>-10.7</v>
      </c>
      <c r="K138" s="41" t="s">
        <v>732</v>
      </c>
      <c r="L138" s="9" t="str">
        <f t="shared" si="15"/>
        <v>Yes</v>
      </c>
    </row>
    <row r="139" spans="1:12" ht="25" x14ac:dyDescent="0.25">
      <c r="A139" s="42" t="s">
        <v>639</v>
      </c>
      <c r="B139" s="33" t="s">
        <v>217</v>
      </c>
      <c r="C139" s="43">
        <v>0</v>
      </c>
      <c r="D139" s="11" t="str">
        <f t="shared" si="11"/>
        <v>N/A</v>
      </c>
      <c r="E139" s="43">
        <v>0</v>
      </c>
      <c r="F139" s="11" t="str">
        <f t="shared" si="12"/>
        <v>N/A</v>
      </c>
      <c r="G139" s="43">
        <v>0</v>
      </c>
      <c r="H139" s="11" t="str">
        <f t="shared" si="13"/>
        <v>N/A</v>
      </c>
      <c r="I139" s="12" t="s">
        <v>1742</v>
      </c>
      <c r="J139" s="12" t="s">
        <v>1742</v>
      </c>
      <c r="K139" s="41" t="s">
        <v>732</v>
      </c>
      <c r="L139" s="9" t="str">
        <f t="shared" si="15"/>
        <v>N/A</v>
      </c>
    </row>
    <row r="140" spans="1:12" x14ac:dyDescent="0.25">
      <c r="A140" s="42" t="s">
        <v>640</v>
      </c>
      <c r="B140" s="33" t="s">
        <v>217</v>
      </c>
      <c r="C140" s="34">
        <v>0</v>
      </c>
      <c r="D140" s="11" t="str">
        <f t="shared" si="11"/>
        <v>N/A</v>
      </c>
      <c r="E140" s="34">
        <v>0</v>
      </c>
      <c r="F140" s="11" t="str">
        <f t="shared" si="12"/>
        <v>N/A</v>
      </c>
      <c r="G140" s="34">
        <v>0</v>
      </c>
      <c r="H140" s="11" t="str">
        <f t="shared" si="13"/>
        <v>N/A</v>
      </c>
      <c r="I140" s="12" t="s">
        <v>1742</v>
      </c>
      <c r="J140" s="12" t="s">
        <v>1742</v>
      </c>
      <c r="K140" s="41" t="s">
        <v>732</v>
      </c>
      <c r="L140" s="9" t="str">
        <f t="shared" si="15"/>
        <v>N/A</v>
      </c>
    </row>
    <row r="141" spans="1:12" ht="25" x14ac:dyDescent="0.25">
      <c r="A141" s="42" t="s">
        <v>1461</v>
      </c>
      <c r="B141" s="33" t="s">
        <v>217</v>
      </c>
      <c r="C141" s="43" t="s">
        <v>1742</v>
      </c>
      <c r="D141" s="11" t="str">
        <f t="shared" si="11"/>
        <v>N/A</v>
      </c>
      <c r="E141" s="43" t="s">
        <v>1742</v>
      </c>
      <c r="F141" s="11" t="str">
        <f t="shared" si="12"/>
        <v>N/A</v>
      </c>
      <c r="G141" s="43" t="s">
        <v>1742</v>
      </c>
      <c r="H141" s="11" t="str">
        <f t="shared" si="13"/>
        <v>N/A</v>
      </c>
      <c r="I141" s="12" t="s">
        <v>1742</v>
      </c>
      <c r="J141" s="12" t="s">
        <v>1742</v>
      </c>
      <c r="K141" s="41" t="s">
        <v>732</v>
      </c>
      <c r="L141" s="9" t="str">
        <f t="shared" si="15"/>
        <v>N/A</v>
      </c>
    </row>
    <row r="142" spans="1:12" ht="25" x14ac:dyDescent="0.25">
      <c r="A142" s="42" t="s">
        <v>641</v>
      </c>
      <c r="B142" s="33" t="s">
        <v>217</v>
      </c>
      <c r="C142" s="43">
        <v>13137500</v>
      </c>
      <c r="D142" s="11" t="str">
        <f t="shared" si="11"/>
        <v>N/A</v>
      </c>
      <c r="E142" s="43">
        <v>14449171</v>
      </c>
      <c r="F142" s="11" t="str">
        <f t="shared" si="12"/>
        <v>N/A</v>
      </c>
      <c r="G142" s="43">
        <v>15641760</v>
      </c>
      <c r="H142" s="11" t="str">
        <f t="shared" si="13"/>
        <v>N/A</v>
      </c>
      <c r="I142" s="12">
        <v>9.984</v>
      </c>
      <c r="J142" s="12">
        <v>8.2539999999999996</v>
      </c>
      <c r="K142" s="41" t="s">
        <v>732</v>
      </c>
      <c r="L142" s="9" t="str">
        <f t="shared" ref="L142:L153" si="16">IF(J142="Div by 0", "N/A", IF(K142="N/A","N/A", IF(J142&gt;VALUE(MID(K142,1,2)), "No", IF(J142&lt;-1*VALUE(MID(K142,1,2)), "No", "Yes"))))</f>
        <v>Yes</v>
      </c>
    </row>
    <row r="143" spans="1:12" x14ac:dyDescent="0.25">
      <c r="A143" s="42" t="s">
        <v>642</v>
      </c>
      <c r="B143" s="33" t="s">
        <v>217</v>
      </c>
      <c r="C143" s="34">
        <v>15301</v>
      </c>
      <c r="D143" s="11" t="str">
        <f t="shared" si="11"/>
        <v>N/A</v>
      </c>
      <c r="E143" s="34">
        <v>16674</v>
      </c>
      <c r="F143" s="11" t="str">
        <f t="shared" si="12"/>
        <v>N/A</v>
      </c>
      <c r="G143" s="34">
        <v>17802</v>
      </c>
      <c r="H143" s="11" t="str">
        <f t="shared" si="13"/>
        <v>N/A</v>
      </c>
      <c r="I143" s="12">
        <v>8.9730000000000008</v>
      </c>
      <c r="J143" s="12">
        <v>6.7649999999999997</v>
      </c>
      <c r="K143" s="41" t="s">
        <v>732</v>
      </c>
      <c r="L143" s="9" t="str">
        <f t="shared" si="16"/>
        <v>Yes</v>
      </c>
    </row>
    <row r="144" spans="1:12" ht="25" x14ac:dyDescent="0.25">
      <c r="A144" s="42" t="s">
        <v>1462</v>
      </c>
      <c r="B144" s="33" t="s">
        <v>217</v>
      </c>
      <c r="C144" s="43">
        <v>858.60401280999997</v>
      </c>
      <c r="D144" s="11" t="str">
        <f t="shared" si="11"/>
        <v>N/A</v>
      </c>
      <c r="E144" s="43">
        <v>866.56896964999999</v>
      </c>
      <c r="F144" s="11" t="str">
        <f t="shared" si="12"/>
        <v>N/A</v>
      </c>
      <c r="G144" s="43">
        <v>878.65183687000001</v>
      </c>
      <c r="H144" s="11" t="str">
        <f t="shared" si="13"/>
        <v>N/A</v>
      </c>
      <c r="I144" s="12">
        <v>0.92769999999999997</v>
      </c>
      <c r="J144" s="12">
        <v>1.3939999999999999</v>
      </c>
      <c r="K144" s="41" t="s">
        <v>732</v>
      </c>
      <c r="L144" s="9" t="str">
        <f t="shared" si="16"/>
        <v>Yes</v>
      </c>
    </row>
    <row r="145" spans="1:12" ht="25" x14ac:dyDescent="0.25">
      <c r="A145" s="42" t="s">
        <v>643</v>
      </c>
      <c r="B145" s="33" t="s">
        <v>217</v>
      </c>
      <c r="C145" s="43">
        <v>55740775</v>
      </c>
      <c r="D145" s="11" t="str">
        <f t="shared" ref="D145:D153" si="17">IF($B145="N/A","N/A",IF(C145&gt;10,"No",IF(C145&lt;-10,"No","Yes")))</f>
        <v>N/A</v>
      </c>
      <c r="E145" s="43">
        <v>56738958</v>
      </c>
      <c r="F145" s="11" t="str">
        <f t="shared" ref="F145:F153" si="18">IF($B145="N/A","N/A",IF(E145&gt;10,"No",IF(E145&lt;-10,"No","Yes")))</f>
        <v>N/A</v>
      </c>
      <c r="G145" s="43">
        <v>57395288</v>
      </c>
      <c r="H145" s="11" t="str">
        <f t="shared" ref="H145:H153" si="19">IF($B145="N/A","N/A",IF(G145&gt;10,"No",IF(G145&lt;-10,"No","Yes")))</f>
        <v>N/A</v>
      </c>
      <c r="I145" s="12">
        <v>1.7909999999999999</v>
      </c>
      <c r="J145" s="12">
        <v>1.157</v>
      </c>
      <c r="K145" s="41" t="s">
        <v>732</v>
      </c>
      <c r="L145" s="9" t="str">
        <f t="shared" si="16"/>
        <v>Yes</v>
      </c>
    </row>
    <row r="146" spans="1:12" x14ac:dyDescent="0.25">
      <c r="A146" s="42" t="s">
        <v>644</v>
      </c>
      <c r="B146" s="33" t="s">
        <v>217</v>
      </c>
      <c r="C146" s="34">
        <v>1155</v>
      </c>
      <c r="D146" s="11" t="str">
        <f t="shared" si="17"/>
        <v>N/A</v>
      </c>
      <c r="E146" s="34">
        <v>1346</v>
      </c>
      <c r="F146" s="11" t="str">
        <f t="shared" si="18"/>
        <v>N/A</v>
      </c>
      <c r="G146" s="34">
        <v>1385</v>
      </c>
      <c r="H146" s="11" t="str">
        <f t="shared" si="19"/>
        <v>N/A</v>
      </c>
      <c r="I146" s="12">
        <v>16.54</v>
      </c>
      <c r="J146" s="12">
        <v>2.8969999999999998</v>
      </c>
      <c r="K146" s="41" t="s">
        <v>732</v>
      </c>
      <c r="L146" s="9" t="str">
        <f t="shared" si="16"/>
        <v>Yes</v>
      </c>
    </row>
    <row r="147" spans="1:12" ht="25" x14ac:dyDescent="0.25">
      <c r="A147" s="42" t="s">
        <v>1463</v>
      </c>
      <c r="B147" s="33" t="s">
        <v>217</v>
      </c>
      <c r="C147" s="43">
        <v>48260.411254999999</v>
      </c>
      <c r="D147" s="11" t="str">
        <f t="shared" si="17"/>
        <v>N/A</v>
      </c>
      <c r="E147" s="43">
        <v>42153.757801</v>
      </c>
      <c r="F147" s="11" t="str">
        <f t="shared" si="18"/>
        <v>N/A</v>
      </c>
      <c r="G147" s="43">
        <v>41440.641154999998</v>
      </c>
      <c r="H147" s="11" t="str">
        <f t="shared" si="19"/>
        <v>N/A</v>
      </c>
      <c r="I147" s="12">
        <v>-12.7</v>
      </c>
      <c r="J147" s="12">
        <v>-1.69</v>
      </c>
      <c r="K147" s="41" t="s">
        <v>732</v>
      </c>
      <c r="L147" s="9" t="str">
        <f t="shared" si="16"/>
        <v>Yes</v>
      </c>
    </row>
    <row r="148" spans="1:12" ht="25" x14ac:dyDescent="0.25">
      <c r="A148" s="42" t="s">
        <v>645</v>
      </c>
      <c r="B148" s="33" t="s">
        <v>217</v>
      </c>
      <c r="C148" s="43">
        <v>16441064</v>
      </c>
      <c r="D148" s="11" t="str">
        <f t="shared" si="17"/>
        <v>N/A</v>
      </c>
      <c r="E148" s="43">
        <v>18374223</v>
      </c>
      <c r="F148" s="11" t="str">
        <f t="shared" si="18"/>
        <v>N/A</v>
      </c>
      <c r="G148" s="43">
        <v>20514501</v>
      </c>
      <c r="H148" s="11" t="str">
        <f t="shared" si="19"/>
        <v>N/A</v>
      </c>
      <c r="I148" s="12">
        <v>11.76</v>
      </c>
      <c r="J148" s="12">
        <v>11.65</v>
      </c>
      <c r="K148" s="41" t="s">
        <v>732</v>
      </c>
      <c r="L148" s="9" t="str">
        <f t="shared" si="16"/>
        <v>Yes</v>
      </c>
    </row>
    <row r="149" spans="1:12" x14ac:dyDescent="0.25">
      <c r="A149" s="42" t="s">
        <v>646</v>
      </c>
      <c r="B149" s="33" t="s">
        <v>217</v>
      </c>
      <c r="C149" s="34">
        <v>11049</v>
      </c>
      <c r="D149" s="11" t="str">
        <f t="shared" si="17"/>
        <v>N/A</v>
      </c>
      <c r="E149" s="34">
        <v>12633</v>
      </c>
      <c r="F149" s="11" t="str">
        <f t="shared" si="18"/>
        <v>N/A</v>
      </c>
      <c r="G149" s="34">
        <v>11753</v>
      </c>
      <c r="H149" s="11" t="str">
        <f t="shared" si="19"/>
        <v>N/A</v>
      </c>
      <c r="I149" s="12">
        <v>14.34</v>
      </c>
      <c r="J149" s="12">
        <v>-6.97</v>
      </c>
      <c r="K149" s="41" t="s">
        <v>732</v>
      </c>
      <c r="L149" s="9" t="str">
        <f t="shared" si="16"/>
        <v>Yes</v>
      </c>
    </row>
    <row r="150" spans="1:12" ht="25" x14ac:dyDescent="0.25">
      <c r="A150" s="42" t="s">
        <v>1464</v>
      </c>
      <c r="B150" s="33" t="s">
        <v>217</v>
      </c>
      <c r="C150" s="43">
        <v>1488.0137569000001</v>
      </c>
      <c r="D150" s="11" t="str">
        <f t="shared" si="17"/>
        <v>N/A</v>
      </c>
      <c r="E150" s="43">
        <v>1454.4623604999999</v>
      </c>
      <c r="F150" s="11" t="str">
        <f t="shared" si="18"/>
        <v>N/A</v>
      </c>
      <c r="G150" s="43">
        <v>1745.469327</v>
      </c>
      <c r="H150" s="11" t="str">
        <f t="shared" si="19"/>
        <v>N/A</v>
      </c>
      <c r="I150" s="12">
        <v>-2.25</v>
      </c>
      <c r="J150" s="12">
        <v>20.010000000000002</v>
      </c>
      <c r="K150" s="41" t="s">
        <v>732</v>
      </c>
      <c r="L150" s="9" t="str">
        <f t="shared" si="16"/>
        <v>Yes</v>
      </c>
    </row>
    <row r="151" spans="1:12" ht="25" x14ac:dyDescent="0.25">
      <c r="A151" s="42" t="s">
        <v>647</v>
      </c>
      <c r="B151" s="33" t="s">
        <v>217</v>
      </c>
      <c r="C151" s="43">
        <v>179623</v>
      </c>
      <c r="D151" s="11" t="str">
        <f t="shared" si="17"/>
        <v>N/A</v>
      </c>
      <c r="E151" s="43">
        <v>17855124</v>
      </c>
      <c r="F151" s="11" t="str">
        <f t="shared" si="18"/>
        <v>N/A</v>
      </c>
      <c r="G151" s="43">
        <v>18688604</v>
      </c>
      <c r="H151" s="11" t="str">
        <f t="shared" si="19"/>
        <v>N/A</v>
      </c>
      <c r="I151" s="12">
        <v>9840</v>
      </c>
      <c r="J151" s="12">
        <v>4.6680000000000001</v>
      </c>
      <c r="K151" s="41" t="s">
        <v>732</v>
      </c>
      <c r="L151" s="9" t="str">
        <f t="shared" si="16"/>
        <v>Yes</v>
      </c>
    </row>
    <row r="152" spans="1:12" x14ac:dyDescent="0.25">
      <c r="A152" s="42" t="s">
        <v>648</v>
      </c>
      <c r="B152" s="33" t="s">
        <v>217</v>
      </c>
      <c r="C152" s="34">
        <v>51</v>
      </c>
      <c r="D152" s="11" t="str">
        <f t="shared" si="17"/>
        <v>N/A</v>
      </c>
      <c r="E152" s="34">
        <v>1150</v>
      </c>
      <c r="F152" s="11" t="str">
        <f t="shared" si="18"/>
        <v>N/A</v>
      </c>
      <c r="G152" s="34">
        <v>1146</v>
      </c>
      <c r="H152" s="11" t="str">
        <f t="shared" si="19"/>
        <v>N/A</v>
      </c>
      <c r="I152" s="12">
        <v>2155</v>
      </c>
      <c r="J152" s="12">
        <v>-0.34799999999999998</v>
      </c>
      <c r="K152" s="41" t="s">
        <v>732</v>
      </c>
      <c r="L152" s="9" t="str">
        <f t="shared" si="16"/>
        <v>Yes</v>
      </c>
    </row>
    <row r="153" spans="1:12" ht="25" x14ac:dyDescent="0.25">
      <c r="A153" s="42" t="s">
        <v>1465</v>
      </c>
      <c r="B153" s="33" t="s">
        <v>217</v>
      </c>
      <c r="C153" s="43">
        <v>3522.0196077999999</v>
      </c>
      <c r="D153" s="11" t="str">
        <f t="shared" si="17"/>
        <v>N/A</v>
      </c>
      <c r="E153" s="43">
        <v>15526.194783000001</v>
      </c>
      <c r="F153" s="11" t="str">
        <f t="shared" si="18"/>
        <v>N/A</v>
      </c>
      <c r="G153" s="43">
        <v>16307.682373</v>
      </c>
      <c r="H153" s="11" t="str">
        <f t="shared" si="19"/>
        <v>N/A</v>
      </c>
      <c r="I153" s="12">
        <v>340.8</v>
      </c>
      <c r="J153" s="12">
        <v>5.0330000000000004</v>
      </c>
      <c r="K153" s="41" t="s">
        <v>732</v>
      </c>
      <c r="L153" s="9" t="str">
        <f t="shared" si="16"/>
        <v>Yes</v>
      </c>
    </row>
    <row r="154" spans="1:12" x14ac:dyDescent="0.25">
      <c r="A154" s="42" t="s">
        <v>1531</v>
      </c>
      <c r="B154" s="33" t="s">
        <v>217</v>
      </c>
      <c r="C154" s="43">
        <v>968.11533261</v>
      </c>
      <c r="D154" s="11" t="str">
        <f t="shared" ref="D154:D173" si="20">IF($B154="N/A","N/A",IF(C154&gt;10,"No",IF(C154&lt;-10,"No","Yes")))</f>
        <v>N/A</v>
      </c>
      <c r="E154" s="43">
        <v>965.74496007000005</v>
      </c>
      <c r="F154" s="11" t="str">
        <f t="shared" ref="F154:F173" si="21">IF($B154="N/A","N/A",IF(E154&gt;10,"No",IF(E154&lt;-10,"No","Yes")))</f>
        <v>N/A</v>
      </c>
      <c r="G154" s="43">
        <v>980.48303780000003</v>
      </c>
      <c r="H154" s="11" t="str">
        <f t="shared" ref="H154:H173" si="22">IF($B154="N/A","N/A",IF(G154&gt;10,"No",IF(G154&lt;-10,"No","Yes")))</f>
        <v>N/A</v>
      </c>
      <c r="I154" s="12">
        <v>-0.245</v>
      </c>
      <c r="J154" s="12">
        <v>1.526</v>
      </c>
      <c r="K154" s="41" t="s">
        <v>732</v>
      </c>
      <c r="L154" s="9" t="str">
        <f t="shared" ref="L154:L173" si="23">IF(J154="Div by 0", "N/A", IF(K154="N/A","N/A", IF(J154&gt;VALUE(MID(K154,1,2)), "No", IF(J154&lt;-1*VALUE(MID(K154,1,2)), "No", "Yes"))))</f>
        <v>Yes</v>
      </c>
    </row>
    <row r="155" spans="1:12" x14ac:dyDescent="0.25">
      <c r="A155" s="45" t="s">
        <v>1532</v>
      </c>
      <c r="B155" s="33" t="s">
        <v>217</v>
      </c>
      <c r="C155" s="43">
        <v>357.44055944000002</v>
      </c>
      <c r="D155" s="11" t="str">
        <f t="shared" si="20"/>
        <v>N/A</v>
      </c>
      <c r="E155" s="43">
        <v>353.58239158999999</v>
      </c>
      <c r="F155" s="11" t="str">
        <f t="shared" si="21"/>
        <v>N/A</v>
      </c>
      <c r="G155" s="43">
        <v>392.53338529000001</v>
      </c>
      <c r="H155" s="11" t="str">
        <f t="shared" si="22"/>
        <v>N/A</v>
      </c>
      <c r="I155" s="12">
        <v>-1.08</v>
      </c>
      <c r="J155" s="12">
        <v>11.02</v>
      </c>
      <c r="K155" s="41" t="s">
        <v>732</v>
      </c>
      <c r="L155" s="9" t="str">
        <f t="shared" si="23"/>
        <v>Yes</v>
      </c>
    </row>
    <row r="156" spans="1:12" x14ac:dyDescent="0.25">
      <c r="A156" s="45" t="s">
        <v>1533</v>
      </c>
      <c r="B156" s="33" t="s">
        <v>217</v>
      </c>
      <c r="C156" s="43">
        <v>2848.7549662000001</v>
      </c>
      <c r="D156" s="11" t="str">
        <f t="shared" si="20"/>
        <v>N/A</v>
      </c>
      <c r="E156" s="43">
        <v>2650.5920467000001</v>
      </c>
      <c r="F156" s="11" t="str">
        <f t="shared" si="21"/>
        <v>N/A</v>
      </c>
      <c r="G156" s="43">
        <v>3170.2487310000001</v>
      </c>
      <c r="H156" s="11" t="str">
        <f t="shared" si="22"/>
        <v>N/A</v>
      </c>
      <c r="I156" s="12">
        <v>-6.96</v>
      </c>
      <c r="J156" s="12">
        <v>19.61</v>
      </c>
      <c r="K156" s="41" t="s">
        <v>732</v>
      </c>
      <c r="L156" s="9" t="str">
        <f t="shared" si="23"/>
        <v>Yes</v>
      </c>
    </row>
    <row r="157" spans="1:12" x14ac:dyDescent="0.25">
      <c r="A157" s="45" t="s">
        <v>1534</v>
      </c>
      <c r="B157" s="33" t="s">
        <v>217</v>
      </c>
      <c r="C157" s="43">
        <v>623.7966983</v>
      </c>
      <c r="D157" s="11" t="str">
        <f t="shared" si="20"/>
        <v>N/A</v>
      </c>
      <c r="E157" s="43">
        <v>646.68437315999995</v>
      </c>
      <c r="F157" s="11" t="str">
        <f t="shared" si="21"/>
        <v>N/A</v>
      </c>
      <c r="G157" s="43">
        <v>550.88829535000002</v>
      </c>
      <c r="H157" s="11" t="str">
        <f t="shared" si="22"/>
        <v>N/A</v>
      </c>
      <c r="I157" s="12">
        <v>3.669</v>
      </c>
      <c r="J157" s="12">
        <v>-14.8</v>
      </c>
      <c r="K157" s="41" t="s">
        <v>732</v>
      </c>
      <c r="L157" s="9" t="str">
        <f t="shared" si="23"/>
        <v>Yes</v>
      </c>
    </row>
    <row r="158" spans="1:12" x14ac:dyDescent="0.25">
      <c r="A158" s="45" t="s">
        <v>1535</v>
      </c>
      <c r="B158" s="33" t="s">
        <v>217</v>
      </c>
      <c r="C158" s="43">
        <v>1225.3382781</v>
      </c>
      <c r="D158" s="11" t="str">
        <f t="shared" si="20"/>
        <v>N/A</v>
      </c>
      <c r="E158" s="43">
        <v>1297.5473896000001</v>
      </c>
      <c r="F158" s="11" t="str">
        <f t="shared" si="21"/>
        <v>N/A</v>
      </c>
      <c r="G158" s="43">
        <v>1391.2222400000001</v>
      </c>
      <c r="H158" s="11" t="str">
        <f t="shared" si="22"/>
        <v>N/A</v>
      </c>
      <c r="I158" s="12">
        <v>5.8929999999999998</v>
      </c>
      <c r="J158" s="12">
        <v>7.2190000000000003</v>
      </c>
      <c r="K158" s="41" t="s">
        <v>732</v>
      </c>
      <c r="L158" s="9" t="str">
        <f t="shared" si="23"/>
        <v>Yes</v>
      </c>
    </row>
    <row r="159" spans="1:12" x14ac:dyDescent="0.25">
      <c r="A159" s="42" t="s">
        <v>1536</v>
      </c>
      <c r="B159" s="33" t="s">
        <v>217</v>
      </c>
      <c r="C159" s="43">
        <v>1431.4931314</v>
      </c>
      <c r="D159" s="11" t="str">
        <f t="shared" si="20"/>
        <v>N/A</v>
      </c>
      <c r="E159" s="43">
        <v>1433.4354269</v>
      </c>
      <c r="F159" s="11" t="str">
        <f t="shared" si="21"/>
        <v>N/A</v>
      </c>
      <c r="G159" s="43">
        <v>1251.0802636999999</v>
      </c>
      <c r="H159" s="11" t="str">
        <f t="shared" si="22"/>
        <v>N/A</v>
      </c>
      <c r="I159" s="12">
        <v>0.13569999999999999</v>
      </c>
      <c r="J159" s="12">
        <v>-12.7</v>
      </c>
      <c r="K159" s="41" t="s">
        <v>732</v>
      </c>
      <c r="L159" s="9" t="str">
        <f t="shared" si="23"/>
        <v>Yes</v>
      </c>
    </row>
    <row r="160" spans="1:12" x14ac:dyDescent="0.25">
      <c r="A160" s="45" t="s">
        <v>1537</v>
      </c>
      <c r="B160" s="33" t="s">
        <v>217</v>
      </c>
      <c r="C160" s="43">
        <v>16878.615654000001</v>
      </c>
      <c r="D160" s="11" t="str">
        <f t="shared" si="20"/>
        <v>N/A</v>
      </c>
      <c r="E160" s="43">
        <v>18394.275163999999</v>
      </c>
      <c r="F160" s="11" t="str">
        <f t="shared" si="21"/>
        <v>N/A</v>
      </c>
      <c r="G160" s="43">
        <v>17579.542998000001</v>
      </c>
      <c r="H160" s="11" t="str">
        <f t="shared" si="22"/>
        <v>N/A</v>
      </c>
      <c r="I160" s="12">
        <v>8.98</v>
      </c>
      <c r="J160" s="12">
        <v>-4.43</v>
      </c>
      <c r="K160" s="41" t="s">
        <v>732</v>
      </c>
      <c r="L160" s="9" t="str">
        <f t="shared" si="23"/>
        <v>Yes</v>
      </c>
    </row>
    <row r="161" spans="1:12" x14ac:dyDescent="0.25">
      <c r="A161" s="45" t="s">
        <v>1538</v>
      </c>
      <c r="B161" s="33" t="s">
        <v>217</v>
      </c>
      <c r="C161" s="43">
        <v>2165.1657974</v>
      </c>
      <c r="D161" s="11" t="str">
        <f t="shared" si="20"/>
        <v>N/A</v>
      </c>
      <c r="E161" s="43">
        <v>2097.7749735000002</v>
      </c>
      <c r="F161" s="11" t="str">
        <f t="shared" si="21"/>
        <v>N/A</v>
      </c>
      <c r="G161" s="43">
        <v>2090.5851776999998</v>
      </c>
      <c r="H161" s="11" t="str">
        <f t="shared" si="22"/>
        <v>N/A</v>
      </c>
      <c r="I161" s="12">
        <v>-3.11</v>
      </c>
      <c r="J161" s="12">
        <v>-0.34300000000000003</v>
      </c>
      <c r="K161" s="41" t="s">
        <v>732</v>
      </c>
      <c r="L161" s="9" t="str">
        <f t="shared" si="23"/>
        <v>Yes</v>
      </c>
    </row>
    <row r="162" spans="1:12" x14ac:dyDescent="0.25">
      <c r="A162" s="45" t="s">
        <v>1539</v>
      </c>
      <c r="B162" s="33" t="s">
        <v>217</v>
      </c>
      <c r="C162" s="43">
        <v>466.66585607000002</v>
      </c>
      <c r="D162" s="11" t="str">
        <f t="shared" si="20"/>
        <v>N/A</v>
      </c>
      <c r="E162" s="43">
        <v>432.09450412000001</v>
      </c>
      <c r="F162" s="11" t="str">
        <f t="shared" si="21"/>
        <v>N/A</v>
      </c>
      <c r="G162" s="43">
        <v>276.60603771000001</v>
      </c>
      <c r="H162" s="11" t="str">
        <f t="shared" si="22"/>
        <v>N/A</v>
      </c>
      <c r="I162" s="12">
        <v>-7.41</v>
      </c>
      <c r="J162" s="12">
        <v>-36</v>
      </c>
      <c r="K162" s="41" t="s">
        <v>732</v>
      </c>
      <c r="L162" s="9" t="str">
        <f t="shared" si="23"/>
        <v>No</v>
      </c>
    </row>
    <row r="163" spans="1:12" x14ac:dyDescent="0.25">
      <c r="A163" s="45" t="s">
        <v>1540</v>
      </c>
      <c r="B163" s="33" t="s">
        <v>217</v>
      </c>
      <c r="C163" s="43">
        <v>0.40099521170000002</v>
      </c>
      <c r="D163" s="11" t="str">
        <f t="shared" si="20"/>
        <v>N/A</v>
      </c>
      <c r="E163" s="43">
        <v>0.37535038539999999</v>
      </c>
      <c r="F163" s="11" t="str">
        <f t="shared" si="21"/>
        <v>N/A</v>
      </c>
      <c r="G163" s="43">
        <v>0</v>
      </c>
      <c r="H163" s="11" t="str">
        <f t="shared" si="22"/>
        <v>N/A</v>
      </c>
      <c r="I163" s="12">
        <v>-6.4</v>
      </c>
      <c r="J163" s="12">
        <v>-100</v>
      </c>
      <c r="K163" s="41" t="s">
        <v>732</v>
      </c>
      <c r="L163" s="9" t="str">
        <f t="shared" si="23"/>
        <v>No</v>
      </c>
    </row>
    <row r="164" spans="1:12" x14ac:dyDescent="0.25">
      <c r="A164" s="42" t="s">
        <v>1541</v>
      </c>
      <c r="B164" s="33" t="s">
        <v>217</v>
      </c>
      <c r="C164" s="43">
        <v>505.50573283</v>
      </c>
      <c r="D164" s="11" t="str">
        <f t="shared" si="20"/>
        <v>N/A</v>
      </c>
      <c r="E164" s="43">
        <v>477.51335755000002</v>
      </c>
      <c r="F164" s="11" t="str">
        <f t="shared" si="21"/>
        <v>N/A</v>
      </c>
      <c r="G164" s="43">
        <v>479.65748381999998</v>
      </c>
      <c r="H164" s="11" t="str">
        <f t="shared" si="22"/>
        <v>N/A</v>
      </c>
      <c r="I164" s="12">
        <v>-5.54</v>
      </c>
      <c r="J164" s="12">
        <v>0.44900000000000001</v>
      </c>
      <c r="K164" s="41" t="s">
        <v>732</v>
      </c>
      <c r="L164" s="9" t="str">
        <f t="shared" si="23"/>
        <v>Yes</v>
      </c>
    </row>
    <row r="165" spans="1:12" x14ac:dyDescent="0.25">
      <c r="A165" s="45" t="s">
        <v>1542</v>
      </c>
      <c r="B165" s="33" t="s">
        <v>217</v>
      </c>
      <c r="C165" s="43">
        <v>120.76277569</v>
      </c>
      <c r="D165" s="11" t="str">
        <f t="shared" si="20"/>
        <v>N/A</v>
      </c>
      <c r="E165" s="43">
        <v>120.28436268</v>
      </c>
      <c r="F165" s="11" t="str">
        <f t="shared" si="21"/>
        <v>N/A</v>
      </c>
      <c r="G165" s="43">
        <v>138.88230709000001</v>
      </c>
      <c r="H165" s="11" t="str">
        <f t="shared" si="22"/>
        <v>N/A</v>
      </c>
      <c r="I165" s="12">
        <v>-0.39600000000000002</v>
      </c>
      <c r="J165" s="12">
        <v>15.46</v>
      </c>
      <c r="K165" s="41" t="s">
        <v>732</v>
      </c>
      <c r="L165" s="9" t="str">
        <f t="shared" si="23"/>
        <v>Yes</v>
      </c>
    </row>
    <row r="166" spans="1:12" x14ac:dyDescent="0.25">
      <c r="A166" s="45" t="s">
        <v>1543</v>
      </c>
      <c r="B166" s="33" t="s">
        <v>217</v>
      </c>
      <c r="C166" s="43">
        <v>2025.3196094</v>
      </c>
      <c r="D166" s="11" t="str">
        <f t="shared" si="20"/>
        <v>N/A</v>
      </c>
      <c r="E166" s="43">
        <v>1900.078579</v>
      </c>
      <c r="F166" s="11" t="str">
        <f t="shared" si="21"/>
        <v>N/A</v>
      </c>
      <c r="G166" s="43">
        <v>1961.5860914</v>
      </c>
      <c r="H166" s="11" t="str">
        <f t="shared" si="22"/>
        <v>N/A</v>
      </c>
      <c r="I166" s="12">
        <v>-6.18</v>
      </c>
      <c r="J166" s="12">
        <v>3.2370000000000001</v>
      </c>
      <c r="K166" s="41" t="s">
        <v>732</v>
      </c>
      <c r="L166" s="9" t="str">
        <f t="shared" si="23"/>
        <v>Yes</v>
      </c>
    </row>
    <row r="167" spans="1:12" x14ac:dyDescent="0.25">
      <c r="A167" s="45" t="s">
        <v>1544</v>
      </c>
      <c r="B167" s="33" t="s">
        <v>217</v>
      </c>
      <c r="C167" s="43">
        <v>277.68361012000003</v>
      </c>
      <c r="D167" s="11" t="str">
        <f t="shared" si="20"/>
        <v>N/A</v>
      </c>
      <c r="E167" s="43">
        <v>272.60991760000002</v>
      </c>
      <c r="F167" s="11" t="str">
        <f t="shared" si="21"/>
        <v>N/A</v>
      </c>
      <c r="G167" s="43">
        <v>268.80163067000001</v>
      </c>
      <c r="H167" s="11" t="str">
        <f t="shared" si="22"/>
        <v>N/A</v>
      </c>
      <c r="I167" s="12">
        <v>-1.83</v>
      </c>
      <c r="J167" s="12">
        <v>-1.4</v>
      </c>
      <c r="K167" s="41" t="s">
        <v>732</v>
      </c>
      <c r="L167" s="9" t="str">
        <f t="shared" si="23"/>
        <v>Yes</v>
      </c>
    </row>
    <row r="168" spans="1:12" x14ac:dyDescent="0.25">
      <c r="A168" s="45" t="s">
        <v>1545</v>
      </c>
      <c r="B168" s="33" t="s">
        <v>217</v>
      </c>
      <c r="C168" s="43">
        <v>435.90423434000002</v>
      </c>
      <c r="D168" s="11" t="str">
        <f t="shared" si="20"/>
        <v>N/A</v>
      </c>
      <c r="E168" s="43">
        <v>397.33260336000001</v>
      </c>
      <c r="F168" s="11" t="str">
        <f t="shared" si="21"/>
        <v>N/A</v>
      </c>
      <c r="G168" s="43">
        <v>376.94479948999998</v>
      </c>
      <c r="H168" s="11" t="str">
        <f t="shared" si="22"/>
        <v>N/A</v>
      </c>
      <c r="I168" s="12">
        <v>-8.85</v>
      </c>
      <c r="J168" s="12">
        <v>-5.13</v>
      </c>
      <c r="K168" s="41" t="s">
        <v>732</v>
      </c>
      <c r="L168" s="9" t="str">
        <f t="shared" si="23"/>
        <v>Yes</v>
      </c>
    </row>
    <row r="169" spans="1:12" x14ac:dyDescent="0.25">
      <c r="A169" s="42" t="s">
        <v>1546</v>
      </c>
      <c r="B169" s="33" t="s">
        <v>217</v>
      </c>
      <c r="C169" s="43">
        <v>3940.1076662999999</v>
      </c>
      <c r="D169" s="11" t="str">
        <f t="shared" si="20"/>
        <v>N/A</v>
      </c>
      <c r="E169" s="43">
        <v>4054.8247256999998</v>
      </c>
      <c r="F169" s="11" t="str">
        <f t="shared" si="21"/>
        <v>N/A</v>
      </c>
      <c r="G169" s="43">
        <v>4048.5111397000001</v>
      </c>
      <c r="H169" s="11" t="str">
        <f t="shared" si="22"/>
        <v>N/A</v>
      </c>
      <c r="I169" s="12">
        <v>2.9119999999999999</v>
      </c>
      <c r="J169" s="12">
        <v>-0.156</v>
      </c>
      <c r="K169" s="41" t="s">
        <v>732</v>
      </c>
      <c r="L169" s="9" t="str">
        <f t="shared" si="23"/>
        <v>Yes</v>
      </c>
    </row>
    <row r="170" spans="1:12" x14ac:dyDescent="0.25">
      <c r="A170" s="45" t="s">
        <v>1547</v>
      </c>
      <c r="B170" s="33" t="s">
        <v>217</v>
      </c>
      <c r="C170" s="43">
        <v>9094.4593867999993</v>
      </c>
      <c r="D170" s="11" t="str">
        <f t="shared" si="20"/>
        <v>N/A</v>
      </c>
      <c r="E170" s="43">
        <v>10702.555848</v>
      </c>
      <c r="F170" s="11" t="str">
        <f t="shared" si="21"/>
        <v>N/A</v>
      </c>
      <c r="G170" s="43">
        <v>11941.344504999999</v>
      </c>
      <c r="H170" s="11" t="str">
        <f t="shared" si="22"/>
        <v>N/A</v>
      </c>
      <c r="I170" s="12">
        <v>17.68</v>
      </c>
      <c r="J170" s="12">
        <v>11.57</v>
      </c>
      <c r="K170" s="41" t="s">
        <v>732</v>
      </c>
      <c r="L170" s="9" t="str">
        <f t="shared" si="23"/>
        <v>Yes</v>
      </c>
    </row>
    <row r="171" spans="1:12" x14ac:dyDescent="0.25">
      <c r="A171" s="45" t="s">
        <v>1548</v>
      </c>
      <c r="B171" s="33" t="s">
        <v>217</v>
      </c>
      <c r="C171" s="43">
        <v>17727.773831999999</v>
      </c>
      <c r="D171" s="11" t="str">
        <f t="shared" si="20"/>
        <v>N/A</v>
      </c>
      <c r="E171" s="43">
        <v>17481.717284999999</v>
      </c>
      <c r="F171" s="11" t="str">
        <f t="shared" si="21"/>
        <v>N/A</v>
      </c>
      <c r="G171" s="43">
        <v>17626.676447000002</v>
      </c>
      <c r="H171" s="11" t="str">
        <f t="shared" si="22"/>
        <v>N/A</v>
      </c>
      <c r="I171" s="12">
        <v>-1.39</v>
      </c>
      <c r="J171" s="12">
        <v>0.82920000000000005</v>
      </c>
      <c r="K171" s="41" t="s">
        <v>732</v>
      </c>
      <c r="L171" s="9" t="str">
        <f t="shared" si="23"/>
        <v>Yes</v>
      </c>
    </row>
    <row r="172" spans="1:12" x14ac:dyDescent="0.25">
      <c r="A172" s="45" t="s">
        <v>1549</v>
      </c>
      <c r="B172" s="33" t="s">
        <v>217</v>
      </c>
      <c r="C172" s="43">
        <v>1310.7879003999999</v>
      </c>
      <c r="D172" s="11" t="str">
        <f t="shared" si="20"/>
        <v>N/A</v>
      </c>
      <c r="E172" s="43">
        <v>1395.0279576</v>
      </c>
      <c r="F172" s="11" t="str">
        <f t="shared" si="21"/>
        <v>N/A</v>
      </c>
      <c r="G172" s="43">
        <v>1351.8105045</v>
      </c>
      <c r="H172" s="11" t="str">
        <f t="shared" si="22"/>
        <v>N/A</v>
      </c>
      <c r="I172" s="12">
        <v>6.4269999999999996</v>
      </c>
      <c r="J172" s="12">
        <v>-3.1</v>
      </c>
      <c r="K172" s="41" t="s">
        <v>732</v>
      </c>
      <c r="L172" s="9" t="str">
        <f t="shared" si="23"/>
        <v>Yes</v>
      </c>
    </row>
    <row r="173" spans="1:12" x14ac:dyDescent="0.25">
      <c r="A173" s="45" t="s">
        <v>1550</v>
      </c>
      <c r="B173" s="33" t="s">
        <v>217</v>
      </c>
      <c r="C173" s="43">
        <v>2962.4017463</v>
      </c>
      <c r="D173" s="11" t="str">
        <f t="shared" si="20"/>
        <v>N/A</v>
      </c>
      <c r="E173" s="43">
        <v>3415.1625788000001</v>
      </c>
      <c r="F173" s="11" t="str">
        <f t="shared" si="21"/>
        <v>N/A</v>
      </c>
      <c r="G173" s="43">
        <v>3197.1045693999999</v>
      </c>
      <c r="H173" s="11" t="str">
        <f t="shared" si="22"/>
        <v>N/A</v>
      </c>
      <c r="I173" s="12">
        <v>15.28</v>
      </c>
      <c r="J173" s="12">
        <v>-6.38</v>
      </c>
      <c r="K173" s="41" t="s">
        <v>732</v>
      </c>
      <c r="L173" s="9" t="str">
        <f t="shared" si="23"/>
        <v>Yes</v>
      </c>
    </row>
    <row r="174" spans="1:12" x14ac:dyDescent="0.25">
      <c r="A174" s="42" t="s">
        <v>372</v>
      </c>
      <c r="B174" s="33" t="s">
        <v>217</v>
      </c>
      <c r="C174" s="8">
        <v>14.027852893</v>
      </c>
      <c r="D174" s="11" t="str">
        <f t="shared" ref="D174:D203" si="24">IF($B174="N/A","N/A",IF(C174&gt;10,"No",IF(C174&lt;-10,"No","Yes")))</f>
        <v>N/A</v>
      </c>
      <c r="E174" s="8">
        <v>13.327174477</v>
      </c>
      <c r="F174" s="11" t="str">
        <f t="shared" ref="F174:F203" si="25">IF($B174="N/A","N/A",IF(E174&gt;10,"No",IF(E174&lt;-10,"No","Yes")))</f>
        <v>N/A</v>
      </c>
      <c r="G174" s="8">
        <v>12.641050935000001</v>
      </c>
      <c r="H174" s="11" t="str">
        <f t="shared" ref="H174:H203" si="26">IF($B174="N/A","N/A",IF(G174&gt;10,"No",IF(G174&lt;-10,"No","Yes")))</f>
        <v>N/A</v>
      </c>
      <c r="I174" s="12">
        <v>-4.99</v>
      </c>
      <c r="J174" s="12">
        <v>-5.15</v>
      </c>
      <c r="K174" s="41" t="s">
        <v>732</v>
      </c>
      <c r="L174" s="9" t="str">
        <f t="shared" ref="L174:L203" si="27">IF(J174="Div by 0", "N/A", IF(K174="N/A","N/A", IF(J174&gt;VALUE(MID(K174,1,2)), "No", IF(J174&lt;-1*VALUE(MID(K174,1,2)), "No", "Yes"))))</f>
        <v>Yes</v>
      </c>
    </row>
    <row r="175" spans="1:12" x14ac:dyDescent="0.25">
      <c r="A175" s="45" t="s">
        <v>483</v>
      </c>
      <c r="B175" s="33" t="s">
        <v>217</v>
      </c>
      <c r="C175" s="8">
        <v>22.216245293</v>
      </c>
      <c r="D175" s="11" t="str">
        <f t="shared" si="24"/>
        <v>N/A</v>
      </c>
      <c r="E175" s="8">
        <v>21.865965834000001</v>
      </c>
      <c r="F175" s="11" t="str">
        <f t="shared" si="25"/>
        <v>N/A</v>
      </c>
      <c r="G175" s="8">
        <v>21.616004156999999</v>
      </c>
      <c r="H175" s="11" t="str">
        <f t="shared" si="26"/>
        <v>N/A</v>
      </c>
      <c r="I175" s="12">
        <v>-1.58</v>
      </c>
      <c r="J175" s="12">
        <v>-1.1399999999999999</v>
      </c>
      <c r="K175" s="41" t="s">
        <v>732</v>
      </c>
      <c r="L175" s="9" t="str">
        <f t="shared" si="27"/>
        <v>Yes</v>
      </c>
    </row>
    <row r="176" spans="1:12" x14ac:dyDescent="0.25">
      <c r="A176" s="45" t="s">
        <v>484</v>
      </c>
      <c r="B176" s="33" t="s">
        <v>217</v>
      </c>
      <c r="C176" s="8">
        <v>17.833758739</v>
      </c>
      <c r="D176" s="11" t="str">
        <f t="shared" si="24"/>
        <v>N/A</v>
      </c>
      <c r="E176" s="8">
        <v>17.518557793999999</v>
      </c>
      <c r="F176" s="11" t="str">
        <f t="shared" si="25"/>
        <v>N/A</v>
      </c>
      <c r="G176" s="8">
        <v>16.76142132</v>
      </c>
      <c r="H176" s="11" t="str">
        <f t="shared" si="26"/>
        <v>N/A</v>
      </c>
      <c r="I176" s="12">
        <v>-1.77</v>
      </c>
      <c r="J176" s="12">
        <v>-4.32</v>
      </c>
      <c r="K176" s="41" t="s">
        <v>732</v>
      </c>
      <c r="L176" s="9" t="str">
        <f t="shared" si="27"/>
        <v>Yes</v>
      </c>
    </row>
    <row r="177" spans="1:12" x14ac:dyDescent="0.25">
      <c r="A177" s="45" t="s">
        <v>485</v>
      </c>
      <c r="B177" s="33" t="s">
        <v>217</v>
      </c>
      <c r="C177" s="8">
        <v>10.958877026</v>
      </c>
      <c r="D177" s="11" t="str">
        <f t="shared" si="24"/>
        <v>N/A</v>
      </c>
      <c r="E177" s="8">
        <v>10.04267216</v>
      </c>
      <c r="F177" s="11" t="str">
        <f t="shared" si="25"/>
        <v>N/A</v>
      </c>
      <c r="G177" s="8">
        <v>9.2111968229999999</v>
      </c>
      <c r="H177" s="11" t="str">
        <f t="shared" si="26"/>
        <v>N/A</v>
      </c>
      <c r="I177" s="12">
        <v>-8.36</v>
      </c>
      <c r="J177" s="12">
        <v>-8.2799999999999994</v>
      </c>
      <c r="K177" s="41" t="s">
        <v>732</v>
      </c>
      <c r="L177" s="9" t="str">
        <f t="shared" si="27"/>
        <v>Yes</v>
      </c>
    </row>
    <row r="178" spans="1:12" x14ac:dyDescent="0.25">
      <c r="A178" s="45" t="s">
        <v>486</v>
      </c>
      <c r="B178" s="33" t="s">
        <v>217</v>
      </c>
      <c r="C178" s="8">
        <v>22.523706694000001</v>
      </c>
      <c r="D178" s="11" t="str">
        <f t="shared" si="24"/>
        <v>N/A</v>
      </c>
      <c r="E178" s="8">
        <v>22.661177295000002</v>
      </c>
      <c r="F178" s="11" t="str">
        <f t="shared" si="25"/>
        <v>N/A</v>
      </c>
      <c r="G178" s="8">
        <v>22.231985940000001</v>
      </c>
      <c r="H178" s="11" t="str">
        <f t="shared" si="26"/>
        <v>N/A</v>
      </c>
      <c r="I178" s="12">
        <v>0.61029999999999995</v>
      </c>
      <c r="J178" s="12">
        <v>-1.89</v>
      </c>
      <c r="K178" s="41" t="s">
        <v>732</v>
      </c>
      <c r="L178" s="9" t="str">
        <f t="shared" si="27"/>
        <v>Yes</v>
      </c>
    </row>
    <row r="179" spans="1:12" x14ac:dyDescent="0.25">
      <c r="A179" s="42" t="s">
        <v>1551</v>
      </c>
      <c r="B179" s="33" t="s">
        <v>217</v>
      </c>
      <c r="C179" s="8">
        <v>4.0657111951999996</v>
      </c>
      <c r="D179" s="11" t="str">
        <f t="shared" si="24"/>
        <v>N/A</v>
      </c>
      <c r="E179" s="8">
        <v>3.8813449929999999</v>
      </c>
      <c r="F179" s="11" t="str">
        <f t="shared" si="25"/>
        <v>N/A</v>
      </c>
      <c r="G179" s="8">
        <v>3.3852224334000001</v>
      </c>
      <c r="H179" s="11" t="str">
        <f t="shared" si="26"/>
        <v>N/A</v>
      </c>
      <c r="I179" s="12">
        <v>-4.53</v>
      </c>
      <c r="J179" s="12">
        <v>-12.8</v>
      </c>
      <c r="K179" s="41" t="s">
        <v>732</v>
      </c>
      <c r="L179" s="9" t="str">
        <f t="shared" si="27"/>
        <v>Yes</v>
      </c>
    </row>
    <row r="180" spans="1:12" x14ac:dyDescent="0.25">
      <c r="A180" s="45" t="s">
        <v>1552</v>
      </c>
      <c r="B180" s="33" t="s">
        <v>217</v>
      </c>
      <c r="C180" s="8">
        <v>52.770306615999999</v>
      </c>
      <c r="D180" s="11" t="str">
        <f t="shared" si="24"/>
        <v>N/A</v>
      </c>
      <c r="E180" s="8">
        <v>53.193166886</v>
      </c>
      <c r="F180" s="11" t="str">
        <f t="shared" si="25"/>
        <v>N/A</v>
      </c>
      <c r="G180" s="8">
        <v>51.857625357000003</v>
      </c>
      <c r="H180" s="11" t="str">
        <f t="shared" si="26"/>
        <v>N/A</v>
      </c>
      <c r="I180" s="12">
        <v>0.80130000000000001</v>
      </c>
      <c r="J180" s="12">
        <v>-2.5099999999999998</v>
      </c>
      <c r="K180" s="41" t="s">
        <v>732</v>
      </c>
      <c r="L180" s="9" t="str">
        <f t="shared" si="27"/>
        <v>Yes</v>
      </c>
    </row>
    <row r="181" spans="1:12" x14ac:dyDescent="0.25">
      <c r="A181" s="45" t="s">
        <v>1553</v>
      </c>
      <c r="B181" s="33" t="s">
        <v>217</v>
      </c>
      <c r="C181" s="8">
        <v>5.0937742759000004</v>
      </c>
      <c r="D181" s="11" t="str">
        <f t="shared" si="24"/>
        <v>N/A</v>
      </c>
      <c r="E181" s="8">
        <v>4.8038176033999997</v>
      </c>
      <c r="F181" s="11" t="str">
        <f t="shared" si="25"/>
        <v>N/A</v>
      </c>
      <c r="G181" s="8">
        <v>4.3350253807000003</v>
      </c>
      <c r="H181" s="11" t="str">
        <f t="shared" si="26"/>
        <v>N/A</v>
      </c>
      <c r="I181" s="12">
        <v>-5.69</v>
      </c>
      <c r="J181" s="12">
        <v>-9.76</v>
      </c>
      <c r="K181" s="41" t="s">
        <v>732</v>
      </c>
      <c r="L181" s="9" t="str">
        <f t="shared" si="27"/>
        <v>Yes</v>
      </c>
    </row>
    <row r="182" spans="1:12" x14ac:dyDescent="0.25">
      <c r="A182" s="45" t="s">
        <v>1554</v>
      </c>
      <c r="B182" s="33" t="s">
        <v>217</v>
      </c>
      <c r="C182" s="8">
        <v>1.1565836299000001</v>
      </c>
      <c r="D182" s="11" t="str">
        <f t="shared" si="24"/>
        <v>N/A</v>
      </c>
      <c r="E182" s="8">
        <v>1.0833578576</v>
      </c>
      <c r="F182" s="11" t="str">
        <f t="shared" si="25"/>
        <v>N/A</v>
      </c>
      <c r="G182" s="8">
        <v>0.68706180039999998</v>
      </c>
      <c r="H182" s="11" t="str">
        <f t="shared" si="26"/>
        <v>N/A</v>
      </c>
      <c r="I182" s="12">
        <v>-6.33</v>
      </c>
      <c r="J182" s="12">
        <v>-36.6</v>
      </c>
      <c r="K182" s="41" t="s">
        <v>732</v>
      </c>
      <c r="L182" s="9" t="str">
        <f t="shared" si="27"/>
        <v>No</v>
      </c>
    </row>
    <row r="183" spans="1:12" x14ac:dyDescent="0.25">
      <c r="A183" s="45" t="s">
        <v>1555</v>
      </c>
      <c r="B183" s="33" t="s">
        <v>217</v>
      </c>
      <c r="C183" s="8">
        <v>9.3887898000000001E-3</v>
      </c>
      <c r="D183" s="11" t="str">
        <f t="shared" si="24"/>
        <v>N/A</v>
      </c>
      <c r="E183" s="8">
        <v>8.7596355999999993E-3</v>
      </c>
      <c r="F183" s="11" t="str">
        <f t="shared" si="25"/>
        <v>N/A</v>
      </c>
      <c r="G183" s="8">
        <v>0</v>
      </c>
      <c r="H183" s="11" t="str">
        <f t="shared" si="26"/>
        <v>N/A</v>
      </c>
      <c r="I183" s="12">
        <v>-6.7</v>
      </c>
      <c r="J183" s="12">
        <v>-100</v>
      </c>
      <c r="K183" s="41" t="s">
        <v>732</v>
      </c>
      <c r="L183" s="9" t="str">
        <f t="shared" si="27"/>
        <v>No</v>
      </c>
    </row>
    <row r="184" spans="1:12" x14ac:dyDescent="0.25">
      <c r="A184" s="42" t="s">
        <v>97</v>
      </c>
      <c r="B184" s="33" t="s">
        <v>217</v>
      </c>
      <c r="C184" s="8">
        <v>61.053272038999999</v>
      </c>
      <c r="D184" s="11" t="str">
        <f t="shared" si="24"/>
        <v>N/A</v>
      </c>
      <c r="E184" s="8">
        <v>59.936217872</v>
      </c>
      <c r="F184" s="11" t="str">
        <f t="shared" si="25"/>
        <v>N/A</v>
      </c>
      <c r="G184" s="8">
        <v>59.489209152000001</v>
      </c>
      <c r="H184" s="11" t="str">
        <f t="shared" si="26"/>
        <v>N/A</v>
      </c>
      <c r="I184" s="12">
        <v>-1.83</v>
      </c>
      <c r="J184" s="12">
        <v>-0.746</v>
      </c>
      <c r="K184" s="41" t="s">
        <v>732</v>
      </c>
      <c r="L184" s="9" t="str">
        <f t="shared" si="27"/>
        <v>Yes</v>
      </c>
    </row>
    <row r="185" spans="1:12" x14ac:dyDescent="0.25">
      <c r="A185" s="45" t="s">
        <v>487</v>
      </c>
      <c r="B185" s="33" t="s">
        <v>217</v>
      </c>
      <c r="C185" s="8">
        <v>37.896718665999998</v>
      </c>
      <c r="D185" s="11" t="str">
        <f t="shared" si="24"/>
        <v>N/A</v>
      </c>
      <c r="E185" s="8">
        <v>38.528252299999998</v>
      </c>
      <c r="F185" s="11" t="str">
        <f t="shared" si="25"/>
        <v>N/A</v>
      </c>
      <c r="G185" s="8">
        <v>40.01039231</v>
      </c>
      <c r="H185" s="11" t="str">
        <f t="shared" si="26"/>
        <v>N/A</v>
      </c>
      <c r="I185" s="12">
        <v>1.6659999999999999</v>
      </c>
      <c r="J185" s="12">
        <v>3.847</v>
      </c>
      <c r="K185" s="41" t="s">
        <v>732</v>
      </c>
      <c r="L185" s="9" t="str">
        <f t="shared" si="27"/>
        <v>Yes</v>
      </c>
    </row>
    <row r="186" spans="1:12" x14ac:dyDescent="0.25">
      <c r="A186" s="45" t="s">
        <v>488</v>
      </c>
      <c r="B186" s="33" t="s">
        <v>217</v>
      </c>
      <c r="C186" s="8">
        <v>66.085895016999999</v>
      </c>
      <c r="D186" s="11" t="str">
        <f t="shared" si="24"/>
        <v>N/A</v>
      </c>
      <c r="E186" s="8">
        <v>65.39766702</v>
      </c>
      <c r="F186" s="11" t="str">
        <f t="shared" si="25"/>
        <v>N/A</v>
      </c>
      <c r="G186" s="8">
        <v>66.304568528000004</v>
      </c>
      <c r="H186" s="11" t="str">
        <f t="shared" si="26"/>
        <v>N/A</v>
      </c>
      <c r="I186" s="12">
        <v>-1.04</v>
      </c>
      <c r="J186" s="12">
        <v>1.387</v>
      </c>
      <c r="K186" s="41" t="s">
        <v>732</v>
      </c>
      <c r="L186" s="9" t="str">
        <f t="shared" si="27"/>
        <v>Yes</v>
      </c>
    </row>
    <row r="187" spans="1:12" x14ac:dyDescent="0.25">
      <c r="A187" s="45" t="s">
        <v>489</v>
      </c>
      <c r="B187" s="33" t="s">
        <v>217</v>
      </c>
      <c r="C187" s="8">
        <v>60.274812179000001</v>
      </c>
      <c r="D187" s="11" t="str">
        <f t="shared" si="24"/>
        <v>N/A</v>
      </c>
      <c r="E187" s="8">
        <v>59.027369041</v>
      </c>
      <c r="F187" s="11" t="str">
        <f t="shared" si="25"/>
        <v>N/A</v>
      </c>
      <c r="G187" s="8">
        <v>57.852009348000003</v>
      </c>
      <c r="H187" s="11" t="str">
        <f t="shared" si="26"/>
        <v>N/A</v>
      </c>
      <c r="I187" s="12">
        <v>-2.0699999999999998</v>
      </c>
      <c r="J187" s="12">
        <v>-1.99</v>
      </c>
      <c r="K187" s="41" t="s">
        <v>732</v>
      </c>
      <c r="L187" s="9" t="str">
        <f t="shared" si="27"/>
        <v>Yes</v>
      </c>
    </row>
    <row r="188" spans="1:12" x14ac:dyDescent="0.25">
      <c r="A188" s="45" t="s">
        <v>490</v>
      </c>
      <c r="B188" s="33" t="s">
        <v>217</v>
      </c>
      <c r="C188" s="8">
        <v>68.575720590000003</v>
      </c>
      <c r="D188" s="11" t="str">
        <f t="shared" si="24"/>
        <v>N/A</v>
      </c>
      <c r="E188" s="8">
        <v>66.888577435000002</v>
      </c>
      <c r="F188" s="11" t="str">
        <f t="shared" si="25"/>
        <v>N/A</v>
      </c>
      <c r="G188" s="8">
        <v>67.558715449999994</v>
      </c>
      <c r="H188" s="11" t="str">
        <f t="shared" si="26"/>
        <v>N/A</v>
      </c>
      <c r="I188" s="12">
        <v>-2.46</v>
      </c>
      <c r="J188" s="12">
        <v>1.002</v>
      </c>
      <c r="K188" s="41" t="s">
        <v>732</v>
      </c>
      <c r="L188" s="9" t="str">
        <f t="shared" si="27"/>
        <v>Yes</v>
      </c>
    </row>
    <row r="189" spans="1:12" x14ac:dyDescent="0.25">
      <c r="A189" s="42" t="s">
        <v>118</v>
      </c>
      <c r="B189" s="33" t="s">
        <v>217</v>
      </c>
      <c r="C189" s="8">
        <v>83.848025960000001</v>
      </c>
      <c r="D189" s="11" t="str">
        <f t="shared" si="24"/>
        <v>N/A</v>
      </c>
      <c r="E189" s="8">
        <v>84.393626849</v>
      </c>
      <c r="F189" s="11" t="str">
        <f t="shared" si="25"/>
        <v>N/A</v>
      </c>
      <c r="G189" s="8">
        <v>84.465750787999994</v>
      </c>
      <c r="H189" s="11" t="str">
        <f t="shared" si="26"/>
        <v>N/A</v>
      </c>
      <c r="I189" s="12">
        <v>0.65069999999999995</v>
      </c>
      <c r="J189" s="12">
        <v>8.5500000000000007E-2</v>
      </c>
      <c r="K189" s="41" t="s">
        <v>732</v>
      </c>
      <c r="L189" s="9" t="str">
        <f t="shared" si="27"/>
        <v>Yes</v>
      </c>
    </row>
    <row r="190" spans="1:12" x14ac:dyDescent="0.25">
      <c r="A190" s="45" t="s">
        <v>491</v>
      </c>
      <c r="B190" s="33" t="s">
        <v>217</v>
      </c>
      <c r="C190" s="8">
        <v>86.417428724999994</v>
      </c>
      <c r="D190" s="11" t="str">
        <f t="shared" si="24"/>
        <v>N/A</v>
      </c>
      <c r="E190" s="8">
        <v>86.859395531999994</v>
      </c>
      <c r="F190" s="11" t="str">
        <f t="shared" si="25"/>
        <v>N/A</v>
      </c>
      <c r="G190" s="8">
        <v>84.853208625999997</v>
      </c>
      <c r="H190" s="11" t="str">
        <f t="shared" si="26"/>
        <v>N/A</v>
      </c>
      <c r="I190" s="12">
        <v>0.51139999999999997</v>
      </c>
      <c r="J190" s="12">
        <v>-2.31</v>
      </c>
      <c r="K190" s="41" t="s">
        <v>732</v>
      </c>
      <c r="L190" s="9" t="str">
        <f t="shared" si="27"/>
        <v>Yes</v>
      </c>
    </row>
    <row r="191" spans="1:12" x14ac:dyDescent="0.25">
      <c r="A191" s="45" t="s">
        <v>492</v>
      </c>
      <c r="B191" s="33" t="s">
        <v>217</v>
      </c>
      <c r="C191" s="8">
        <v>88.791477083999993</v>
      </c>
      <c r="D191" s="11" t="str">
        <f t="shared" si="24"/>
        <v>N/A</v>
      </c>
      <c r="E191" s="8">
        <v>89.278897137000001</v>
      </c>
      <c r="F191" s="11" t="str">
        <f t="shared" si="25"/>
        <v>N/A</v>
      </c>
      <c r="G191" s="8">
        <v>89.045685278999997</v>
      </c>
      <c r="H191" s="11" t="str">
        <f t="shared" si="26"/>
        <v>N/A</v>
      </c>
      <c r="I191" s="12">
        <v>0.54890000000000005</v>
      </c>
      <c r="J191" s="12">
        <v>-0.26100000000000001</v>
      </c>
      <c r="K191" s="41" t="s">
        <v>732</v>
      </c>
      <c r="L191" s="9" t="str">
        <f t="shared" si="27"/>
        <v>Yes</v>
      </c>
    </row>
    <row r="192" spans="1:12" x14ac:dyDescent="0.25">
      <c r="A192" s="45" t="s">
        <v>493</v>
      </c>
      <c r="B192" s="33" t="s">
        <v>217</v>
      </c>
      <c r="C192" s="8">
        <v>83.238434163999997</v>
      </c>
      <c r="D192" s="11" t="str">
        <f t="shared" si="24"/>
        <v>N/A</v>
      </c>
      <c r="E192" s="8">
        <v>83.935403178000001</v>
      </c>
      <c r="F192" s="11" t="str">
        <f t="shared" si="25"/>
        <v>N/A</v>
      </c>
      <c r="G192" s="8">
        <v>84.318824789999994</v>
      </c>
      <c r="H192" s="11" t="str">
        <f t="shared" si="26"/>
        <v>N/A</v>
      </c>
      <c r="I192" s="12">
        <v>0.83730000000000004</v>
      </c>
      <c r="J192" s="12">
        <v>0.45679999999999998</v>
      </c>
      <c r="K192" s="41" t="s">
        <v>732</v>
      </c>
      <c r="L192" s="9" t="str">
        <f t="shared" si="27"/>
        <v>Yes</v>
      </c>
    </row>
    <row r="193" spans="1:12" x14ac:dyDescent="0.25">
      <c r="A193" s="45" t="s">
        <v>494</v>
      </c>
      <c r="B193" s="33" t="s">
        <v>217</v>
      </c>
      <c r="C193" s="8">
        <v>81.663693550000005</v>
      </c>
      <c r="D193" s="11" t="str">
        <f t="shared" si="24"/>
        <v>N/A</v>
      </c>
      <c r="E193" s="8">
        <v>81.718640504999996</v>
      </c>
      <c r="F193" s="11" t="str">
        <f t="shared" si="25"/>
        <v>N/A</v>
      </c>
      <c r="G193" s="8">
        <v>81.410768493000006</v>
      </c>
      <c r="H193" s="11" t="str">
        <f t="shared" si="26"/>
        <v>N/A</v>
      </c>
      <c r="I193" s="12">
        <v>6.7299999999999999E-2</v>
      </c>
      <c r="J193" s="12">
        <v>-0.377</v>
      </c>
      <c r="K193" s="41" t="s">
        <v>732</v>
      </c>
      <c r="L193" s="9" t="str">
        <f t="shared" si="27"/>
        <v>Yes</v>
      </c>
    </row>
    <row r="194" spans="1:12" x14ac:dyDescent="0.25">
      <c r="A194" s="42" t="s">
        <v>1556</v>
      </c>
      <c r="B194" s="33" t="s">
        <v>217</v>
      </c>
      <c r="C194" s="34">
        <v>4.2190843373</v>
      </c>
      <c r="D194" s="11" t="str">
        <f t="shared" si="24"/>
        <v>N/A</v>
      </c>
      <c r="E194" s="34">
        <v>4.1909600227999997</v>
      </c>
      <c r="F194" s="11" t="str">
        <f t="shared" si="25"/>
        <v>N/A</v>
      </c>
      <c r="G194" s="34">
        <v>4.3720022839999997</v>
      </c>
      <c r="H194" s="11" t="str">
        <f t="shared" si="26"/>
        <v>N/A</v>
      </c>
      <c r="I194" s="12">
        <v>-0.66700000000000004</v>
      </c>
      <c r="J194" s="12">
        <v>4.32</v>
      </c>
      <c r="K194" s="41" t="s">
        <v>732</v>
      </c>
      <c r="L194" s="9" t="str">
        <f t="shared" si="27"/>
        <v>Yes</v>
      </c>
    </row>
    <row r="195" spans="1:12" x14ac:dyDescent="0.25">
      <c r="A195" s="45" t="s">
        <v>1557</v>
      </c>
      <c r="B195" s="33" t="s">
        <v>217</v>
      </c>
      <c r="C195" s="34">
        <v>0.22276029059999999</v>
      </c>
      <c r="D195" s="11" t="str">
        <f t="shared" si="24"/>
        <v>N/A</v>
      </c>
      <c r="E195" s="34">
        <v>0.5276442308</v>
      </c>
      <c r="F195" s="11" t="str">
        <f t="shared" si="25"/>
        <v>N/A</v>
      </c>
      <c r="G195" s="34">
        <v>0.1502403846</v>
      </c>
      <c r="H195" s="11" t="str">
        <f t="shared" si="26"/>
        <v>N/A</v>
      </c>
      <c r="I195" s="12">
        <v>136.9</v>
      </c>
      <c r="J195" s="12">
        <v>-71.5</v>
      </c>
      <c r="K195" s="41" t="s">
        <v>732</v>
      </c>
      <c r="L195" s="9" t="str">
        <f t="shared" si="27"/>
        <v>No</v>
      </c>
    </row>
    <row r="196" spans="1:12" x14ac:dyDescent="0.25">
      <c r="A196" s="45" t="s">
        <v>1558</v>
      </c>
      <c r="B196" s="33" t="s">
        <v>217</v>
      </c>
      <c r="C196" s="34">
        <v>7.1717485998999999</v>
      </c>
      <c r="D196" s="11" t="str">
        <f t="shared" si="24"/>
        <v>N/A</v>
      </c>
      <c r="E196" s="34">
        <v>7.2518159806</v>
      </c>
      <c r="F196" s="11" t="str">
        <f t="shared" si="25"/>
        <v>N/A</v>
      </c>
      <c r="G196" s="34">
        <v>8.7104784979000005</v>
      </c>
      <c r="H196" s="11" t="str">
        <f t="shared" si="26"/>
        <v>N/A</v>
      </c>
      <c r="I196" s="12">
        <v>1.1160000000000001</v>
      </c>
      <c r="J196" s="12">
        <v>20.11</v>
      </c>
      <c r="K196" s="41" t="s">
        <v>732</v>
      </c>
      <c r="L196" s="9" t="str">
        <f t="shared" si="27"/>
        <v>Yes</v>
      </c>
    </row>
    <row r="197" spans="1:12" x14ac:dyDescent="0.25">
      <c r="A197" s="45" t="s">
        <v>1559</v>
      </c>
      <c r="B197" s="33" t="s">
        <v>217</v>
      </c>
      <c r="C197" s="34">
        <v>4.3568464730000001</v>
      </c>
      <c r="D197" s="11" t="str">
        <f t="shared" si="24"/>
        <v>N/A</v>
      </c>
      <c r="E197" s="34">
        <v>4.2939560439999997</v>
      </c>
      <c r="F197" s="11" t="str">
        <f t="shared" si="25"/>
        <v>N/A</v>
      </c>
      <c r="G197" s="34">
        <v>4.4551697824999996</v>
      </c>
      <c r="H197" s="11" t="str">
        <f t="shared" si="26"/>
        <v>N/A</v>
      </c>
      <c r="I197" s="12">
        <v>-1.44</v>
      </c>
      <c r="J197" s="12">
        <v>3.754</v>
      </c>
      <c r="K197" s="41" t="s">
        <v>732</v>
      </c>
      <c r="L197" s="9" t="str">
        <f t="shared" si="27"/>
        <v>Yes</v>
      </c>
    </row>
    <row r="198" spans="1:12" x14ac:dyDescent="0.25">
      <c r="A198" s="45" t="s">
        <v>1560</v>
      </c>
      <c r="B198" s="33" t="s">
        <v>217</v>
      </c>
      <c r="C198" s="34">
        <v>3.2988745311000001</v>
      </c>
      <c r="D198" s="11" t="str">
        <f t="shared" si="24"/>
        <v>N/A</v>
      </c>
      <c r="E198" s="34">
        <v>3.1971395439000001</v>
      </c>
      <c r="F198" s="11" t="str">
        <f t="shared" si="25"/>
        <v>N/A</v>
      </c>
      <c r="G198" s="34">
        <v>2.9037010419999998</v>
      </c>
      <c r="H198" s="11" t="str">
        <f t="shared" si="26"/>
        <v>N/A</v>
      </c>
      <c r="I198" s="12">
        <v>-3.08</v>
      </c>
      <c r="J198" s="12">
        <v>-9.18</v>
      </c>
      <c r="K198" s="41" t="s">
        <v>732</v>
      </c>
      <c r="L198" s="9" t="str">
        <f t="shared" si="27"/>
        <v>Yes</v>
      </c>
    </row>
    <row r="199" spans="1:12" x14ac:dyDescent="0.25">
      <c r="A199" s="42" t="s">
        <v>1561</v>
      </c>
      <c r="B199" s="33" t="s">
        <v>217</v>
      </c>
      <c r="C199" s="34">
        <v>220.57831726000001</v>
      </c>
      <c r="D199" s="11" t="str">
        <f t="shared" si="24"/>
        <v>N/A</v>
      </c>
      <c r="E199" s="34">
        <v>227.00097815000001</v>
      </c>
      <c r="F199" s="11" t="str">
        <f t="shared" si="25"/>
        <v>N/A</v>
      </c>
      <c r="G199" s="34">
        <v>225.16027008</v>
      </c>
      <c r="H199" s="11" t="str">
        <f t="shared" si="26"/>
        <v>N/A</v>
      </c>
      <c r="I199" s="12">
        <v>2.9119999999999999</v>
      </c>
      <c r="J199" s="12">
        <v>-0.81100000000000005</v>
      </c>
      <c r="K199" s="41" t="s">
        <v>732</v>
      </c>
      <c r="L199" s="9" t="str">
        <f t="shared" si="27"/>
        <v>Yes</v>
      </c>
    </row>
    <row r="200" spans="1:12" x14ac:dyDescent="0.25">
      <c r="A200" s="45" t="s">
        <v>1562</v>
      </c>
      <c r="B200" s="33" t="s">
        <v>217</v>
      </c>
      <c r="C200" s="34">
        <v>246.76554536</v>
      </c>
      <c r="D200" s="11" t="str">
        <f t="shared" si="24"/>
        <v>N/A</v>
      </c>
      <c r="E200" s="34">
        <v>258.49752963999998</v>
      </c>
      <c r="F200" s="11" t="str">
        <f t="shared" si="25"/>
        <v>N/A</v>
      </c>
      <c r="G200" s="34">
        <v>246.34018036000001</v>
      </c>
      <c r="H200" s="11" t="str">
        <f t="shared" si="26"/>
        <v>N/A</v>
      </c>
      <c r="I200" s="12">
        <v>4.7539999999999996</v>
      </c>
      <c r="J200" s="12">
        <v>-4.7</v>
      </c>
      <c r="K200" s="41" t="s">
        <v>732</v>
      </c>
      <c r="L200" s="9" t="str">
        <f t="shared" si="27"/>
        <v>Yes</v>
      </c>
    </row>
    <row r="201" spans="1:12" x14ac:dyDescent="0.25">
      <c r="A201" s="45" t="s">
        <v>1563</v>
      </c>
      <c r="B201" s="33" t="s">
        <v>217</v>
      </c>
      <c r="C201" s="34">
        <v>206.8583878</v>
      </c>
      <c r="D201" s="11" t="str">
        <f t="shared" si="24"/>
        <v>N/A</v>
      </c>
      <c r="E201" s="34">
        <v>207.94481235999999</v>
      </c>
      <c r="F201" s="11" t="str">
        <f t="shared" si="25"/>
        <v>N/A</v>
      </c>
      <c r="G201" s="34">
        <v>211.12177986</v>
      </c>
      <c r="H201" s="11" t="str">
        <f t="shared" si="26"/>
        <v>N/A</v>
      </c>
      <c r="I201" s="12">
        <v>0.5252</v>
      </c>
      <c r="J201" s="12">
        <v>1.528</v>
      </c>
      <c r="K201" s="41" t="s">
        <v>732</v>
      </c>
      <c r="L201" s="9" t="str">
        <f t="shared" si="27"/>
        <v>Yes</v>
      </c>
    </row>
    <row r="202" spans="1:12" x14ac:dyDescent="0.25">
      <c r="A202" s="45" t="s">
        <v>1564</v>
      </c>
      <c r="B202" s="33" t="s">
        <v>217</v>
      </c>
      <c r="C202" s="34">
        <v>143.84102564</v>
      </c>
      <c r="D202" s="11" t="str">
        <f t="shared" si="24"/>
        <v>N/A</v>
      </c>
      <c r="E202" s="34">
        <v>133.75891340999999</v>
      </c>
      <c r="F202" s="11" t="str">
        <f t="shared" si="25"/>
        <v>N/A</v>
      </c>
      <c r="G202" s="34">
        <v>132.37084399</v>
      </c>
      <c r="H202" s="11" t="str">
        <f t="shared" si="26"/>
        <v>N/A</v>
      </c>
      <c r="I202" s="12">
        <v>-7.01</v>
      </c>
      <c r="J202" s="12">
        <v>-1.04</v>
      </c>
      <c r="K202" s="41" t="s">
        <v>732</v>
      </c>
      <c r="L202" s="9" t="str">
        <f t="shared" si="27"/>
        <v>Yes</v>
      </c>
    </row>
    <row r="203" spans="1:12" x14ac:dyDescent="0.25">
      <c r="A203" s="45" t="s">
        <v>1565</v>
      </c>
      <c r="B203" s="33" t="s">
        <v>217</v>
      </c>
      <c r="C203" s="34">
        <v>30</v>
      </c>
      <c r="D203" s="11" t="str">
        <f t="shared" si="24"/>
        <v>N/A</v>
      </c>
      <c r="E203" s="34">
        <v>30</v>
      </c>
      <c r="F203" s="11" t="str">
        <f t="shared" si="25"/>
        <v>N/A</v>
      </c>
      <c r="G203" s="34" t="s">
        <v>1742</v>
      </c>
      <c r="H203" s="11" t="str">
        <f t="shared" si="26"/>
        <v>N/A</v>
      </c>
      <c r="I203" s="12">
        <v>0</v>
      </c>
      <c r="J203" s="12" t="s">
        <v>1742</v>
      </c>
      <c r="K203" s="41" t="s">
        <v>732</v>
      </c>
      <c r="L203" s="9" t="str">
        <f t="shared" si="27"/>
        <v>N/A</v>
      </c>
    </row>
    <row r="204" spans="1:12" x14ac:dyDescent="0.25">
      <c r="A204" s="42" t="s">
        <v>127</v>
      </c>
      <c r="B204" s="33" t="s">
        <v>217</v>
      </c>
      <c r="C204" s="34">
        <v>11</v>
      </c>
      <c r="D204" s="11" t="str">
        <f t="shared" ref="D204:D214" si="28">IF($B204="N/A","N/A",IF(C204&gt;10,"No",IF(C204&lt;-10,"No","Yes")))</f>
        <v>N/A</v>
      </c>
      <c r="E204" s="34">
        <v>0</v>
      </c>
      <c r="F204" s="11" t="str">
        <f t="shared" ref="F204:F214" si="29">IF($B204="N/A","N/A",IF(E204&gt;10,"No",IF(E204&lt;-10,"No","Yes")))</f>
        <v>N/A</v>
      </c>
      <c r="G204" s="34">
        <v>0</v>
      </c>
      <c r="H204" s="11" t="str">
        <f t="shared" ref="H204:H214" si="30">IF($B204="N/A","N/A",IF(G204&gt;10,"No",IF(G204&lt;-10,"No","Yes")))</f>
        <v>N/A</v>
      </c>
      <c r="I204" s="12">
        <v>-100</v>
      </c>
      <c r="J204" s="12" t="s">
        <v>1742</v>
      </c>
      <c r="K204" s="14" t="s">
        <v>217</v>
      </c>
      <c r="L204" s="9" t="str">
        <f t="shared" ref="L204:L214" si="31">IF(J204="Div by 0", "N/A", IF(K204="N/A","N/A", IF(J204&gt;VALUE(MID(K204,1,2)), "No", IF(J204&lt;-1*VALUE(MID(K204,1,2)), "No", "Yes"))))</f>
        <v>N/A</v>
      </c>
    </row>
    <row r="205" spans="1:12" x14ac:dyDescent="0.25">
      <c r="A205" s="42" t="s">
        <v>128</v>
      </c>
      <c r="B205" s="33" t="s">
        <v>217</v>
      </c>
      <c r="C205" s="34">
        <v>13</v>
      </c>
      <c r="D205" s="11" t="str">
        <f t="shared" si="28"/>
        <v>N/A</v>
      </c>
      <c r="E205" s="34">
        <v>11</v>
      </c>
      <c r="F205" s="11" t="str">
        <f t="shared" si="29"/>
        <v>N/A</v>
      </c>
      <c r="G205" s="34">
        <v>11</v>
      </c>
      <c r="H205" s="11" t="str">
        <f t="shared" si="30"/>
        <v>N/A</v>
      </c>
      <c r="I205" s="12">
        <v>-46.2</v>
      </c>
      <c r="J205" s="12">
        <v>42.86</v>
      </c>
      <c r="K205" s="14" t="s">
        <v>217</v>
      </c>
      <c r="L205" s="9" t="str">
        <f t="shared" si="31"/>
        <v>N/A</v>
      </c>
    </row>
    <row r="206" spans="1:12" ht="25" x14ac:dyDescent="0.25">
      <c r="A206" s="42" t="s">
        <v>1613</v>
      </c>
      <c r="B206" s="33" t="s">
        <v>217</v>
      </c>
      <c r="C206" s="34">
        <v>11</v>
      </c>
      <c r="D206" s="11" t="str">
        <f t="shared" si="28"/>
        <v>N/A</v>
      </c>
      <c r="E206" s="34">
        <v>11</v>
      </c>
      <c r="F206" s="11" t="str">
        <f t="shared" si="29"/>
        <v>N/A</v>
      </c>
      <c r="G206" s="34">
        <v>11</v>
      </c>
      <c r="H206" s="11" t="str">
        <f t="shared" si="30"/>
        <v>N/A</v>
      </c>
      <c r="I206" s="12">
        <v>-20</v>
      </c>
      <c r="J206" s="12">
        <v>-25</v>
      </c>
      <c r="K206" s="14" t="s">
        <v>217</v>
      </c>
      <c r="L206" s="9" t="str">
        <f t="shared" si="31"/>
        <v>N/A</v>
      </c>
    </row>
    <row r="207" spans="1:12" ht="25" x14ac:dyDescent="0.25">
      <c r="A207" s="42" t="s">
        <v>1566</v>
      </c>
      <c r="B207" s="33" t="s">
        <v>217</v>
      </c>
      <c r="C207" s="34">
        <v>11</v>
      </c>
      <c r="D207" s="11" t="str">
        <f t="shared" si="28"/>
        <v>N/A</v>
      </c>
      <c r="E207" s="34">
        <v>11</v>
      </c>
      <c r="F207" s="11" t="str">
        <f t="shared" si="29"/>
        <v>N/A</v>
      </c>
      <c r="G207" s="34">
        <v>11</v>
      </c>
      <c r="H207" s="11" t="str">
        <f t="shared" si="30"/>
        <v>N/A</v>
      </c>
      <c r="I207" s="12">
        <v>0</v>
      </c>
      <c r="J207" s="12">
        <v>-50</v>
      </c>
      <c r="K207" s="14" t="s">
        <v>217</v>
      </c>
      <c r="L207" s="9" t="str">
        <f t="shared" si="31"/>
        <v>N/A</v>
      </c>
    </row>
    <row r="208" spans="1:12" x14ac:dyDescent="0.25">
      <c r="A208" s="42" t="s">
        <v>1614</v>
      </c>
      <c r="B208" s="33" t="s">
        <v>217</v>
      </c>
      <c r="C208" s="34">
        <v>11</v>
      </c>
      <c r="D208" s="11" t="str">
        <f t="shared" si="28"/>
        <v>N/A</v>
      </c>
      <c r="E208" s="34">
        <v>11</v>
      </c>
      <c r="F208" s="11" t="str">
        <f t="shared" si="29"/>
        <v>N/A</v>
      </c>
      <c r="G208" s="34">
        <v>11</v>
      </c>
      <c r="H208" s="11" t="str">
        <f t="shared" si="30"/>
        <v>N/A</v>
      </c>
      <c r="I208" s="12">
        <v>0</v>
      </c>
      <c r="J208" s="12">
        <v>200</v>
      </c>
      <c r="K208" s="14" t="s">
        <v>217</v>
      </c>
      <c r="L208" s="9" t="str">
        <f t="shared" si="31"/>
        <v>N/A</v>
      </c>
    </row>
    <row r="209" spans="1:12" x14ac:dyDescent="0.25">
      <c r="A209" s="42" t="s">
        <v>1615</v>
      </c>
      <c r="B209" s="33" t="s">
        <v>217</v>
      </c>
      <c r="C209" s="34">
        <v>46</v>
      </c>
      <c r="D209" s="11" t="str">
        <f t="shared" si="28"/>
        <v>N/A</v>
      </c>
      <c r="E209" s="34">
        <v>48</v>
      </c>
      <c r="F209" s="11" t="str">
        <f t="shared" si="29"/>
        <v>N/A</v>
      </c>
      <c r="G209" s="34">
        <v>59</v>
      </c>
      <c r="H209" s="11" t="str">
        <f t="shared" si="30"/>
        <v>N/A</v>
      </c>
      <c r="I209" s="12">
        <v>4.3479999999999999</v>
      </c>
      <c r="J209" s="12">
        <v>22.92</v>
      </c>
      <c r="K209" s="14" t="s">
        <v>217</v>
      </c>
      <c r="L209" s="9" t="str">
        <f t="shared" si="31"/>
        <v>N/A</v>
      </c>
    </row>
    <row r="210" spans="1:12" x14ac:dyDescent="0.25">
      <c r="A210" s="42" t="s">
        <v>125</v>
      </c>
      <c r="B210" s="33" t="s">
        <v>217</v>
      </c>
      <c r="C210" s="43">
        <v>2609662</v>
      </c>
      <c r="D210" s="11" t="str">
        <f t="shared" si="28"/>
        <v>N/A</v>
      </c>
      <c r="E210" s="43">
        <v>974937</v>
      </c>
      <c r="F210" s="11" t="str">
        <f t="shared" si="29"/>
        <v>N/A</v>
      </c>
      <c r="G210" s="43">
        <v>919908</v>
      </c>
      <c r="H210" s="11" t="str">
        <f t="shared" si="30"/>
        <v>N/A</v>
      </c>
      <c r="I210" s="12">
        <v>-62.6</v>
      </c>
      <c r="J210" s="12">
        <v>-5.64</v>
      </c>
      <c r="K210" s="14" t="s">
        <v>217</v>
      </c>
      <c r="L210" s="9" t="str">
        <f t="shared" si="31"/>
        <v>N/A</v>
      </c>
    </row>
    <row r="211" spans="1:12" x14ac:dyDescent="0.25">
      <c r="A211" s="42" t="s">
        <v>1616</v>
      </c>
      <c r="B211" s="33" t="s">
        <v>217</v>
      </c>
      <c r="C211" s="43">
        <v>2580716</v>
      </c>
      <c r="D211" s="11" t="str">
        <f t="shared" si="28"/>
        <v>N/A</v>
      </c>
      <c r="E211" s="43">
        <v>864634</v>
      </c>
      <c r="F211" s="11" t="str">
        <f t="shared" si="29"/>
        <v>N/A</v>
      </c>
      <c r="G211" s="43">
        <v>917636</v>
      </c>
      <c r="H211" s="11" t="str">
        <f t="shared" si="30"/>
        <v>N/A</v>
      </c>
      <c r="I211" s="12">
        <v>-66.5</v>
      </c>
      <c r="J211" s="12">
        <v>6.13</v>
      </c>
      <c r="K211" s="14" t="s">
        <v>217</v>
      </c>
      <c r="L211" s="9" t="str">
        <f t="shared" si="31"/>
        <v>N/A</v>
      </c>
    </row>
    <row r="212" spans="1:12" x14ac:dyDescent="0.25">
      <c r="A212" s="42" t="s">
        <v>1567</v>
      </c>
      <c r="B212" s="33" t="s">
        <v>217</v>
      </c>
      <c r="C212" s="43">
        <v>246500</v>
      </c>
      <c r="D212" s="11" t="str">
        <f t="shared" si="28"/>
        <v>N/A</v>
      </c>
      <c r="E212" s="43">
        <v>203150</v>
      </c>
      <c r="F212" s="11" t="str">
        <f t="shared" si="29"/>
        <v>N/A</v>
      </c>
      <c r="G212" s="43">
        <v>205023</v>
      </c>
      <c r="H212" s="11" t="str">
        <f t="shared" si="30"/>
        <v>N/A</v>
      </c>
      <c r="I212" s="12">
        <v>-17.600000000000001</v>
      </c>
      <c r="J212" s="12">
        <v>0.92200000000000004</v>
      </c>
      <c r="K212" s="14" t="s">
        <v>217</v>
      </c>
      <c r="L212" s="9" t="str">
        <f t="shared" si="31"/>
        <v>N/A</v>
      </c>
    </row>
    <row r="213" spans="1:12" x14ac:dyDescent="0.25">
      <c r="A213" s="42" t="s">
        <v>1617</v>
      </c>
      <c r="B213" s="33" t="s">
        <v>217</v>
      </c>
      <c r="C213" s="43">
        <v>426450</v>
      </c>
      <c r="D213" s="11" t="str">
        <f t="shared" si="28"/>
        <v>N/A</v>
      </c>
      <c r="E213" s="43">
        <v>275513</v>
      </c>
      <c r="F213" s="11" t="str">
        <f t="shared" si="29"/>
        <v>N/A</v>
      </c>
      <c r="G213" s="43">
        <v>737620</v>
      </c>
      <c r="H213" s="11" t="str">
        <f t="shared" si="30"/>
        <v>N/A</v>
      </c>
      <c r="I213" s="12">
        <v>-35.4</v>
      </c>
      <c r="J213" s="12">
        <v>167.7</v>
      </c>
      <c r="K213" s="14" t="s">
        <v>217</v>
      </c>
      <c r="L213" s="9" t="str">
        <f t="shared" si="31"/>
        <v>N/A</v>
      </c>
    </row>
    <row r="214" spans="1:12" x14ac:dyDescent="0.25">
      <c r="A214" s="45" t="s">
        <v>1618</v>
      </c>
      <c r="B214" s="33" t="s">
        <v>217</v>
      </c>
      <c r="C214" s="43">
        <v>616187</v>
      </c>
      <c r="D214" s="11" t="str">
        <f t="shared" si="28"/>
        <v>N/A</v>
      </c>
      <c r="E214" s="43">
        <v>610450</v>
      </c>
      <c r="F214" s="11" t="str">
        <f t="shared" si="29"/>
        <v>N/A</v>
      </c>
      <c r="G214" s="43">
        <v>670487</v>
      </c>
      <c r="H214" s="11" t="str">
        <f t="shared" si="30"/>
        <v>N/A</v>
      </c>
      <c r="I214" s="12">
        <v>-0.93100000000000005</v>
      </c>
      <c r="J214" s="12">
        <v>9.8350000000000009</v>
      </c>
      <c r="K214" s="14" t="s">
        <v>217</v>
      </c>
      <c r="L214" s="9" t="str">
        <f t="shared" si="31"/>
        <v>N/A</v>
      </c>
    </row>
    <row r="215" spans="1:12" ht="25" x14ac:dyDescent="0.25">
      <c r="A215" s="42" t="s">
        <v>1381</v>
      </c>
      <c r="B215" s="33" t="s">
        <v>217</v>
      </c>
      <c r="C215" s="43">
        <v>1930988</v>
      </c>
      <c r="D215" s="11" t="str">
        <f t="shared" ref="D215:D229" si="32">IF($B215="N/A","N/A",IF(C215&gt;10,"No",IF(C215&lt;-10,"No","Yes")))</f>
        <v>N/A</v>
      </c>
      <c r="E215" s="43">
        <v>1816377</v>
      </c>
      <c r="F215" s="11" t="str">
        <f t="shared" ref="F215:F229" si="33">IF($B215="N/A","N/A",IF(E215&gt;10,"No",IF(E215&lt;-10,"No","Yes")))</f>
        <v>N/A</v>
      </c>
      <c r="G215" s="43">
        <v>1746802</v>
      </c>
      <c r="H215" s="11" t="str">
        <f t="shared" ref="H215:H229" si="34">IF($B215="N/A","N/A",IF(G215&gt;10,"No",IF(G215&lt;-10,"No","Yes")))</f>
        <v>N/A</v>
      </c>
      <c r="I215" s="12">
        <v>-5.94</v>
      </c>
      <c r="J215" s="12">
        <v>-3.83</v>
      </c>
      <c r="K215" s="41" t="s">
        <v>732</v>
      </c>
      <c r="L215" s="9" t="str">
        <f t="shared" ref="L215:L229" si="35">IF(J215="Div by 0", "N/A", IF(K215="N/A","N/A", IF(J215&gt;VALUE(MID(K215,1,2)), "No", IF(J215&lt;-1*VALUE(MID(K215,1,2)), "No", "Yes"))))</f>
        <v>Yes</v>
      </c>
    </row>
    <row r="216" spans="1:12" x14ac:dyDescent="0.25">
      <c r="A216" s="42" t="s">
        <v>649</v>
      </c>
      <c r="B216" s="33" t="s">
        <v>217</v>
      </c>
      <c r="C216" s="34">
        <v>3761</v>
      </c>
      <c r="D216" s="11" t="str">
        <f t="shared" si="32"/>
        <v>N/A</v>
      </c>
      <c r="E216" s="34">
        <v>2791</v>
      </c>
      <c r="F216" s="11" t="str">
        <f t="shared" si="33"/>
        <v>N/A</v>
      </c>
      <c r="G216" s="34">
        <v>1247</v>
      </c>
      <c r="H216" s="11" t="str">
        <f t="shared" si="34"/>
        <v>N/A</v>
      </c>
      <c r="I216" s="12">
        <v>-25.8</v>
      </c>
      <c r="J216" s="12">
        <v>-55.3</v>
      </c>
      <c r="K216" s="41" t="s">
        <v>732</v>
      </c>
      <c r="L216" s="9" t="str">
        <f t="shared" si="35"/>
        <v>No</v>
      </c>
    </row>
    <row r="217" spans="1:12" x14ac:dyDescent="0.25">
      <c r="A217" s="42" t="s">
        <v>1382</v>
      </c>
      <c r="B217" s="33" t="s">
        <v>217</v>
      </c>
      <c r="C217" s="43">
        <v>513.42408934000002</v>
      </c>
      <c r="D217" s="11" t="str">
        <f t="shared" si="32"/>
        <v>N/A</v>
      </c>
      <c r="E217" s="43">
        <v>650.79792189</v>
      </c>
      <c r="F217" s="11" t="str">
        <f t="shared" si="33"/>
        <v>N/A</v>
      </c>
      <c r="G217" s="43">
        <v>1400.8035285000001</v>
      </c>
      <c r="H217" s="11" t="str">
        <f t="shared" si="34"/>
        <v>N/A</v>
      </c>
      <c r="I217" s="12">
        <v>26.76</v>
      </c>
      <c r="J217" s="12">
        <v>115.2</v>
      </c>
      <c r="K217" s="41" t="s">
        <v>732</v>
      </c>
      <c r="L217" s="9" t="str">
        <f t="shared" si="35"/>
        <v>No</v>
      </c>
    </row>
    <row r="218" spans="1:12" ht="25" x14ac:dyDescent="0.25">
      <c r="A218" s="42" t="s">
        <v>1383</v>
      </c>
      <c r="B218" s="33" t="s">
        <v>217</v>
      </c>
      <c r="C218" s="43">
        <v>1364194</v>
      </c>
      <c r="D218" s="11" t="str">
        <f t="shared" si="32"/>
        <v>N/A</v>
      </c>
      <c r="E218" s="43">
        <v>1470673</v>
      </c>
      <c r="F218" s="11" t="str">
        <f t="shared" si="33"/>
        <v>N/A</v>
      </c>
      <c r="G218" s="43">
        <v>1661459</v>
      </c>
      <c r="H218" s="11" t="str">
        <f t="shared" si="34"/>
        <v>N/A</v>
      </c>
      <c r="I218" s="12">
        <v>7.8049999999999997</v>
      </c>
      <c r="J218" s="12">
        <v>12.97</v>
      </c>
      <c r="K218" s="41" t="s">
        <v>732</v>
      </c>
      <c r="L218" s="9" t="str">
        <f t="shared" si="35"/>
        <v>Yes</v>
      </c>
    </row>
    <row r="219" spans="1:12" x14ac:dyDescent="0.25">
      <c r="A219" s="42" t="s">
        <v>516</v>
      </c>
      <c r="B219" s="33" t="s">
        <v>217</v>
      </c>
      <c r="C219" s="34">
        <v>3621</v>
      </c>
      <c r="D219" s="11" t="str">
        <f t="shared" si="32"/>
        <v>N/A</v>
      </c>
      <c r="E219" s="34">
        <v>3931</v>
      </c>
      <c r="F219" s="11" t="str">
        <f t="shared" si="33"/>
        <v>N/A</v>
      </c>
      <c r="G219" s="34">
        <v>4448</v>
      </c>
      <c r="H219" s="11" t="str">
        <f t="shared" si="34"/>
        <v>N/A</v>
      </c>
      <c r="I219" s="12">
        <v>8.5609999999999999</v>
      </c>
      <c r="J219" s="12">
        <v>13.15</v>
      </c>
      <c r="K219" s="41" t="s">
        <v>732</v>
      </c>
      <c r="L219" s="9" t="str">
        <f t="shared" si="35"/>
        <v>Yes</v>
      </c>
    </row>
    <row r="220" spans="1:12" x14ac:dyDescent="0.25">
      <c r="A220" s="42" t="s">
        <v>1384</v>
      </c>
      <c r="B220" s="33" t="s">
        <v>217</v>
      </c>
      <c r="C220" s="43">
        <v>376.74509804000002</v>
      </c>
      <c r="D220" s="11" t="str">
        <f t="shared" si="32"/>
        <v>N/A</v>
      </c>
      <c r="E220" s="43">
        <v>374.12185195000001</v>
      </c>
      <c r="F220" s="11" t="str">
        <f t="shared" si="33"/>
        <v>N/A</v>
      </c>
      <c r="G220" s="43">
        <v>373.52945144</v>
      </c>
      <c r="H220" s="11" t="str">
        <f t="shared" si="34"/>
        <v>N/A</v>
      </c>
      <c r="I220" s="12">
        <v>-0.69599999999999995</v>
      </c>
      <c r="J220" s="12">
        <v>-0.158</v>
      </c>
      <c r="K220" s="41" t="s">
        <v>732</v>
      </c>
      <c r="L220" s="9" t="str">
        <f t="shared" si="35"/>
        <v>Yes</v>
      </c>
    </row>
    <row r="221" spans="1:12" ht="25" x14ac:dyDescent="0.25">
      <c r="A221" s="42" t="s">
        <v>1385</v>
      </c>
      <c r="B221" s="33" t="s">
        <v>217</v>
      </c>
      <c r="C221" s="43">
        <v>2701164</v>
      </c>
      <c r="D221" s="11" t="str">
        <f t="shared" si="32"/>
        <v>N/A</v>
      </c>
      <c r="E221" s="43">
        <v>2719373</v>
      </c>
      <c r="F221" s="11" t="str">
        <f t="shared" si="33"/>
        <v>N/A</v>
      </c>
      <c r="G221" s="43">
        <v>2701072</v>
      </c>
      <c r="H221" s="11" t="str">
        <f t="shared" si="34"/>
        <v>N/A</v>
      </c>
      <c r="I221" s="12">
        <v>0.67410000000000003</v>
      </c>
      <c r="J221" s="12">
        <v>-0.67300000000000004</v>
      </c>
      <c r="K221" s="41" t="s">
        <v>732</v>
      </c>
      <c r="L221" s="9" t="str">
        <f t="shared" si="35"/>
        <v>Yes</v>
      </c>
    </row>
    <row r="222" spans="1:12" x14ac:dyDescent="0.25">
      <c r="A222" s="42" t="s">
        <v>517</v>
      </c>
      <c r="B222" s="33" t="s">
        <v>217</v>
      </c>
      <c r="C222" s="34">
        <v>3414</v>
      </c>
      <c r="D222" s="11" t="str">
        <f t="shared" si="32"/>
        <v>N/A</v>
      </c>
      <c r="E222" s="34">
        <v>3584</v>
      </c>
      <c r="F222" s="11" t="str">
        <f t="shared" si="33"/>
        <v>N/A</v>
      </c>
      <c r="G222" s="34">
        <v>3699</v>
      </c>
      <c r="H222" s="11" t="str">
        <f t="shared" si="34"/>
        <v>N/A</v>
      </c>
      <c r="I222" s="12">
        <v>4.9790000000000001</v>
      </c>
      <c r="J222" s="12">
        <v>3.2090000000000001</v>
      </c>
      <c r="K222" s="41" t="s">
        <v>732</v>
      </c>
      <c r="L222" s="9" t="str">
        <f t="shared" si="35"/>
        <v>Yes</v>
      </c>
    </row>
    <row r="223" spans="1:12" ht="25" x14ac:dyDescent="0.25">
      <c r="A223" s="42" t="s">
        <v>1386</v>
      </c>
      <c r="B223" s="33" t="s">
        <v>217</v>
      </c>
      <c r="C223" s="43">
        <v>791.20210896000003</v>
      </c>
      <c r="D223" s="11" t="str">
        <f t="shared" si="32"/>
        <v>N/A</v>
      </c>
      <c r="E223" s="43">
        <v>758.75362723000001</v>
      </c>
      <c r="F223" s="11" t="str">
        <f t="shared" si="33"/>
        <v>N/A</v>
      </c>
      <c r="G223" s="43">
        <v>730.21681536000006</v>
      </c>
      <c r="H223" s="11" t="str">
        <f t="shared" si="34"/>
        <v>N/A</v>
      </c>
      <c r="I223" s="12">
        <v>-4.0999999999999996</v>
      </c>
      <c r="J223" s="12">
        <v>-3.76</v>
      </c>
      <c r="K223" s="41" t="s">
        <v>732</v>
      </c>
      <c r="L223" s="9" t="str">
        <f t="shared" si="35"/>
        <v>Yes</v>
      </c>
    </row>
    <row r="224" spans="1:12" ht="25" x14ac:dyDescent="0.25">
      <c r="A224" s="42" t="s">
        <v>1387</v>
      </c>
      <c r="B224" s="33" t="s">
        <v>217</v>
      </c>
      <c r="C224" s="43">
        <v>6045922</v>
      </c>
      <c r="D224" s="11" t="str">
        <f t="shared" si="32"/>
        <v>N/A</v>
      </c>
      <c r="E224" s="43">
        <v>7276096</v>
      </c>
      <c r="F224" s="11" t="str">
        <f t="shared" si="33"/>
        <v>N/A</v>
      </c>
      <c r="G224" s="43">
        <v>7900448</v>
      </c>
      <c r="H224" s="11" t="str">
        <f t="shared" si="34"/>
        <v>N/A</v>
      </c>
      <c r="I224" s="12">
        <v>20.350000000000001</v>
      </c>
      <c r="J224" s="12">
        <v>8.5809999999999995</v>
      </c>
      <c r="K224" s="41" t="s">
        <v>732</v>
      </c>
      <c r="L224" s="9" t="str">
        <f t="shared" si="35"/>
        <v>Yes</v>
      </c>
    </row>
    <row r="225" spans="1:12" x14ac:dyDescent="0.25">
      <c r="A225" s="42" t="s">
        <v>518</v>
      </c>
      <c r="B225" s="33" t="s">
        <v>217</v>
      </c>
      <c r="C225" s="34">
        <v>3650</v>
      </c>
      <c r="D225" s="11" t="str">
        <f t="shared" si="32"/>
        <v>N/A</v>
      </c>
      <c r="E225" s="34">
        <v>3989</v>
      </c>
      <c r="F225" s="11" t="str">
        <f t="shared" si="33"/>
        <v>N/A</v>
      </c>
      <c r="G225" s="34">
        <v>3988</v>
      </c>
      <c r="H225" s="11" t="str">
        <f t="shared" si="34"/>
        <v>N/A</v>
      </c>
      <c r="I225" s="12">
        <v>9.2880000000000003</v>
      </c>
      <c r="J225" s="12">
        <v>-2.5000000000000001E-2</v>
      </c>
      <c r="K225" s="41" t="s">
        <v>732</v>
      </c>
      <c r="L225" s="9" t="str">
        <f t="shared" si="35"/>
        <v>Yes</v>
      </c>
    </row>
    <row r="226" spans="1:12" x14ac:dyDescent="0.25">
      <c r="A226" s="42" t="s">
        <v>1388</v>
      </c>
      <c r="B226" s="33" t="s">
        <v>217</v>
      </c>
      <c r="C226" s="43">
        <v>1656.4169863</v>
      </c>
      <c r="D226" s="11" t="str">
        <f t="shared" si="32"/>
        <v>N/A</v>
      </c>
      <c r="E226" s="43">
        <v>1824.0401102999999</v>
      </c>
      <c r="F226" s="11" t="str">
        <f t="shared" si="33"/>
        <v>N/A</v>
      </c>
      <c r="G226" s="43">
        <v>1981.0551654999999</v>
      </c>
      <c r="H226" s="11" t="str">
        <f t="shared" si="34"/>
        <v>N/A</v>
      </c>
      <c r="I226" s="12">
        <v>10.119999999999999</v>
      </c>
      <c r="J226" s="12">
        <v>8.6080000000000005</v>
      </c>
      <c r="K226" s="41" t="s">
        <v>732</v>
      </c>
      <c r="L226" s="9" t="str">
        <f t="shared" si="35"/>
        <v>Yes</v>
      </c>
    </row>
    <row r="227" spans="1:12" ht="25" x14ac:dyDescent="0.25">
      <c r="A227" s="42" t="s">
        <v>1389</v>
      </c>
      <c r="B227" s="33" t="s">
        <v>217</v>
      </c>
      <c r="C227" s="43">
        <v>114970808</v>
      </c>
      <c r="D227" s="11" t="str">
        <f t="shared" si="32"/>
        <v>N/A</v>
      </c>
      <c r="E227" s="43">
        <v>114680582</v>
      </c>
      <c r="F227" s="11" t="str">
        <f t="shared" si="33"/>
        <v>N/A</v>
      </c>
      <c r="G227" s="43">
        <v>116433901</v>
      </c>
      <c r="H227" s="11" t="str">
        <f t="shared" si="34"/>
        <v>N/A</v>
      </c>
      <c r="I227" s="12">
        <v>-0.252</v>
      </c>
      <c r="J227" s="12">
        <v>1.5289999999999999</v>
      </c>
      <c r="K227" s="41" t="s">
        <v>732</v>
      </c>
      <c r="L227" s="9" t="str">
        <f t="shared" si="35"/>
        <v>Yes</v>
      </c>
    </row>
    <row r="228" spans="1:12" ht="25" x14ac:dyDescent="0.25">
      <c r="A228" s="42" t="s">
        <v>519</v>
      </c>
      <c r="B228" s="33" t="s">
        <v>217</v>
      </c>
      <c r="C228" s="34">
        <v>3973</v>
      </c>
      <c r="D228" s="11" t="str">
        <f t="shared" si="32"/>
        <v>N/A</v>
      </c>
      <c r="E228" s="34">
        <v>4235</v>
      </c>
      <c r="F228" s="11" t="str">
        <f t="shared" si="33"/>
        <v>N/A</v>
      </c>
      <c r="G228" s="34">
        <v>4370</v>
      </c>
      <c r="H228" s="11" t="str">
        <f t="shared" si="34"/>
        <v>N/A</v>
      </c>
      <c r="I228" s="12">
        <v>6.5949999999999998</v>
      </c>
      <c r="J228" s="12">
        <v>3.1880000000000002</v>
      </c>
      <c r="K228" s="41" t="s">
        <v>732</v>
      </c>
      <c r="L228" s="9" t="str">
        <f t="shared" si="35"/>
        <v>Yes</v>
      </c>
    </row>
    <row r="229" spans="1:12" ht="25" x14ac:dyDescent="0.25">
      <c r="A229" s="42" t="s">
        <v>1390</v>
      </c>
      <c r="B229" s="33" t="s">
        <v>217</v>
      </c>
      <c r="C229" s="43">
        <v>28938.033727999999</v>
      </c>
      <c r="D229" s="11" t="str">
        <f t="shared" si="32"/>
        <v>N/A</v>
      </c>
      <c r="E229" s="43">
        <v>27079.240141999999</v>
      </c>
      <c r="F229" s="11" t="str">
        <f t="shared" si="33"/>
        <v>N/A</v>
      </c>
      <c r="G229" s="43">
        <v>26643.913272000002</v>
      </c>
      <c r="H229" s="11" t="str">
        <f t="shared" si="34"/>
        <v>N/A</v>
      </c>
      <c r="I229" s="12">
        <v>-6.42</v>
      </c>
      <c r="J229" s="12">
        <v>-1.61</v>
      </c>
      <c r="K229" s="41" t="s">
        <v>732</v>
      </c>
      <c r="L229" s="9" t="str">
        <f t="shared" si="35"/>
        <v>Yes</v>
      </c>
    </row>
    <row r="230" spans="1:12" x14ac:dyDescent="0.25">
      <c r="A230" s="4" t="s">
        <v>1391</v>
      </c>
      <c r="B230" s="33" t="s">
        <v>217</v>
      </c>
      <c r="C230" s="14">
        <v>116771896</v>
      </c>
      <c r="D230" s="11" t="str">
        <f t="shared" ref="D230:D253" si="36">IF($B230="N/A","N/A",IF(C230&gt;10,"No",IF(C230&lt;-10,"No","Yes")))</f>
        <v>N/A</v>
      </c>
      <c r="E230" s="14">
        <v>116553367</v>
      </c>
      <c r="F230" s="11" t="str">
        <f t="shared" ref="F230:F253" si="37">IF($B230="N/A","N/A",IF(E230&gt;10,"No",IF(E230&lt;-10,"No","Yes")))</f>
        <v>N/A</v>
      </c>
      <c r="G230" s="14">
        <v>118859181</v>
      </c>
      <c r="H230" s="11" t="str">
        <f t="shared" ref="H230:H253" si="38">IF($B230="N/A","N/A",IF(G230&gt;10,"No",IF(G230&lt;-10,"No","Yes")))</f>
        <v>N/A</v>
      </c>
      <c r="I230" s="12">
        <v>-0.187</v>
      </c>
      <c r="J230" s="12">
        <v>1.978</v>
      </c>
      <c r="K230" s="41" t="s">
        <v>732</v>
      </c>
      <c r="L230" s="9" t="str">
        <f t="shared" ref="L230:L253" si="39">IF(J230="Div by 0", "N/A", IF(K230="N/A","N/A", IF(J230&gt;VALUE(MID(K230,1,2)), "No", IF(J230&lt;-1*VALUE(MID(K230,1,2)), "No", "Yes"))))</f>
        <v>Yes</v>
      </c>
    </row>
    <row r="231" spans="1:12" x14ac:dyDescent="0.25">
      <c r="A231" s="4" t="s">
        <v>1568</v>
      </c>
      <c r="B231" s="33" t="s">
        <v>217</v>
      </c>
      <c r="C231" s="1">
        <v>4274</v>
      </c>
      <c r="D231" s="1" t="str">
        <f t="shared" si="36"/>
        <v>N/A</v>
      </c>
      <c r="E231" s="1">
        <v>4547</v>
      </c>
      <c r="F231" s="1" t="str">
        <f t="shared" si="37"/>
        <v>N/A</v>
      </c>
      <c r="G231" s="1">
        <v>4660</v>
      </c>
      <c r="H231" s="11" t="str">
        <f t="shared" si="38"/>
        <v>N/A</v>
      </c>
      <c r="I231" s="12">
        <v>6.3869999999999996</v>
      </c>
      <c r="J231" s="12">
        <v>2.4849999999999999</v>
      </c>
      <c r="K231" s="41" t="s">
        <v>732</v>
      </c>
      <c r="L231" s="9" t="str">
        <f t="shared" si="39"/>
        <v>Yes</v>
      </c>
    </row>
    <row r="232" spans="1:12" x14ac:dyDescent="0.25">
      <c r="A232" s="4" t="s">
        <v>1569</v>
      </c>
      <c r="B232" s="33" t="s">
        <v>217</v>
      </c>
      <c r="C232" s="14">
        <v>27321.454375000001</v>
      </c>
      <c r="D232" s="11" t="str">
        <f t="shared" si="36"/>
        <v>N/A</v>
      </c>
      <c r="E232" s="14">
        <v>25633.025511</v>
      </c>
      <c r="F232" s="11" t="str">
        <f t="shared" si="37"/>
        <v>N/A</v>
      </c>
      <c r="G232" s="14">
        <v>25506.262017000001</v>
      </c>
      <c r="H232" s="11" t="str">
        <f t="shared" si="38"/>
        <v>N/A</v>
      </c>
      <c r="I232" s="12">
        <v>-6.18</v>
      </c>
      <c r="J232" s="12">
        <v>-0.495</v>
      </c>
      <c r="K232" s="41" t="s">
        <v>732</v>
      </c>
      <c r="L232" s="9" t="str">
        <f t="shared" si="39"/>
        <v>Yes</v>
      </c>
    </row>
    <row r="233" spans="1:12" x14ac:dyDescent="0.25">
      <c r="A233" s="46" t="s">
        <v>1570</v>
      </c>
      <c r="B233" s="33" t="s">
        <v>217</v>
      </c>
      <c r="C233" s="14">
        <v>12490.941176</v>
      </c>
      <c r="D233" s="11" t="str">
        <f t="shared" si="36"/>
        <v>N/A</v>
      </c>
      <c r="E233" s="14">
        <v>12412.531953</v>
      </c>
      <c r="F233" s="11" t="str">
        <f t="shared" si="37"/>
        <v>N/A</v>
      </c>
      <c r="G233" s="14">
        <v>13159.963326999999</v>
      </c>
      <c r="H233" s="11" t="str">
        <f t="shared" si="38"/>
        <v>N/A</v>
      </c>
      <c r="I233" s="12">
        <v>-0.628</v>
      </c>
      <c r="J233" s="12">
        <v>6.0220000000000002</v>
      </c>
      <c r="K233" s="41" t="s">
        <v>732</v>
      </c>
      <c r="L233" s="9" t="str">
        <f t="shared" si="39"/>
        <v>Yes</v>
      </c>
    </row>
    <row r="234" spans="1:12" x14ac:dyDescent="0.25">
      <c r="A234" s="46" t="s">
        <v>1571</v>
      </c>
      <c r="B234" s="33" t="s">
        <v>217</v>
      </c>
      <c r="C234" s="14">
        <v>34154.992414</v>
      </c>
      <c r="D234" s="11" t="str">
        <f t="shared" si="36"/>
        <v>N/A</v>
      </c>
      <c r="E234" s="14">
        <v>31577.546519</v>
      </c>
      <c r="F234" s="11" t="str">
        <f t="shared" si="37"/>
        <v>N/A</v>
      </c>
      <c r="G234" s="14">
        <v>30913.710166000001</v>
      </c>
      <c r="H234" s="11" t="str">
        <f t="shared" si="38"/>
        <v>N/A</v>
      </c>
      <c r="I234" s="12">
        <v>-7.55</v>
      </c>
      <c r="J234" s="12">
        <v>-2.1</v>
      </c>
      <c r="K234" s="41" t="s">
        <v>732</v>
      </c>
      <c r="L234" s="9" t="str">
        <f t="shared" si="39"/>
        <v>Yes</v>
      </c>
    </row>
    <row r="235" spans="1:12" x14ac:dyDescent="0.25">
      <c r="A235" s="46" t="s">
        <v>1572</v>
      </c>
      <c r="B235" s="33" t="s">
        <v>217</v>
      </c>
      <c r="C235" s="14">
        <v>1311.1187500000001</v>
      </c>
      <c r="D235" s="11" t="str">
        <f t="shared" si="36"/>
        <v>N/A</v>
      </c>
      <c r="E235" s="14">
        <v>1494.14</v>
      </c>
      <c r="F235" s="11" t="str">
        <f t="shared" si="37"/>
        <v>N/A</v>
      </c>
      <c r="G235" s="14">
        <v>748.79136690999997</v>
      </c>
      <c r="H235" s="11" t="str">
        <f t="shared" si="38"/>
        <v>N/A</v>
      </c>
      <c r="I235" s="12">
        <v>13.96</v>
      </c>
      <c r="J235" s="12">
        <v>-49.9</v>
      </c>
      <c r="K235" s="41" t="s">
        <v>732</v>
      </c>
      <c r="L235" s="9" t="str">
        <f t="shared" si="39"/>
        <v>No</v>
      </c>
    </row>
    <row r="236" spans="1:12" x14ac:dyDescent="0.25">
      <c r="A236" s="46" t="s">
        <v>1573</v>
      </c>
      <c r="B236" s="33" t="s">
        <v>217</v>
      </c>
      <c r="C236" s="14">
        <v>1134.9777778</v>
      </c>
      <c r="D236" s="11" t="str">
        <f t="shared" si="36"/>
        <v>N/A</v>
      </c>
      <c r="E236" s="14">
        <v>955.17499999999995</v>
      </c>
      <c r="F236" s="11" t="str">
        <f t="shared" si="37"/>
        <v>N/A</v>
      </c>
      <c r="G236" s="14">
        <v>1244.5897436</v>
      </c>
      <c r="H236" s="11" t="str">
        <f t="shared" si="38"/>
        <v>N/A</v>
      </c>
      <c r="I236" s="12">
        <v>-15.8</v>
      </c>
      <c r="J236" s="12">
        <v>30.3</v>
      </c>
      <c r="K236" s="41" t="s">
        <v>732</v>
      </c>
      <c r="L236" s="9" t="str">
        <f t="shared" si="39"/>
        <v>No</v>
      </c>
    </row>
    <row r="237" spans="1:12" x14ac:dyDescent="0.25">
      <c r="A237" s="42" t="s">
        <v>1574</v>
      </c>
      <c r="B237" s="33" t="s">
        <v>217</v>
      </c>
      <c r="C237" s="11">
        <v>5.778799351</v>
      </c>
      <c r="D237" s="11" t="str">
        <f t="shared" si="36"/>
        <v>N/A</v>
      </c>
      <c r="E237" s="11">
        <v>5.7543122540000002</v>
      </c>
      <c r="F237" s="11" t="str">
        <f t="shared" si="37"/>
        <v>N/A</v>
      </c>
      <c r="G237" s="11">
        <v>5.6059475976000002</v>
      </c>
      <c r="H237" s="11" t="str">
        <f t="shared" si="38"/>
        <v>N/A</v>
      </c>
      <c r="I237" s="12">
        <v>-0.42399999999999999</v>
      </c>
      <c r="J237" s="12">
        <v>-2.58</v>
      </c>
      <c r="K237" s="41" t="s">
        <v>732</v>
      </c>
      <c r="L237" s="9" t="str">
        <f t="shared" si="39"/>
        <v>Yes</v>
      </c>
    </row>
    <row r="238" spans="1:12" x14ac:dyDescent="0.25">
      <c r="A238" s="45" t="s">
        <v>1575</v>
      </c>
      <c r="B238" s="33" t="s">
        <v>217</v>
      </c>
      <c r="C238" s="11">
        <v>27.891339429999999</v>
      </c>
      <c r="D238" s="11" t="str">
        <f t="shared" si="36"/>
        <v>N/A</v>
      </c>
      <c r="E238" s="11">
        <v>29.198423127000002</v>
      </c>
      <c r="F238" s="11" t="str">
        <f t="shared" si="37"/>
        <v>N/A</v>
      </c>
      <c r="G238" s="11">
        <v>29.046505585999999</v>
      </c>
      <c r="H238" s="11" t="str">
        <f t="shared" si="38"/>
        <v>N/A</v>
      </c>
      <c r="I238" s="12">
        <v>4.6859999999999999</v>
      </c>
      <c r="J238" s="12">
        <v>-0.52</v>
      </c>
      <c r="K238" s="41" t="s">
        <v>732</v>
      </c>
      <c r="L238" s="9" t="str">
        <f t="shared" si="39"/>
        <v>Yes</v>
      </c>
    </row>
    <row r="239" spans="1:12" x14ac:dyDescent="0.25">
      <c r="A239" s="45" t="s">
        <v>1576</v>
      </c>
      <c r="B239" s="33" t="s">
        <v>217</v>
      </c>
      <c r="C239" s="11">
        <v>33.647763844000004</v>
      </c>
      <c r="D239" s="11" t="str">
        <f t="shared" si="36"/>
        <v>N/A</v>
      </c>
      <c r="E239" s="11">
        <v>34.422057264000003</v>
      </c>
      <c r="F239" s="11" t="str">
        <f t="shared" si="37"/>
        <v>N/A</v>
      </c>
      <c r="G239" s="11">
        <v>34.152284264000002</v>
      </c>
      <c r="H239" s="11" t="str">
        <f t="shared" si="38"/>
        <v>N/A</v>
      </c>
      <c r="I239" s="12">
        <v>2.3010000000000002</v>
      </c>
      <c r="J239" s="12">
        <v>-0.78400000000000003</v>
      </c>
      <c r="K239" s="41" t="s">
        <v>732</v>
      </c>
      <c r="L239" s="9" t="str">
        <f t="shared" si="39"/>
        <v>Yes</v>
      </c>
    </row>
    <row r="240" spans="1:12" x14ac:dyDescent="0.25">
      <c r="A240" s="45" t="s">
        <v>1577</v>
      </c>
      <c r="B240" s="33" t="s">
        <v>217</v>
      </c>
      <c r="C240" s="11">
        <v>0.31633056539999999</v>
      </c>
      <c r="D240" s="11" t="str">
        <f t="shared" si="36"/>
        <v>N/A</v>
      </c>
      <c r="E240" s="11">
        <v>0.27589758679999998</v>
      </c>
      <c r="F240" s="11" t="str">
        <f t="shared" si="37"/>
        <v>N/A</v>
      </c>
      <c r="G240" s="11">
        <v>0.2442495915</v>
      </c>
      <c r="H240" s="11" t="str">
        <f t="shared" si="38"/>
        <v>N/A</v>
      </c>
      <c r="I240" s="12">
        <v>-12.8</v>
      </c>
      <c r="J240" s="12">
        <v>-11.5</v>
      </c>
      <c r="K240" s="41" t="s">
        <v>732</v>
      </c>
      <c r="L240" s="9" t="str">
        <f t="shared" si="39"/>
        <v>Yes</v>
      </c>
    </row>
    <row r="241" spans="1:12" x14ac:dyDescent="0.25">
      <c r="A241" s="45" t="s">
        <v>1578</v>
      </c>
      <c r="B241" s="33" t="s">
        <v>217</v>
      </c>
      <c r="C241" s="11">
        <v>0.42249554030000003</v>
      </c>
      <c r="D241" s="11" t="str">
        <f t="shared" si="36"/>
        <v>N/A</v>
      </c>
      <c r="E241" s="11">
        <v>0.350385424</v>
      </c>
      <c r="F241" s="11" t="str">
        <f t="shared" si="37"/>
        <v>N/A</v>
      </c>
      <c r="G241" s="11">
        <v>0.311551366</v>
      </c>
      <c r="H241" s="11" t="str">
        <f t="shared" si="38"/>
        <v>N/A</v>
      </c>
      <c r="I241" s="12">
        <v>-17.100000000000001</v>
      </c>
      <c r="J241" s="12">
        <v>-11.1</v>
      </c>
      <c r="K241" s="41" t="s">
        <v>732</v>
      </c>
      <c r="L241" s="9" t="str">
        <f t="shared" si="39"/>
        <v>Yes</v>
      </c>
    </row>
    <row r="242" spans="1:12" x14ac:dyDescent="0.25">
      <c r="A242" s="4" t="s">
        <v>1403</v>
      </c>
      <c r="B242" s="33" t="s">
        <v>217</v>
      </c>
      <c r="C242" s="14">
        <v>114970808</v>
      </c>
      <c r="D242" s="11" t="str">
        <f t="shared" si="36"/>
        <v>N/A</v>
      </c>
      <c r="E242" s="14">
        <v>114680582</v>
      </c>
      <c r="F242" s="11" t="str">
        <f t="shared" si="37"/>
        <v>N/A</v>
      </c>
      <c r="G242" s="14">
        <v>116433901</v>
      </c>
      <c r="H242" s="11" t="str">
        <f t="shared" si="38"/>
        <v>N/A</v>
      </c>
      <c r="I242" s="12">
        <v>-0.252</v>
      </c>
      <c r="J242" s="12">
        <v>1.5289999999999999</v>
      </c>
      <c r="K242" s="41" t="s">
        <v>732</v>
      </c>
      <c r="L242" s="9" t="str">
        <f t="shared" si="39"/>
        <v>Yes</v>
      </c>
    </row>
    <row r="243" spans="1:12" x14ac:dyDescent="0.25">
      <c r="A243" s="4" t="s">
        <v>1579</v>
      </c>
      <c r="B243" s="33" t="s">
        <v>217</v>
      </c>
      <c r="C243" s="1">
        <v>3973</v>
      </c>
      <c r="D243" s="1" t="str">
        <f t="shared" si="36"/>
        <v>N/A</v>
      </c>
      <c r="E243" s="1">
        <v>4235</v>
      </c>
      <c r="F243" s="1" t="str">
        <f t="shared" si="37"/>
        <v>N/A</v>
      </c>
      <c r="G243" s="1">
        <v>4370</v>
      </c>
      <c r="H243" s="11" t="str">
        <f t="shared" si="38"/>
        <v>N/A</v>
      </c>
      <c r="I243" s="12">
        <v>6.5949999999999998</v>
      </c>
      <c r="J243" s="12">
        <v>3.1880000000000002</v>
      </c>
      <c r="K243" s="41" t="s">
        <v>732</v>
      </c>
      <c r="L243" s="9" t="str">
        <f t="shared" si="39"/>
        <v>Yes</v>
      </c>
    </row>
    <row r="244" spans="1:12" ht="25" x14ac:dyDescent="0.25">
      <c r="A244" s="4" t="s">
        <v>1580</v>
      </c>
      <c r="B244" s="33" t="s">
        <v>217</v>
      </c>
      <c r="C244" s="14">
        <v>28938.033727999999</v>
      </c>
      <c r="D244" s="11" t="str">
        <f t="shared" si="36"/>
        <v>N/A</v>
      </c>
      <c r="E244" s="14">
        <v>27079.240141999999</v>
      </c>
      <c r="F244" s="11" t="str">
        <f t="shared" si="37"/>
        <v>N/A</v>
      </c>
      <c r="G244" s="14">
        <v>26643.913272000002</v>
      </c>
      <c r="H244" s="11" t="str">
        <f t="shared" si="38"/>
        <v>N/A</v>
      </c>
      <c r="I244" s="12">
        <v>-6.42</v>
      </c>
      <c r="J244" s="12">
        <v>-1.61</v>
      </c>
      <c r="K244" s="41" t="s">
        <v>732</v>
      </c>
      <c r="L244" s="9" t="str">
        <f t="shared" si="39"/>
        <v>Yes</v>
      </c>
    </row>
    <row r="245" spans="1:12" ht="25" x14ac:dyDescent="0.25">
      <c r="A245" s="46" t="s">
        <v>1581</v>
      </c>
      <c r="B245" s="33" t="s">
        <v>217</v>
      </c>
      <c r="C245" s="14">
        <v>12330.42345</v>
      </c>
      <c r="D245" s="11" t="str">
        <f t="shared" si="36"/>
        <v>N/A</v>
      </c>
      <c r="E245" s="14">
        <v>12181.066847</v>
      </c>
      <c r="F245" s="11" t="str">
        <f t="shared" si="37"/>
        <v>N/A</v>
      </c>
      <c r="G245" s="14">
        <v>12772.829576</v>
      </c>
      <c r="H245" s="11" t="str">
        <f t="shared" si="38"/>
        <v>N/A</v>
      </c>
      <c r="I245" s="12">
        <v>-1.21</v>
      </c>
      <c r="J245" s="12">
        <v>4.8579999999999997</v>
      </c>
      <c r="K245" s="41" t="s">
        <v>732</v>
      </c>
      <c r="L245" s="9" t="str">
        <f t="shared" si="39"/>
        <v>Yes</v>
      </c>
    </row>
    <row r="246" spans="1:12" ht="25" x14ac:dyDescent="0.25">
      <c r="A246" s="46" t="s">
        <v>1582</v>
      </c>
      <c r="B246" s="33" t="s">
        <v>217</v>
      </c>
      <c r="C246" s="14">
        <v>34785.042871999998</v>
      </c>
      <c r="D246" s="11" t="str">
        <f t="shared" si="36"/>
        <v>N/A</v>
      </c>
      <c r="E246" s="14">
        <v>32389.011203999999</v>
      </c>
      <c r="F246" s="11" t="str">
        <f t="shared" si="37"/>
        <v>N/A</v>
      </c>
      <c r="G246" s="14">
        <v>31447.178099000001</v>
      </c>
      <c r="H246" s="11" t="str">
        <f t="shared" si="38"/>
        <v>N/A</v>
      </c>
      <c r="I246" s="12">
        <v>-6.89</v>
      </c>
      <c r="J246" s="12">
        <v>-2.91</v>
      </c>
      <c r="K246" s="41" t="s">
        <v>732</v>
      </c>
      <c r="L246" s="9" t="str">
        <f t="shared" si="39"/>
        <v>Yes</v>
      </c>
    </row>
    <row r="247" spans="1:12" ht="25" x14ac:dyDescent="0.25">
      <c r="A247" s="46" t="s">
        <v>1583</v>
      </c>
      <c r="B247" s="33" t="s">
        <v>217</v>
      </c>
      <c r="C247" s="14">
        <v>6285</v>
      </c>
      <c r="D247" s="11" t="str">
        <f t="shared" si="36"/>
        <v>N/A</v>
      </c>
      <c r="E247" s="14">
        <v>4101.3333333</v>
      </c>
      <c r="F247" s="11" t="str">
        <f t="shared" si="37"/>
        <v>N/A</v>
      </c>
      <c r="G247" s="14">
        <v>3472.5555555999999</v>
      </c>
      <c r="H247" s="11" t="str">
        <f t="shared" si="38"/>
        <v>N/A</v>
      </c>
      <c r="I247" s="12">
        <v>-34.700000000000003</v>
      </c>
      <c r="J247" s="12">
        <v>-15.3</v>
      </c>
      <c r="K247" s="41" t="s">
        <v>732</v>
      </c>
      <c r="L247" s="9" t="str">
        <f t="shared" si="39"/>
        <v>Yes</v>
      </c>
    </row>
    <row r="248" spans="1:12" ht="25" x14ac:dyDescent="0.25">
      <c r="A248" s="46" t="s">
        <v>1584</v>
      </c>
      <c r="B248" s="33" t="s">
        <v>217</v>
      </c>
      <c r="C248" s="14" t="s">
        <v>1742</v>
      </c>
      <c r="D248" s="11" t="str">
        <f t="shared" si="36"/>
        <v>N/A</v>
      </c>
      <c r="E248" s="14">
        <v>566</v>
      </c>
      <c r="F248" s="11" t="str">
        <f t="shared" si="37"/>
        <v>N/A</v>
      </c>
      <c r="G248" s="14">
        <v>2804</v>
      </c>
      <c r="H248" s="11" t="str">
        <f t="shared" si="38"/>
        <v>N/A</v>
      </c>
      <c r="I248" s="12" t="s">
        <v>1742</v>
      </c>
      <c r="J248" s="12">
        <v>395.4</v>
      </c>
      <c r="K248" s="41" t="s">
        <v>732</v>
      </c>
      <c r="L248" s="9" t="str">
        <f t="shared" si="39"/>
        <v>No</v>
      </c>
    </row>
    <row r="249" spans="1:12" ht="25" x14ac:dyDescent="0.25">
      <c r="A249" s="42" t="s">
        <v>1585</v>
      </c>
      <c r="B249" s="33" t="s">
        <v>217</v>
      </c>
      <c r="C249" s="11">
        <v>5.3718226068000003</v>
      </c>
      <c r="D249" s="11" t="str">
        <f t="shared" si="36"/>
        <v>N/A</v>
      </c>
      <c r="E249" s="11">
        <v>5.3594705071000002</v>
      </c>
      <c r="F249" s="11" t="str">
        <f t="shared" si="37"/>
        <v>N/A</v>
      </c>
      <c r="G249" s="11">
        <v>5.2570796141000002</v>
      </c>
      <c r="H249" s="11" t="str">
        <f t="shared" si="38"/>
        <v>N/A</v>
      </c>
      <c r="I249" s="12">
        <v>-0.23</v>
      </c>
      <c r="J249" s="12">
        <v>-1.91</v>
      </c>
      <c r="K249" s="41" t="s">
        <v>732</v>
      </c>
      <c r="L249" s="9" t="str">
        <f t="shared" si="39"/>
        <v>Yes</v>
      </c>
    </row>
    <row r="250" spans="1:12" ht="25" x14ac:dyDescent="0.25">
      <c r="A250" s="45" t="s">
        <v>1586</v>
      </c>
      <c r="B250" s="33" t="s">
        <v>217</v>
      </c>
      <c r="C250" s="11">
        <v>27.756858525999998</v>
      </c>
      <c r="D250" s="11" t="str">
        <f t="shared" si="36"/>
        <v>N/A</v>
      </c>
      <c r="E250" s="11">
        <v>29.093298292</v>
      </c>
      <c r="F250" s="11" t="str">
        <f t="shared" si="37"/>
        <v>N/A</v>
      </c>
      <c r="G250" s="11">
        <v>28.812678618</v>
      </c>
      <c r="H250" s="11" t="str">
        <f t="shared" si="38"/>
        <v>N/A</v>
      </c>
      <c r="I250" s="12">
        <v>4.8150000000000004</v>
      </c>
      <c r="J250" s="12">
        <v>-0.96499999999999997</v>
      </c>
      <c r="K250" s="41" t="s">
        <v>732</v>
      </c>
      <c r="L250" s="9" t="str">
        <f t="shared" si="39"/>
        <v>Yes</v>
      </c>
    </row>
    <row r="251" spans="1:12" ht="25" x14ac:dyDescent="0.25">
      <c r="A251" s="45" t="s">
        <v>1587</v>
      </c>
      <c r="B251" s="33" t="s">
        <v>217</v>
      </c>
      <c r="C251" s="11">
        <v>32.615691931999997</v>
      </c>
      <c r="D251" s="11" t="str">
        <f t="shared" si="36"/>
        <v>N/A</v>
      </c>
      <c r="E251" s="11">
        <v>33.128313892000001</v>
      </c>
      <c r="F251" s="11" t="str">
        <f t="shared" si="37"/>
        <v>N/A</v>
      </c>
      <c r="G251" s="11">
        <v>33.005076142</v>
      </c>
      <c r="H251" s="11" t="str">
        <f t="shared" si="38"/>
        <v>N/A</v>
      </c>
      <c r="I251" s="12">
        <v>1.5720000000000001</v>
      </c>
      <c r="J251" s="12">
        <v>-0.372</v>
      </c>
      <c r="K251" s="41" t="s">
        <v>732</v>
      </c>
      <c r="L251" s="9" t="str">
        <f t="shared" si="39"/>
        <v>Yes</v>
      </c>
    </row>
    <row r="252" spans="1:12" ht="25" x14ac:dyDescent="0.25">
      <c r="A252" s="45" t="s">
        <v>1588</v>
      </c>
      <c r="B252" s="33" t="s">
        <v>217</v>
      </c>
      <c r="C252" s="11">
        <v>3.9541321000000004E-3</v>
      </c>
      <c r="D252" s="11" t="str">
        <f t="shared" si="36"/>
        <v>N/A</v>
      </c>
      <c r="E252" s="11">
        <v>5.5179516999999999E-3</v>
      </c>
      <c r="F252" s="11" t="str">
        <f t="shared" si="37"/>
        <v>N/A</v>
      </c>
      <c r="G252" s="11">
        <v>1.5814721699999999E-2</v>
      </c>
      <c r="H252" s="11" t="str">
        <f t="shared" si="38"/>
        <v>N/A</v>
      </c>
      <c r="I252" s="12">
        <v>39.549999999999997</v>
      </c>
      <c r="J252" s="12">
        <v>186.6</v>
      </c>
      <c r="K252" s="41" t="s">
        <v>732</v>
      </c>
      <c r="L252" s="9" t="str">
        <f t="shared" si="39"/>
        <v>No</v>
      </c>
    </row>
    <row r="253" spans="1:12" ht="25" x14ac:dyDescent="0.25">
      <c r="A253" s="45" t="s">
        <v>1589</v>
      </c>
      <c r="B253" s="33" t="s">
        <v>217</v>
      </c>
      <c r="C253" s="11">
        <v>0</v>
      </c>
      <c r="D253" s="11" t="str">
        <f t="shared" si="36"/>
        <v>N/A</v>
      </c>
      <c r="E253" s="11">
        <v>8.7596355999999993E-3</v>
      </c>
      <c r="F253" s="11" t="str">
        <f t="shared" si="37"/>
        <v>N/A</v>
      </c>
      <c r="G253" s="11">
        <v>7.9884966000000005E-3</v>
      </c>
      <c r="H253" s="11" t="str">
        <f t="shared" si="38"/>
        <v>N/A</v>
      </c>
      <c r="I253" s="12" t="s">
        <v>1742</v>
      </c>
      <c r="J253" s="12">
        <v>-8.8000000000000007</v>
      </c>
      <c r="K253" s="41" t="s">
        <v>732</v>
      </c>
      <c r="L253" s="9" t="str">
        <f t="shared" si="39"/>
        <v>Yes</v>
      </c>
    </row>
    <row r="254" spans="1:12" x14ac:dyDescent="0.25">
      <c r="A254" s="151" t="s">
        <v>1648</v>
      </c>
      <c r="B254" s="152"/>
      <c r="C254" s="152"/>
      <c r="D254" s="152"/>
      <c r="E254" s="152"/>
      <c r="F254" s="152"/>
      <c r="G254" s="152"/>
      <c r="H254" s="152"/>
      <c r="I254" s="152"/>
      <c r="J254" s="152"/>
      <c r="K254" s="152"/>
      <c r="L254" s="153"/>
    </row>
    <row r="255" spans="1:12" x14ac:dyDescent="0.25">
      <c r="A255" s="145" t="s">
        <v>1646</v>
      </c>
      <c r="B255" s="146"/>
      <c r="C255" s="146"/>
      <c r="D255" s="146"/>
      <c r="E255" s="146"/>
      <c r="F255" s="146"/>
      <c r="G255" s="146"/>
      <c r="H255" s="146"/>
      <c r="I255" s="146"/>
      <c r="J255" s="146"/>
      <c r="K255" s="146"/>
      <c r="L255" s="147"/>
    </row>
    <row r="256" spans="1:12" x14ac:dyDescent="0.25">
      <c r="A256" s="47"/>
    </row>
    <row r="258" spans="1:1" x14ac:dyDescent="0.25">
      <c r="A258" s="2"/>
    </row>
    <row r="259" spans="1:1" x14ac:dyDescent="0.25">
      <c r="A259" s="2"/>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1591</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24" t="s">
        <v>345</v>
      </c>
      <c r="B6" s="116" t="s">
        <v>217</v>
      </c>
      <c r="C6" s="121">
        <v>7</v>
      </c>
      <c r="D6" s="116" t="s">
        <v>217</v>
      </c>
      <c r="E6" s="121">
        <v>7</v>
      </c>
      <c r="F6" s="116" t="s">
        <v>217</v>
      </c>
      <c r="G6" s="121">
        <v>7</v>
      </c>
      <c r="H6" s="116" t="s">
        <v>217</v>
      </c>
      <c r="I6" s="122" t="s">
        <v>217</v>
      </c>
      <c r="J6" s="122" t="s">
        <v>217</v>
      </c>
      <c r="K6" s="116" t="s">
        <v>217</v>
      </c>
    </row>
    <row r="7" spans="1:11" s="26" customFormat="1" x14ac:dyDescent="0.25">
      <c r="A7" s="27" t="s">
        <v>305</v>
      </c>
      <c r="B7" s="123" t="s">
        <v>217</v>
      </c>
      <c r="C7" s="124">
        <v>14034</v>
      </c>
      <c r="D7" s="125" t="str">
        <f>IF($B7="N/A","N/A",IF(C7&gt;15,"No",IF(C7&lt;-15,"No","Yes")))</f>
        <v>N/A</v>
      </c>
      <c r="E7" s="124">
        <v>14338</v>
      </c>
      <c r="F7" s="125" t="str">
        <f>IF($B7="N/A","N/A",IF(E7&gt;15,"No",IF(E7&lt;-15,"No","Yes")))</f>
        <v>N/A</v>
      </c>
      <c r="G7" s="124">
        <v>14217</v>
      </c>
      <c r="H7" s="125" t="str">
        <f>IF($B7="N/A","N/A",IF(G7&gt;15,"No",IF(G7&lt;-15,"No","Yes")))</f>
        <v>N/A</v>
      </c>
      <c r="I7" s="126">
        <v>2.1659999999999999</v>
      </c>
      <c r="J7" s="126">
        <v>-0.84399999999999997</v>
      </c>
      <c r="K7" s="125" t="str">
        <f t="shared" ref="K7:K24" si="0">IF(J7="Div by 0", "N/A", IF(J7="N/A","N/A", IF(J7&gt;30, "No", IF(J7&lt;-30, "No", "Yes"))))</f>
        <v>Yes</v>
      </c>
    </row>
    <row r="8" spans="1:11" x14ac:dyDescent="0.25">
      <c r="A8" s="24" t="s">
        <v>365</v>
      </c>
      <c r="B8" s="123" t="s">
        <v>217</v>
      </c>
      <c r="C8" s="124" t="s">
        <v>217</v>
      </c>
      <c r="D8" s="125" t="str">
        <f>IF($B8="N/A","N/A",IF(C8&gt;15,"No",IF(C8&lt;-15,"No","Yes")))</f>
        <v>N/A</v>
      </c>
      <c r="E8" s="124" t="s">
        <v>217</v>
      </c>
      <c r="F8" s="125" t="str">
        <f>IF($B8="N/A","N/A",IF(E8&gt;15,"No",IF(E8&lt;-15,"No","Yes")))</f>
        <v>N/A</v>
      </c>
      <c r="G8" s="127">
        <v>100</v>
      </c>
      <c r="H8" s="125" t="str">
        <f>IF($B8="N/A","N/A",IF(G8&gt;15,"No",IF(G8&lt;-15,"No","Yes")))</f>
        <v>N/A</v>
      </c>
      <c r="I8" s="126" t="s">
        <v>217</v>
      </c>
      <c r="J8" s="126" t="s">
        <v>217</v>
      </c>
      <c r="K8" s="125" t="str">
        <f t="shared" si="0"/>
        <v>N/A</v>
      </c>
    </row>
    <row r="9" spans="1:11" x14ac:dyDescent="0.25">
      <c r="A9" s="24" t="s">
        <v>306</v>
      </c>
      <c r="B9" s="117" t="s">
        <v>217</v>
      </c>
      <c r="C9" s="116">
        <v>0</v>
      </c>
      <c r="D9" s="116" t="str">
        <f>IF($B9="N/A","N/A",IF(C9&gt;15,"No",IF(C9&lt;-15,"No","Yes")))</f>
        <v>N/A</v>
      </c>
      <c r="E9" s="116">
        <v>0</v>
      </c>
      <c r="F9" s="116" t="str">
        <f>IF($B9="N/A","N/A",IF(E9&gt;15,"No",IF(E9&lt;-15,"No","Yes")))</f>
        <v>N/A</v>
      </c>
      <c r="G9" s="116">
        <v>0</v>
      </c>
      <c r="H9" s="116" t="str">
        <f>IF($B9="N/A","N/A",IF(G9&gt;15,"No",IF(G9&lt;-15,"No","Yes")))</f>
        <v>N/A</v>
      </c>
      <c r="I9" s="122" t="s">
        <v>1742</v>
      </c>
      <c r="J9" s="122" t="s">
        <v>1742</v>
      </c>
      <c r="K9" s="116" t="str">
        <f t="shared" si="0"/>
        <v>N/A</v>
      </c>
    </row>
    <row r="10" spans="1:11" x14ac:dyDescent="0.25">
      <c r="A10" s="24" t="s">
        <v>307</v>
      </c>
      <c r="B10" s="117" t="s">
        <v>217</v>
      </c>
      <c r="C10" s="116">
        <v>0</v>
      </c>
      <c r="D10" s="116" t="str">
        <f>IF($B10="N/A","N/A",IF(C10&gt;15,"No",IF(C10&lt;-15,"No","Yes")))</f>
        <v>N/A</v>
      </c>
      <c r="E10" s="116">
        <v>0</v>
      </c>
      <c r="F10" s="116" t="str">
        <f>IF($B10="N/A","N/A",IF(E10&gt;15,"No",IF(E10&lt;-15,"No","Yes")))</f>
        <v>N/A</v>
      </c>
      <c r="G10" s="116">
        <v>0</v>
      </c>
      <c r="H10" s="116" t="str">
        <f>IF($B10="N/A","N/A",IF(G10&gt;15,"No",IF(G10&lt;-15,"No","Yes")))</f>
        <v>N/A</v>
      </c>
      <c r="I10" s="122" t="s">
        <v>1742</v>
      </c>
      <c r="J10" s="122" t="s">
        <v>1742</v>
      </c>
      <c r="K10" s="116" t="str">
        <f t="shared" si="0"/>
        <v>N/A</v>
      </c>
    </row>
    <row r="11" spans="1:11" x14ac:dyDescent="0.25">
      <c r="A11" s="24" t="s">
        <v>811</v>
      </c>
      <c r="B11" s="117" t="s">
        <v>218</v>
      </c>
      <c r="C11" s="116" t="s">
        <v>217</v>
      </c>
      <c r="D11" s="116" t="str">
        <f>IF(OR($B11="N/A",$C11="N/A"),"N/A",IF(C11&gt;100,"No",IF(C11&lt;95,"No","Yes")))</f>
        <v>N/A</v>
      </c>
      <c r="E11" s="116">
        <v>100</v>
      </c>
      <c r="F11" s="116" t="str">
        <f>IF(OR($B11="N/A",$E11="N/A"),"N/A",IF(E11&gt;100,"No",IF(E11&lt;95,"No","Yes")))</f>
        <v>Yes</v>
      </c>
      <c r="G11" s="116">
        <v>100</v>
      </c>
      <c r="H11" s="116" t="str">
        <f>IF($B11="N/A","N/A",IF(G11&gt;100,"No",IF(G11&lt;95,"No","Yes")))</f>
        <v>Yes</v>
      </c>
      <c r="I11" s="122" t="s">
        <v>217</v>
      </c>
      <c r="J11" s="122">
        <v>0</v>
      </c>
      <c r="K11" s="116" t="str">
        <f t="shared" si="0"/>
        <v>Yes</v>
      </c>
    </row>
    <row r="12" spans="1:11" x14ac:dyDescent="0.25">
      <c r="A12" s="24" t="s">
        <v>308</v>
      </c>
      <c r="B12" s="117" t="s">
        <v>217</v>
      </c>
      <c r="C12" s="116" t="s">
        <v>217</v>
      </c>
      <c r="D12" s="116" t="str">
        <f t="shared" ref="D12:D13" si="1">IF(OR($B12="N/A",$C12="N/A"),"N/A",IF(C12&gt;100,"No",IF(C12&lt;95,"No","Yes")))</f>
        <v>N/A</v>
      </c>
      <c r="E12" s="116">
        <v>0</v>
      </c>
      <c r="F12" s="116" t="str">
        <f t="shared" ref="F12:F13" si="2">IF(OR($B12="N/A",$E12="N/A"),"N/A",IF(E12&gt;100,"No",IF(E12&lt;95,"No","Yes")))</f>
        <v>N/A</v>
      </c>
      <c r="G12" s="116">
        <v>0</v>
      </c>
      <c r="H12" s="116" t="str">
        <f t="shared" ref="H12:H13" si="3">IF($B12="N/A","N/A",IF(G12&gt;100,"No",IF(G12&lt;95,"No","Yes")))</f>
        <v>N/A</v>
      </c>
      <c r="I12" s="122" t="s">
        <v>217</v>
      </c>
      <c r="J12" s="122" t="s">
        <v>1742</v>
      </c>
      <c r="K12" s="116" t="str">
        <f t="shared" si="0"/>
        <v>N/A</v>
      </c>
    </row>
    <row r="13" spans="1:11" x14ac:dyDescent="0.25">
      <c r="A13" s="24" t="s">
        <v>812</v>
      </c>
      <c r="B13" s="117" t="s">
        <v>218</v>
      </c>
      <c r="C13" s="116" t="s">
        <v>217</v>
      </c>
      <c r="D13" s="116" t="str">
        <f t="shared" si="1"/>
        <v>N/A</v>
      </c>
      <c r="E13" s="116">
        <v>100</v>
      </c>
      <c r="F13" s="116" t="str">
        <f t="shared" si="2"/>
        <v>Yes</v>
      </c>
      <c r="G13" s="116">
        <v>100</v>
      </c>
      <c r="H13" s="116" t="str">
        <f t="shared" si="3"/>
        <v>Yes</v>
      </c>
      <c r="I13" s="122" t="s">
        <v>217</v>
      </c>
      <c r="J13" s="122">
        <v>0</v>
      </c>
      <c r="K13" s="116" t="str">
        <f t="shared" si="0"/>
        <v>Yes</v>
      </c>
    </row>
    <row r="14" spans="1:11" x14ac:dyDescent="0.25">
      <c r="A14" s="27" t="s">
        <v>309</v>
      </c>
      <c r="B14" s="117" t="s">
        <v>217</v>
      </c>
      <c r="C14" s="128">
        <v>14034</v>
      </c>
      <c r="D14" s="116" t="str">
        <f>IF($B14="N/A","N/A",IF(C14&gt;15,"No",IF(C14&lt;-15,"No","Yes")))</f>
        <v>N/A</v>
      </c>
      <c r="E14" s="128">
        <v>14338</v>
      </c>
      <c r="F14" s="116" t="str">
        <f>IF($B14="N/A","N/A",IF(E14&gt;15,"No",IF(E14&lt;-15,"No","Yes")))</f>
        <v>N/A</v>
      </c>
      <c r="G14" s="128">
        <v>14217</v>
      </c>
      <c r="H14" s="116" t="str">
        <f>IF($B14="N/A","N/A",IF(G14&gt;15,"No",IF(G14&lt;-15,"No","Yes")))</f>
        <v>N/A</v>
      </c>
      <c r="I14" s="122">
        <v>2.1659999999999999</v>
      </c>
      <c r="J14" s="122">
        <v>-0.84399999999999997</v>
      </c>
      <c r="K14" s="116" t="str">
        <f t="shared" si="0"/>
        <v>Yes</v>
      </c>
    </row>
    <row r="15" spans="1:11" x14ac:dyDescent="0.25">
      <c r="A15" s="24" t="s">
        <v>435</v>
      </c>
      <c r="B15" s="117" t="s">
        <v>219</v>
      </c>
      <c r="C15" s="116">
        <v>15.790223742</v>
      </c>
      <c r="D15" s="116" t="str">
        <f>IF($B15="N/A","N/A",IF(C15&gt;20,"No",IF(C15&lt;5,"No","Yes")))</f>
        <v>Yes</v>
      </c>
      <c r="E15" s="116">
        <v>15.734412052</v>
      </c>
      <c r="F15" s="116" t="str">
        <f>IF($B15="N/A","N/A",IF(E15&gt;20,"No",IF(E15&lt;5,"No","Yes")))</f>
        <v>Yes</v>
      </c>
      <c r="G15" s="116">
        <v>16.374762608000001</v>
      </c>
      <c r="H15" s="116" t="str">
        <f>IF($B15="N/A","N/A",IF(G15&gt;20,"No",IF(G15&lt;5,"No","Yes")))</f>
        <v>Yes</v>
      </c>
      <c r="I15" s="122">
        <v>-0.35299999999999998</v>
      </c>
      <c r="J15" s="122">
        <v>4.07</v>
      </c>
      <c r="K15" s="116" t="str">
        <f t="shared" si="0"/>
        <v>Yes</v>
      </c>
    </row>
    <row r="16" spans="1:11" x14ac:dyDescent="0.25">
      <c r="A16" s="24" t="s">
        <v>436</v>
      </c>
      <c r="B16" s="117" t="s">
        <v>217</v>
      </c>
      <c r="C16" s="116" t="s">
        <v>217</v>
      </c>
      <c r="D16" s="116" t="str">
        <f>IF($B16="N/A","N/A",IF(C16&gt;15,"No",IF(C16&lt;-15,"No","Yes")))</f>
        <v>N/A</v>
      </c>
      <c r="E16" s="116" t="s">
        <v>217</v>
      </c>
      <c r="F16" s="116" t="str">
        <f>IF($B16="N/A","N/A",IF(E16&gt;15,"No",IF(E16&lt;-15,"No","Yes")))</f>
        <v>N/A</v>
      </c>
      <c r="G16" s="116">
        <v>83.625237392000003</v>
      </c>
      <c r="H16" s="116" t="str">
        <f>IF($B16="N/A","N/A",IF(G16&gt;15,"No",IF(G16&lt;-15,"No","Yes")))</f>
        <v>N/A</v>
      </c>
      <c r="I16" s="122" t="s">
        <v>217</v>
      </c>
      <c r="J16" s="122" t="s">
        <v>217</v>
      </c>
      <c r="K16" s="116" t="str">
        <f t="shared" si="0"/>
        <v>N/A</v>
      </c>
    </row>
    <row r="17" spans="1:11" x14ac:dyDescent="0.25">
      <c r="A17" s="24" t="s">
        <v>437</v>
      </c>
      <c r="B17" s="117" t="s">
        <v>217</v>
      </c>
      <c r="C17" s="116">
        <v>3.2136240559</v>
      </c>
      <c r="D17" s="116" t="str">
        <f>IF($B17="N/A","N/A",IF(C17&gt;15,"No",IF(C17&lt;-15,"No","Yes")))</f>
        <v>N/A</v>
      </c>
      <c r="E17" s="116">
        <v>2.0086483469999998</v>
      </c>
      <c r="F17" s="116" t="str">
        <f>IF($B17="N/A","N/A",IF(E17&gt;15,"No",IF(E17&lt;-15,"No","Yes")))</f>
        <v>N/A</v>
      </c>
      <c r="G17" s="116">
        <v>2.2156573116999998</v>
      </c>
      <c r="H17" s="116" t="str">
        <f>IF($B17="N/A","N/A",IF(G17&gt;15,"No",IF(G17&lt;-15,"No","Yes")))</f>
        <v>N/A</v>
      </c>
      <c r="I17" s="122">
        <v>-37.5</v>
      </c>
      <c r="J17" s="122">
        <v>10.31</v>
      </c>
      <c r="K17" s="116" t="str">
        <f t="shared" si="0"/>
        <v>Yes</v>
      </c>
    </row>
    <row r="18" spans="1:11" x14ac:dyDescent="0.25">
      <c r="A18" s="24" t="s">
        <v>813</v>
      </c>
      <c r="B18" s="117" t="s">
        <v>217</v>
      </c>
      <c r="C18" s="135">
        <v>28482.319289999999</v>
      </c>
      <c r="D18" s="116" t="str">
        <f>IF($B18="N/A","N/A",IF(C18&gt;15,"No",IF(C18&lt;-15,"No","Yes")))</f>
        <v>N/A</v>
      </c>
      <c r="E18" s="135">
        <v>18086.506944000001</v>
      </c>
      <c r="F18" s="116" t="str">
        <f>IF($B18="N/A","N/A",IF(E18&gt;15,"No",IF(E18&lt;-15,"No","Yes")))</f>
        <v>N/A</v>
      </c>
      <c r="G18" s="135">
        <v>11415.488889</v>
      </c>
      <c r="H18" s="116" t="str">
        <f>IF($B18="N/A","N/A",IF(G18&gt;15,"No",IF(G18&lt;-15,"No","Yes")))</f>
        <v>N/A</v>
      </c>
      <c r="I18" s="122">
        <v>-36.5</v>
      </c>
      <c r="J18" s="122">
        <v>-36.9</v>
      </c>
      <c r="K18" s="116" t="str">
        <f t="shared" si="0"/>
        <v>No</v>
      </c>
    </row>
    <row r="19" spans="1:11" x14ac:dyDescent="0.25">
      <c r="A19" s="3" t="s">
        <v>310</v>
      </c>
      <c r="B19" s="117" t="s">
        <v>217</v>
      </c>
      <c r="C19" s="128">
        <v>214</v>
      </c>
      <c r="D19" s="117" t="s">
        <v>217</v>
      </c>
      <c r="E19" s="128">
        <v>238</v>
      </c>
      <c r="F19" s="117" t="s">
        <v>217</v>
      </c>
      <c r="G19" s="128">
        <v>235</v>
      </c>
      <c r="H19" s="116" t="str">
        <f>IF($B19="N/A","N/A",IF(G19&gt;15,"No",IF(G19&lt;-15,"No","Yes")))</f>
        <v>N/A</v>
      </c>
      <c r="I19" s="122">
        <v>11.21</v>
      </c>
      <c r="J19" s="122">
        <v>-1.26</v>
      </c>
      <c r="K19" s="116" t="str">
        <f t="shared" si="0"/>
        <v>Yes</v>
      </c>
    </row>
    <row r="20" spans="1:11" x14ac:dyDescent="0.25">
      <c r="A20" s="3" t="s">
        <v>350</v>
      </c>
      <c r="B20" s="117" t="s">
        <v>217</v>
      </c>
      <c r="C20" s="128" t="s">
        <v>217</v>
      </c>
      <c r="D20" s="117" t="s">
        <v>217</v>
      </c>
      <c r="E20" s="128" t="s">
        <v>217</v>
      </c>
      <c r="F20" s="117" t="s">
        <v>217</v>
      </c>
      <c r="G20" s="129">
        <v>1.6529506928</v>
      </c>
      <c r="H20" s="116" t="str">
        <f>IF($B20="N/A","N/A",IF(G20&gt;15,"No",IF(G20&lt;-15,"No","Yes")))</f>
        <v>N/A</v>
      </c>
      <c r="I20" s="122" t="s">
        <v>217</v>
      </c>
      <c r="J20" s="122" t="s">
        <v>217</v>
      </c>
      <c r="K20" s="116" t="str">
        <f t="shared" si="0"/>
        <v>N/A</v>
      </c>
    </row>
    <row r="21" spans="1:11" ht="25" x14ac:dyDescent="0.25">
      <c r="A21" s="3" t="s">
        <v>814</v>
      </c>
      <c r="B21" s="117" t="s">
        <v>217</v>
      </c>
      <c r="C21" s="130">
        <v>5271.1028036999996</v>
      </c>
      <c r="D21" s="116" t="str">
        <f>IF($B21="N/A","N/A",IF(C21&gt;60,"No",IF(C21&lt;15,"No","Yes")))</f>
        <v>N/A</v>
      </c>
      <c r="E21" s="130">
        <v>7213.3277311000002</v>
      </c>
      <c r="F21" s="116" t="str">
        <f>IF($B21="N/A","N/A",IF(E21&gt;60,"No",IF(E21&lt;15,"No","Yes")))</f>
        <v>N/A</v>
      </c>
      <c r="G21" s="130">
        <v>6389.5446808999995</v>
      </c>
      <c r="H21" s="116" t="str">
        <f>IF($B21="N/A","N/A",IF(G21&gt;60,"No",IF(G21&lt;15,"No","Yes")))</f>
        <v>N/A</v>
      </c>
      <c r="I21" s="122">
        <v>36.85</v>
      </c>
      <c r="J21" s="122">
        <v>-11.4</v>
      </c>
      <c r="K21" s="116" t="str">
        <f t="shared" si="0"/>
        <v>Yes</v>
      </c>
    </row>
    <row r="22" spans="1:11" x14ac:dyDescent="0.25">
      <c r="A22" s="3" t="s">
        <v>815</v>
      </c>
      <c r="B22" s="117" t="s">
        <v>221</v>
      </c>
      <c r="C22" s="128">
        <v>11</v>
      </c>
      <c r="D22" s="116" t="str">
        <f>IF($B22="N/A","N/A",IF(C22="N/A","N/A",IF(C22=0,"Yes","No")))</f>
        <v>No</v>
      </c>
      <c r="E22" s="128">
        <v>0</v>
      </c>
      <c r="F22" s="116" t="str">
        <f>IF($B22="N/A","N/A",IF(E22="N/A","N/A",IF(E22=0,"Yes","No")))</f>
        <v>Yes</v>
      </c>
      <c r="G22" s="128">
        <v>0</v>
      </c>
      <c r="H22" s="116" t="str">
        <f>IF($B22="N/A","N/A",IF(G22=0,"Yes","No"))</f>
        <v>Yes</v>
      </c>
      <c r="I22" s="122">
        <v>-100</v>
      </c>
      <c r="J22" s="122" t="s">
        <v>1742</v>
      </c>
      <c r="K22" s="116" t="str">
        <f t="shared" si="0"/>
        <v>N/A</v>
      </c>
    </row>
    <row r="23" spans="1:11" x14ac:dyDescent="0.25">
      <c r="A23" s="3" t="s">
        <v>816</v>
      </c>
      <c r="B23" s="117" t="s">
        <v>221</v>
      </c>
      <c r="C23" s="116">
        <v>0</v>
      </c>
      <c r="D23" s="116" t="str">
        <f>IF($B23="N/A","N/A",IF(C23="N/A","N/A",IF(C23=0,"Yes","No")))</f>
        <v>Yes</v>
      </c>
      <c r="E23" s="116">
        <v>0</v>
      </c>
      <c r="F23" s="116" t="str">
        <f t="shared" ref="F23:F24" si="4">IF($B23="N/A","N/A",IF(E23="N/A","N/A",IF(E23=0,"Yes","No")))</f>
        <v>Yes</v>
      </c>
      <c r="G23" s="116">
        <v>0</v>
      </c>
      <c r="H23" s="116" t="str">
        <f t="shared" ref="H23:H24" si="5">IF($B23="N/A","N/A",IF(G23=0,"Yes","No"))</f>
        <v>Yes</v>
      </c>
      <c r="I23" s="122" t="s">
        <v>1742</v>
      </c>
      <c r="J23" s="122" t="s">
        <v>1742</v>
      </c>
      <c r="K23" s="116" t="str">
        <f t="shared" si="0"/>
        <v>N/A</v>
      </c>
    </row>
    <row r="24" spans="1:11" x14ac:dyDescent="0.25">
      <c r="A24" s="3" t="s">
        <v>817</v>
      </c>
      <c r="B24" s="117" t="s">
        <v>221</v>
      </c>
      <c r="C24" s="135">
        <v>0</v>
      </c>
      <c r="D24" s="116" t="str">
        <f>IF($B24="N/A","N/A",IF(C24="N/A","N/A",IF(C24=0,"Yes","No")))</f>
        <v>Yes</v>
      </c>
      <c r="E24" s="135">
        <v>0</v>
      </c>
      <c r="F24" s="116" t="str">
        <f t="shared" si="4"/>
        <v>Yes</v>
      </c>
      <c r="G24" s="135">
        <v>0</v>
      </c>
      <c r="H24" s="116" t="str">
        <f t="shared" si="5"/>
        <v>Yes</v>
      </c>
      <c r="I24" s="122" t="s">
        <v>1742</v>
      </c>
      <c r="J24" s="122" t="s">
        <v>1742</v>
      </c>
      <c r="K24" s="116" t="str">
        <f t="shared" si="0"/>
        <v>N/A</v>
      </c>
    </row>
    <row r="25" spans="1:11" s="100" customFormat="1" x14ac:dyDescent="0.25">
      <c r="A25" s="95" t="s">
        <v>1648</v>
      </c>
      <c r="B25" s="96"/>
      <c r="C25" s="97"/>
      <c r="D25" s="98"/>
      <c r="E25" s="97"/>
      <c r="F25" s="98"/>
      <c r="G25" s="97"/>
      <c r="H25" s="98"/>
      <c r="I25" s="99"/>
      <c r="J25" s="99"/>
      <c r="K25" s="98"/>
    </row>
    <row r="26" spans="1:11" ht="12.75" customHeight="1" x14ac:dyDescent="0.25">
      <c r="A26" s="145" t="s">
        <v>1646</v>
      </c>
      <c r="B26" s="146"/>
      <c r="C26" s="146"/>
      <c r="D26" s="146"/>
      <c r="E26" s="146"/>
      <c r="F26" s="146"/>
      <c r="G26" s="146"/>
      <c r="H26" s="146"/>
      <c r="I26" s="146"/>
      <c r="J26" s="146"/>
      <c r="K26" s="147"/>
    </row>
    <row r="27" spans="1:11" x14ac:dyDescent="0.25">
      <c r="B27" s="33"/>
      <c r="C27" s="8"/>
      <c r="D27" s="9"/>
      <c r="E27" s="8"/>
      <c r="F27" s="9"/>
      <c r="G27" s="8"/>
      <c r="H27" s="9"/>
      <c r="I27" s="10"/>
      <c r="J27" s="10"/>
      <c r="K27" s="9"/>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1592</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90" t="s">
        <v>305</v>
      </c>
      <c r="B6" s="33" t="s">
        <v>217</v>
      </c>
      <c r="C6" s="34">
        <v>11818</v>
      </c>
      <c r="D6" s="9" t="str">
        <f>IF($B6="N/A","N/A",IF(C6&gt;15,"No",IF(C6&lt;-15,"No","Yes")))</f>
        <v>N/A</v>
      </c>
      <c r="E6" s="34">
        <v>12082</v>
      </c>
      <c r="F6" s="9" t="str">
        <f>IF($B6="N/A","N/A",IF(E6&gt;15,"No",IF(E6&lt;-15,"No","Yes")))</f>
        <v>N/A</v>
      </c>
      <c r="G6" s="34">
        <v>11889</v>
      </c>
      <c r="H6" s="9" t="str">
        <f>IF($B6="N/A","N/A",IF(G6&gt;15,"No",IF(G6&lt;-15,"No","Yes")))</f>
        <v>N/A</v>
      </c>
      <c r="I6" s="10">
        <v>2.234</v>
      </c>
      <c r="J6" s="10">
        <v>-1.6</v>
      </c>
      <c r="K6" s="9" t="str">
        <f t="shared" ref="K6:K36" si="0">IF(J6="Div by 0", "N/A", IF(J6="N/A","N/A", IF(J6&gt;30, "No", IF(J6&lt;-30, "No", "Yes"))))</f>
        <v>Yes</v>
      </c>
    </row>
    <row r="7" spans="1:11" x14ac:dyDescent="0.25">
      <c r="A7" s="90" t="s">
        <v>311</v>
      </c>
      <c r="B7" s="33" t="s">
        <v>218</v>
      </c>
      <c r="C7" s="91">
        <v>100</v>
      </c>
      <c r="D7" s="9" t="str">
        <f>IF($B7="N/A","N/A",IF(C7&gt;100,"No",IF(C7&lt;95,"No","Yes")))</f>
        <v>Yes</v>
      </c>
      <c r="E7" s="91">
        <v>100</v>
      </c>
      <c r="F7" s="9" t="str">
        <f>IF($B7="N/A","N/A",IF(E7&gt;100,"No",IF(E7&lt;95,"No","Yes")))</f>
        <v>Yes</v>
      </c>
      <c r="G7" s="9">
        <v>100</v>
      </c>
      <c r="H7" s="9" t="str">
        <f>IF($B7="N/A","N/A",IF(G7&gt;100,"No",IF(G7&lt;95,"No","Yes")))</f>
        <v>Yes</v>
      </c>
      <c r="I7" s="10">
        <v>0</v>
      </c>
      <c r="J7" s="10">
        <v>0</v>
      </c>
      <c r="K7" s="9" t="str">
        <f t="shared" si="0"/>
        <v>Yes</v>
      </c>
    </row>
    <row r="8" spans="1:11" x14ac:dyDescent="0.25">
      <c r="A8" s="90" t="s">
        <v>312</v>
      </c>
      <c r="B8" s="33" t="s">
        <v>221</v>
      </c>
      <c r="C8" s="91">
        <v>0</v>
      </c>
      <c r="D8" s="9" t="str">
        <f>IF($B8="N/A","N/A",IF(C8=0,"Yes","No"))</f>
        <v>Yes</v>
      </c>
      <c r="E8" s="91">
        <v>0</v>
      </c>
      <c r="F8" s="9" t="str">
        <f>IF($B8="N/A","N/A",IF(E8=0,"Yes","No"))</f>
        <v>Yes</v>
      </c>
      <c r="G8" s="91">
        <v>0</v>
      </c>
      <c r="H8" s="9" t="str">
        <f>IF($B8="N/A","N/A",IF(G8=0,"Yes","No"))</f>
        <v>Yes</v>
      </c>
      <c r="I8" s="10" t="s">
        <v>1742</v>
      </c>
      <c r="J8" s="10" t="s">
        <v>1742</v>
      </c>
      <c r="K8" s="9" t="str">
        <f t="shared" si="0"/>
        <v>N/A</v>
      </c>
    </row>
    <row r="9" spans="1:11" x14ac:dyDescent="0.25">
      <c r="A9" s="90" t="s">
        <v>818</v>
      </c>
      <c r="B9" s="33" t="s">
        <v>222</v>
      </c>
      <c r="C9" s="76">
        <v>6159.8626671000002</v>
      </c>
      <c r="D9" s="9" t="str">
        <f>IF($B9="N/A","N/A",IF(C9&gt;7000,"No",IF(C9&lt;2000,"No","Yes")))</f>
        <v>Yes</v>
      </c>
      <c r="E9" s="76">
        <v>6496.3180764999997</v>
      </c>
      <c r="F9" s="9" t="str">
        <f>IF($B9="N/A","N/A",IF(E9&gt;7000,"No",IF(E9&lt;2000,"No","Yes")))</f>
        <v>Yes</v>
      </c>
      <c r="G9" s="76">
        <v>7026.9631591999996</v>
      </c>
      <c r="H9" s="9" t="str">
        <f>IF($B9="N/A","N/A",IF(G9&gt;7000,"No",IF(G9&lt;2000,"No","Yes")))</f>
        <v>No</v>
      </c>
      <c r="I9" s="10">
        <v>5.4619999999999997</v>
      </c>
      <c r="J9" s="10">
        <v>8.1679999999999993</v>
      </c>
      <c r="K9" s="9" t="str">
        <f t="shared" si="0"/>
        <v>Yes</v>
      </c>
    </row>
    <row r="10" spans="1:11" x14ac:dyDescent="0.25">
      <c r="A10" s="90" t="s">
        <v>819</v>
      </c>
      <c r="B10" s="33" t="s">
        <v>217</v>
      </c>
      <c r="C10" s="76">
        <v>1612.7136178000001</v>
      </c>
      <c r="D10" s="9" t="str">
        <f>IF($B10="N/A","N/A",IF(C10&gt;15,"No",IF(C10&lt;-15,"No","Yes")))</f>
        <v>N/A</v>
      </c>
      <c r="E10" s="76">
        <v>1716.5714942</v>
      </c>
      <c r="F10" s="9" t="str">
        <f>IF($B10="N/A","N/A",IF(E10&gt;15,"No",IF(E10&lt;-15,"No","Yes")))</f>
        <v>N/A</v>
      </c>
      <c r="G10" s="76">
        <v>1759.894718</v>
      </c>
      <c r="H10" s="9" t="str">
        <f>IF($B10="N/A","N/A",IF(G10&gt;15,"No",IF(G10&lt;-15,"No","Yes")))</f>
        <v>N/A</v>
      </c>
      <c r="I10" s="10">
        <v>6.44</v>
      </c>
      <c r="J10" s="10">
        <v>2.524</v>
      </c>
      <c r="K10" s="9" t="str">
        <f t="shared" si="0"/>
        <v>Yes</v>
      </c>
    </row>
    <row r="11" spans="1:11" x14ac:dyDescent="0.25">
      <c r="A11" s="90" t="s">
        <v>313</v>
      </c>
      <c r="B11" s="33" t="s">
        <v>223</v>
      </c>
      <c r="C11" s="9">
        <v>1.7684887460000001</v>
      </c>
      <c r="D11" s="9" t="str">
        <f>IF($B11="N/A","N/A",IF(C11&gt;10,"No",IF(C11&lt;=0,"No","Yes")))</f>
        <v>Yes</v>
      </c>
      <c r="E11" s="9">
        <v>2.1767919219</v>
      </c>
      <c r="F11" s="9" t="str">
        <f>IF($B11="N/A","N/A",IF(E11&gt;10,"No",IF(E11&lt;=0,"No","Yes")))</f>
        <v>Yes</v>
      </c>
      <c r="G11" s="9">
        <v>2.0102615863</v>
      </c>
      <c r="H11" s="9" t="str">
        <f>IF($B11="N/A","N/A",IF(G11&gt;10,"No",IF(G11&lt;=0,"No","Yes")))</f>
        <v>Yes</v>
      </c>
      <c r="I11" s="10">
        <v>23.09</v>
      </c>
      <c r="J11" s="10">
        <v>-7.65</v>
      </c>
      <c r="K11" s="9" t="str">
        <f t="shared" si="0"/>
        <v>Yes</v>
      </c>
    </row>
    <row r="12" spans="1:11" x14ac:dyDescent="0.25">
      <c r="A12" s="90" t="s">
        <v>820</v>
      </c>
      <c r="B12" s="33" t="s">
        <v>217</v>
      </c>
      <c r="C12" s="76">
        <v>2526.4832535999999</v>
      </c>
      <c r="D12" s="9" t="str">
        <f>IF($B12="N/A","N/A",IF(C12&gt;15,"No",IF(C12&lt;-15,"No","Yes")))</f>
        <v>N/A</v>
      </c>
      <c r="E12" s="76">
        <v>2493.4866919999999</v>
      </c>
      <c r="F12" s="9" t="str">
        <f>IF($B12="N/A","N/A",IF(E12&gt;15,"No",IF(E12&lt;-15,"No","Yes")))</f>
        <v>N/A</v>
      </c>
      <c r="G12" s="76">
        <v>3390.4393304999999</v>
      </c>
      <c r="H12" s="9" t="str">
        <f>IF($B12="N/A","N/A",IF(G12&gt;15,"No",IF(G12&lt;-15,"No","Yes")))</f>
        <v>N/A</v>
      </c>
      <c r="I12" s="10">
        <v>-1.31</v>
      </c>
      <c r="J12" s="10">
        <v>35.97</v>
      </c>
      <c r="K12" s="9" t="str">
        <f t="shared" si="0"/>
        <v>No</v>
      </c>
    </row>
    <row r="13" spans="1:11" x14ac:dyDescent="0.25">
      <c r="A13" s="90" t="s">
        <v>314</v>
      </c>
      <c r="B13" s="33" t="s">
        <v>218</v>
      </c>
      <c r="C13" s="8">
        <v>99.669994923000004</v>
      </c>
      <c r="D13" s="9" t="str">
        <f>IF($B13="N/A","N/A",IF(C13&gt;100,"No",IF(C13&lt;95,"No","Yes")))</f>
        <v>Yes</v>
      </c>
      <c r="E13" s="8">
        <v>99.677205760999996</v>
      </c>
      <c r="F13" s="9" t="str">
        <f>IF($B13="N/A","N/A",IF(E13&gt;100,"No",IF(E13&lt;95,"No","Yes")))</f>
        <v>Yes</v>
      </c>
      <c r="G13" s="8">
        <v>99.781310454999996</v>
      </c>
      <c r="H13" s="9" t="str">
        <f>IF($B13="N/A","N/A",IF(G13&gt;100,"No",IF(G13&lt;95,"No","Yes")))</f>
        <v>Yes</v>
      </c>
      <c r="I13" s="10">
        <v>7.1999999999999998E-3</v>
      </c>
      <c r="J13" s="10">
        <v>0.10440000000000001</v>
      </c>
      <c r="K13" s="9" t="str">
        <f t="shared" si="0"/>
        <v>Yes</v>
      </c>
    </row>
    <row r="14" spans="1:11" x14ac:dyDescent="0.25">
      <c r="A14" s="90" t="s">
        <v>821</v>
      </c>
      <c r="B14" s="33" t="s">
        <v>224</v>
      </c>
      <c r="C14" s="8">
        <v>1.0753884031000001</v>
      </c>
      <c r="D14" s="9" t="str">
        <f>IF($B14="N/A","N/A",IF(C14&gt;1,"Yes","No"))</f>
        <v>Yes</v>
      </c>
      <c r="E14" s="8">
        <v>1.0878518641999999</v>
      </c>
      <c r="F14" s="9" t="str">
        <f>IF($B14="N/A","N/A",IF(E14&gt;1,"Yes","No"))</f>
        <v>Yes</v>
      </c>
      <c r="G14" s="8">
        <v>1.0912079575</v>
      </c>
      <c r="H14" s="9" t="str">
        <f>IF($B14="N/A","N/A",IF(G14&gt;1,"Yes","No"))</f>
        <v>Yes</v>
      </c>
      <c r="I14" s="10">
        <v>1.159</v>
      </c>
      <c r="J14" s="10">
        <v>0.3085</v>
      </c>
      <c r="K14" s="9" t="str">
        <f t="shared" si="0"/>
        <v>Yes</v>
      </c>
    </row>
    <row r="15" spans="1:11" x14ac:dyDescent="0.25">
      <c r="A15" s="90" t="s">
        <v>315</v>
      </c>
      <c r="B15" s="33" t="s">
        <v>218</v>
      </c>
      <c r="C15" s="8">
        <v>99.788458284000001</v>
      </c>
      <c r="D15" s="9" t="str">
        <f>IF($B15="N/A","N/A",IF(C15&gt;100,"No",IF(C15&lt;95,"No","Yes")))</f>
        <v>Yes</v>
      </c>
      <c r="E15" s="8">
        <v>99.743419963999997</v>
      </c>
      <c r="F15" s="9" t="str">
        <f>IF($B15="N/A","N/A",IF(E15&gt;100,"No",IF(E15&lt;95,"No","Yes")))</f>
        <v>Yes</v>
      </c>
      <c r="G15" s="8">
        <v>99.840188409000007</v>
      </c>
      <c r="H15" s="9" t="str">
        <f>IF($B15="N/A","N/A",IF(G15&gt;100,"No",IF(G15&lt;95,"No","Yes")))</f>
        <v>Yes</v>
      </c>
      <c r="I15" s="10">
        <v>-4.4999999999999998E-2</v>
      </c>
      <c r="J15" s="10">
        <v>9.7000000000000003E-2</v>
      </c>
      <c r="K15" s="9" t="str">
        <f t="shared" si="0"/>
        <v>Yes</v>
      </c>
    </row>
    <row r="16" spans="1:11" x14ac:dyDescent="0.25">
      <c r="A16" s="90" t="s">
        <v>822</v>
      </c>
      <c r="B16" s="33" t="s">
        <v>225</v>
      </c>
      <c r="C16" s="8">
        <v>8.5933180700000005</v>
      </c>
      <c r="D16" s="9" t="str">
        <f>IF($B16="N/A","N/A",IF(C16&gt;3,"Yes","No"))</f>
        <v>Yes</v>
      </c>
      <c r="E16" s="8">
        <v>8.7066633473999993</v>
      </c>
      <c r="F16" s="9" t="str">
        <f>IF($B16="N/A","N/A",IF(E16&gt;3,"Yes","No"))</f>
        <v>Yes</v>
      </c>
      <c r="G16" s="8">
        <v>8.7611625948</v>
      </c>
      <c r="H16" s="9" t="str">
        <f>IF($B16="N/A","N/A",IF(G16&gt;3,"Yes","No"))</f>
        <v>Yes</v>
      </c>
      <c r="I16" s="10">
        <v>1.319</v>
      </c>
      <c r="J16" s="10">
        <v>0.62590000000000001</v>
      </c>
      <c r="K16" s="9" t="str">
        <f t="shared" si="0"/>
        <v>Yes</v>
      </c>
    </row>
    <row r="17" spans="1:11" x14ac:dyDescent="0.25">
      <c r="A17" s="90" t="s">
        <v>823</v>
      </c>
      <c r="B17" s="33" t="s">
        <v>226</v>
      </c>
      <c r="C17" s="8">
        <v>3.8112041972999999</v>
      </c>
      <c r="D17" s="9" t="str">
        <f>IF($B17="N/A","N/A",IF(C17&gt;=8,"No",IF(C17&lt;2,"No","Yes")))</f>
        <v>Yes</v>
      </c>
      <c r="E17" s="8">
        <v>3.7685430464</v>
      </c>
      <c r="F17" s="9" t="str">
        <f>IF($B17="N/A","N/A",IF(E17&gt;=8,"No",IF(E17&lt;2,"No","Yes")))</f>
        <v>Yes</v>
      </c>
      <c r="G17" s="8">
        <v>3.9843552864</v>
      </c>
      <c r="H17" s="9" t="str">
        <f>IF($B17="N/A","N/A",IF(G17&gt;=8,"No",IF(G17&lt;2,"No","Yes")))</f>
        <v>Yes</v>
      </c>
      <c r="I17" s="10">
        <v>-1.1200000000000001</v>
      </c>
      <c r="J17" s="10">
        <v>5.7270000000000003</v>
      </c>
      <c r="K17" s="9" t="str">
        <f t="shared" si="0"/>
        <v>Yes</v>
      </c>
    </row>
    <row r="18" spans="1:11" x14ac:dyDescent="0.25">
      <c r="A18" s="90" t="s">
        <v>824</v>
      </c>
      <c r="B18" s="33" t="s">
        <v>226</v>
      </c>
      <c r="C18" s="8">
        <v>3.8192434627999998</v>
      </c>
      <c r="D18" s="9" t="str">
        <f>IF($B18="N/A","N/A",IF(C18&gt;=8,"No",IF(C18&lt;2,"No","Yes")))</f>
        <v>Yes</v>
      </c>
      <c r="E18" s="8">
        <v>3.7844727694000002</v>
      </c>
      <c r="F18" s="9" t="str">
        <f>IF($B18="N/A","N/A",IF(E18&gt;=8,"No",IF(E18&lt;2,"No","Yes")))</f>
        <v>Yes</v>
      </c>
      <c r="G18" s="8">
        <v>3.992513459</v>
      </c>
      <c r="H18" s="9" t="str">
        <f>IF($B18="N/A","N/A",IF(G18&gt;=8,"No",IF(G18&lt;2,"No","Yes")))</f>
        <v>Yes</v>
      </c>
      <c r="I18" s="10">
        <v>-0.91</v>
      </c>
      <c r="J18" s="10">
        <v>5.4969999999999999</v>
      </c>
      <c r="K18" s="9" t="str">
        <f t="shared" si="0"/>
        <v>Yes</v>
      </c>
    </row>
    <row r="19" spans="1:11" x14ac:dyDescent="0.25">
      <c r="A19" s="90" t="s">
        <v>316</v>
      </c>
      <c r="B19" s="33" t="s">
        <v>227</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5">
      <c r="A20" s="90" t="s">
        <v>31</v>
      </c>
      <c r="B20" s="49" t="s">
        <v>218</v>
      </c>
      <c r="C20" s="8">
        <v>99.763073277999993</v>
      </c>
      <c r="D20" s="9" t="str">
        <f>IF($B20="N/A","N/A",IF(C20&gt;100,"No",IF(C20&lt;95,"No","Yes")))</f>
        <v>Yes</v>
      </c>
      <c r="E20" s="8">
        <v>99.726866412999996</v>
      </c>
      <c r="F20" s="9" t="str">
        <f>IF($B20="N/A","N/A",IF(E20&gt;100,"No",IF(E20&lt;95,"No","Yes")))</f>
        <v>Yes</v>
      </c>
      <c r="G20" s="8">
        <v>99.629910000999999</v>
      </c>
      <c r="H20" s="9" t="str">
        <f>IF($B20="N/A","N/A",IF(G20&gt;100,"No",IF(G20&lt;95,"No","Yes")))</f>
        <v>Yes</v>
      </c>
      <c r="I20" s="10">
        <v>-3.5999999999999997E-2</v>
      </c>
      <c r="J20" s="10">
        <v>-9.7000000000000003E-2</v>
      </c>
      <c r="K20" s="9" t="str">
        <f t="shared" si="0"/>
        <v>Yes</v>
      </c>
    </row>
    <row r="21" spans="1:11" x14ac:dyDescent="0.25">
      <c r="A21" s="90" t="s">
        <v>317</v>
      </c>
      <c r="B21" s="33" t="s">
        <v>218</v>
      </c>
      <c r="C21" s="8">
        <v>97.749196140999999</v>
      </c>
      <c r="D21" s="9" t="str">
        <f>IF($B21="N/A","N/A",IF(C21&gt;100,"No",IF(C21&lt;95,"No","Yes")))</f>
        <v>Yes</v>
      </c>
      <c r="E21" s="8">
        <v>97.715609998000005</v>
      </c>
      <c r="F21" s="9" t="str">
        <f>IF($B21="N/A","N/A",IF(E21&gt;100,"No",IF(E21&lt;95,"No","Yes")))</f>
        <v>Yes</v>
      </c>
      <c r="G21" s="8">
        <v>97.762637732000002</v>
      </c>
      <c r="H21" s="9" t="str">
        <f>IF($B21="N/A","N/A",IF(G21&gt;100,"No",IF(G21&lt;95,"No","Yes")))</f>
        <v>Yes</v>
      </c>
      <c r="I21" s="10">
        <v>-3.4000000000000002E-2</v>
      </c>
      <c r="J21" s="10">
        <v>4.8099999999999997E-2</v>
      </c>
      <c r="K21" s="9" t="str">
        <f t="shared" si="0"/>
        <v>Yes</v>
      </c>
    </row>
    <row r="22" spans="1:11" x14ac:dyDescent="0.25">
      <c r="A22" s="90" t="s">
        <v>1718</v>
      </c>
      <c r="B22" s="33" t="s">
        <v>228</v>
      </c>
      <c r="C22" s="8">
        <v>2.2508038584999999</v>
      </c>
      <c r="D22" s="9" t="str">
        <f>IF($B22="N/A","N/A",IF(C22&gt;5,"No",IF(C22&lt;=0,"No","Yes")))</f>
        <v>Yes</v>
      </c>
      <c r="E22" s="8">
        <v>2.2843900016999998</v>
      </c>
      <c r="F22" s="9" t="str">
        <f>IF($B22="N/A","N/A",IF(E22&gt;5,"No",IF(E22&lt;=0,"No","Yes")))</f>
        <v>Yes</v>
      </c>
      <c r="G22" s="8">
        <v>2.2373622676</v>
      </c>
      <c r="H22" s="9" t="str">
        <f>IF($B22="N/A","N/A",IF(G22&gt;5,"No",IF(G22&lt;=0,"No","Yes")))</f>
        <v>Yes</v>
      </c>
      <c r="I22" s="10">
        <v>1.492</v>
      </c>
      <c r="J22" s="10">
        <v>-2.06</v>
      </c>
      <c r="K22" s="9" t="str">
        <f t="shared" si="0"/>
        <v>Yes</v>
      </c>
    </row>
    <row r="23" spans="1:11" x14ac:dyDescent="0.25">
      <c r="A23" s="90" t="s">
        <v>318</v>
      </c>
      <c r="B23" s="33" t="s">
        <v>227</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0" t="s">
        <v>825</v>
      </c>
      <c r="B24" s="33" t="s">
        <v>229</v>
      </c>
      <c r="C24" s="8">
        <v>3.9252834659000002</v>
      </c>
      <c r="D24" s="9" t="str">
        <f>IF($B24="N/A","N/A",IF(C24&gt;=2,"Yes","No"))</f>
        <v>Yes</v>
      </c>
      <c r="E24" s="8">
        <v>4.1879655686000001</v>
      </c>
      <c r="F24" s="9" t="str">
        <f>IF($B24="N/A","N/A",IF(E24&gt;=2,"Yes","No"))</f>
        <v>Yes</v>
      </c>
      <c r="G24" s="8">
        <v>4.3286230970000004</v>
      </c>
      <c r="H24" s="9" t="str">
        <f>IF($B24="N/A","N/A",IF(G24&gt;=2,"Yes","No"))</f>
        <v>Yes</v>
      </c>
      <c r="I24" s="10">
        <v>6.6920000000000002</v>
      </c>
      <c r="J24" s="10">
        <v>3.359</v>
      </c>
      <c r="K24" s="9" t="str">
        <f t="shared" si="0"/>
        <v>Yes</v>
      </c>
    </row>
    <row r="25" spans="1:11" x14ac:dyDescent="0.25">
      <c r="A25" s="90" t="s">
        <v>826</v>
      </c>
      <c r="B25" s="33" t="s">
        <v>230</v>
      </c>
      <c r="C25" s="8">
        <v>5.5000846166999997</v>
      </c>
      <c r="D25" s="9" t="str">
        <f>IF($B25="N/A","N/A",IF(C25&gt;30,"No",IF(C25&lt;5,"No","Yes")))</f>
        <v>Yes</v>
      </c>
      <c r="E25" s="8">
        <v>5.0074490978000004</v>
      </c>
      <c r="F25" s="9" t="str">
        <f>IF($B25="N/A","N/A",IF(E25&gt;30,"No",IF(E25&lt;5,"No","Yes")))</f>
        <v>Yes</v>
      </c>
      <c r="G25" s="8">
        <v>4.5420136260000001</v>
      </c>
      <c r="H25" s="9" t="str">
        <f>IF($B25="N/A","N/A",IF(G25&gt;30,"No",IF(G25&lt;5,"No","Yes")))</f>
        <v>No</v>
      </c>
      <c r="I25" s="10">
        <v>-8.9600000000000009</v>
      </c>
      <c r="J25" s="10">
        <v>-9.2899999999999991</v>
      </c>
      <c r="K25" s="9" t="str">
        <f t="shared" si="0"/>
        <v>Yes</v>
      </c>
    </row>
    <row r="26" spans="1:11" x14ac:dyDescent="0.25">
      <c r="A26" s="90" t="s">
        <v>827</v>
      </c>
      <c r="B26" s="33" t="s">
        <v>231</v>
      </c>
      <c r="C26" s="8">
        <v>13.970214926000001</v>
      </c>
      <c r="D26" s="9" t="str">
        <f>IF($B26="N/A","N/A",IF(C26&gt;75,"No",IF(C26&lt;15,"No","Yes")))</f>
        <v>No</v>
      </c>
      <c r="E26" s="8">
        <v>15.187882801000001</v>
      </c>
      <c r="F26" s="9" t="str">
        <f>IF($B26="N/A","N/A",IF(E26&gt;75,"No",IF(E26&lt;15,"No","Yes")))</f>
        <v>Yes</v>
      </c>
      <c r="G26" s="8">
        <v>13.811085878</v>
      </c>
      <c r="H26" s="9" t="str">
        <f>IF($B26="N/A","N/A",IF(G26&gt;75,"No",IF(G26&lt;15,"No","Yes")))</f>
        <v>No</v>
      </c>
      <c r="I26" s="10">
        <v>8.7159999999999993</v>
      </c>
      <c r="J26" s="10">
        <v>-9.07</v>
      </c>
      <c r="K26" s="9" t="str">
        <f t="shared" si="0"/>
        <v>Yes</v>
      </c>
    </row>
    <row r="27" spans="1:11" x14ac:dyDescent="0.25">
      <c r="A27" s="90" t="s">
        <v>828</v>
      </c>
      <c r="B27" s="33" t="s">
        <v>232</v>
      </c>
      <c r="C27" s="8">
        <v>80.529700457000004</v>
      </c>
      <c r="D27" s="9" t="str">
        <f>IF($B27="N/A","N/A",IF(C27&gt;70,"No",IF(C27&lt;25,"No","Yes")))</f>
        <v>No</v>
      </c>
      <c r="E27" s="8">
        <v>79.804668101000004</v>
      </c>
      <c r="F27" s="9" t="str">
        <f>IF($B27="N/A","N/A",IF(E27&gt;70,"No",IF(E27&lt;25,"No","Yes")))</f>
        <v>No</v>
      </c>
      <c r="G27" s="8">
        <v>81.646900496000001</v>
      </c>
      <c r="H27" s="9" t="str">
        <f>IF($B27="N/A","N/A",IF(G27&gt;70,"No",IF(G27&lt;25,"No","Yes")))</f>
        <v>No</v>
      </c>
      <c r="I27" s="10">
        <v>-0.9</v>
      </c>
      <c r="J27" s="10">
        <v>2.3079999999999998</v>
      </c>
      <c r="K27" s="9" t="str">
        <f t="shared" si="0"/>
        <v>Yes</v>
      </c>
    </row>
    <row r="28" spans="1:11" x14ac:dyDescent="0.25">
      <c r="A28" s="90" t="s">
        <v>322</v>
      </c>
      <c r="B28" s="33" t="s">
        <v>233</v>
      </c>
      <c r="C28" s="8">
        <v>57.725503469000003</v>
      </c>
      <c r="D28" s="9" t="str">
        <f>IF($B28="N/A","N/A",IF(C28&gt;70,"No",IF(C28&lt;35,"No","Yes")))</f>
        <v>Yes</v>
      </c>
      <c r="E28" s="8">
        <v>60.677040224999999</v>
      </c>
      <c r="F28" s="9" t="str">
        <f>IF($B28="N/A","N/A",IF(E28&gt;70,"No",IF(E28&lt;35,"No","Yes")))</f>
        <v>Yes</v>
      </c>
      <c r="G28" s="8">
        <v>60.265791907999997</v>
      </c>
      <c r="H28" s="9" t="str">
        <f>IF($B28="N/A","N/A",IF(G28&gt;70,"No",IF(G28&lt;35,"No","Yes")))</f>
        <v>Yes</v>
      </c>
      <c r="I28" s="10">
        <v>5.1130000000000004</v>
      </c>
      <c r="J28" s="10">
        <v>-0.67800000000000005</v>
      </c>
      <c r="K28" s="9" t="str">
        <f t="shared" si="0"/>
        <v>Yes</v>
      </c>
    </row>
    <row r="29" spans="1:11" x14ac:dyDescent="0.25">
      <c r="A29" s="90" t="s">
        <v>829</v>
      </c>
      <c r="B29" s="33" t="s">
        <v>224</v>
      </c>
      <c r="C29" s="8">
        <v>2.1125769568999999</v>
      </c>
      <c r="D29" s="9" t="str">
        <f>IF($B29="N/A","N/A",IF(C29&gt;1,"Yes","No"))</f>
        <v>Yes</v>
      </c>
      <c r="E29" s="8">
        <v>2.2006547537999999</v>
      </c>
      <c r="F29" s="9" t="str">
        <f>IF($B29="N/A","N/A",IF(E29&gt;1,"Yes","No"))</f>
        <v>Yes</v>
      </c>
      <c r="G29" s="8">
        <v>2.2854152127999998</v>
      </c>
      <c r="H29" s="9" t="str">
        <f>IF($B29="N/A","N/A",IF(G29&gt;1,"Yes","No"))</f>
        <v>Yes</v>
      </c>
      <c r="I29" s="10">
        <v>4.1689999999999996</v>
      </c>
      <c r="J29" s="10">
        <v>3.8519999999999999</v>
      </c>
      <c r="K29" s="9" t="str">
        <f t="shared" si="0"/>
        <v>Yes</v>
      </c>
    </row>
    <row r="30" spans="1:11" x14ac:dyDescent="0.25">
      <c r="A30" s="90" t="s">
        <v>323</v>
      </c>
      <c r="B30" s="33" t="s">
        <v>217</v>
      </c>
      <c r="C30" s="8">
        <v>0</v>
      </c>
      <c r="D30" s="9" t="str">
        <f>IF($B30="N/A","N/A",IF(C30&gt;15,"No",IF(C30&lt;-15,"No","Yes")))</f>
        <v>N/A</v>
      </c>
      <c r="E30" s="8">
        <v>0</v>
      </c>
      <c r="F30" s="9" t="str">
        <f>IF($B30="N/A","N/A",IF(E30&gt;15,"No",IF(E30&lt;-15,"No","Yes")))</f>
        <v>N/A</v>
      </c>
      <c r="G30" s="8">
        <v>0</v>
      </c>
      <c r="H30" s="9" t="str">
        <f>IF($B30="N/A","N/A",IF(G30&gt;15,"No",IF(G30&lt;-15,"No","Yes")))</f>
        <v>N/A</v>
      </c>
      <c r="I30" s="10" t="s">
        <v>1742</v>
      </c>
      <c r="J30" s="10" t="s">
        <v>1742</v>
      </c>
      <c r="K30" s="9" t="str">
        <f t="shared" si="0"/>
        <v>N/A</v>
      </c>
    </row>
    <row r="31" spans="1:11" x14ac:dyDescent="0.25">
      <c r="A31" s="90" t="s">
        <v>830</v>
      </c>
      <c r="B31" s="33" t="s">
        <v>217</v>
      </c>
      <c r="C31" s="8">
        <v>100</v>
      </c>
      <c r="D31" s="9" t="str">
        <f>IF($B31="N/A","N/A",IF(C31&gt;15,"No",IF(C31&lt;-15,"No","Yes")))</f>
        <v>N/A</v>
      </c>
      <c r="E31" s="8">
        <v>100</v>
      </c>
      <c r="F31" s="9" t="str">
        <f>IF($B31="N/A","N/A",IF(E31&gt;15,"No",IF(E31&lt;-15,"No","Yes")))</f>
        <v>N/A</v>
      </c>
      <c r="G31" s="8">
        <v>99.986043265999996</v>
      </c>
      <c r="H31" s="9" t="str">
        <f>IF($B31="N/A","N/A",IF(G31&gt;15,"No",IF(G31&lt;-15,"No","Yes")))</f>
        <v>N/A</v>
      </c>
      <c r="I31" s="10">
        <v>0</v>
      </c>
      <c r="J31" s="10">
        <v>-1.4E-2</v>
      </c>
      <c r="K31" s="9" t="str">
        <f t="shared" si="0"/>
        <v>Yes</v>
      </c>
    </row>
    <row r="32" spans="1:11" x14ac:dyDescent="0.25">
      <c r="A32" s="90" t="s">
        <v>324</v>
      </c>
      <c r="B32" s="33" t="s">
        <v>217</v>
      </c>
      <c r="C32" s="8" t="s">
        <v>1742</v>
      </c>
      <c r="D32" s="9" t="str">
        <f>IF($B32="N/A","N/A",IF(C32&gt;15,"No",IF(C32&lt;-15,"No","Yes")))</f>
        <v>N/A</v>
      </c>
      <c r="E32" s="8" t="s">
        <v>1742</v>
      </c>
      <c r="F32" s="9" t="str">
        <f>IF($B32="N/A","N/A",IF(E32&gt;15,"No",IF(E32&lt;-15,"No","Yes")))</f>
        <v>N/A</v>
      </c>
      <c r="G32" s="8" t="s">
        <v>1742</v>
      </c>
      <c r="H32" s="9" t="str">
        <f>IF($B32="N/A","N/A",IF(G32&gt;15,"No",IF(G32&lt;-15,"No","Yes")))</f>
        <v>N/A</v>
      </c>
      <c r="I32" s="10" t="s">
        <v>1742</v>
      </c>
      <c r="J32" s="10" t="s">
        <v>1742</v>
      </c>
      <c r="K32" s="9" t="str">
        <f t="shared" si="0"/>
        <v>N/A</v>
      </c>
    </row>
    <row r="33" spans="1:11" x14ac:dyDescent="0.25">
      <c r="A33" s="90" t="s">
        <v>325</v>
      </c>
      <c r="B33" s="33" t="s">
        <v>217</v>
      </c>
      <c r="C33" s="8">
        <v>100</v>
      </c>
      <c r="D33" s="9" t="str">
        <f>IF($B33="N/A","N/A",IF(C33&gt;15,"No",IF(C33&lt;-15,"No","Yes")))</f>
        <v>N/A</v>
      </c>
      <c r="E33" s="8">
        <v>99.986359296000003</v>
      </c>
      <c r="F33" s="9" t="str">
        <f>IF($B33="N/A","N/A",IF(E33&gt;15,"No",IF(E33&lt;-15,"No","Yes")))</f>
        <v>N/A</v>
      </c>
      <c r="G33" s="8">
        <v>100</v>
      </c>
      <c r="H33" s="9" t="str">
        <f>IF($B33="N/A","N/A",IF(G33&gt;15,"No",IF(G33&lt;-15,"No","Yes")))</f>
        <v>N/A</v>
      </c>
      <c r="I33" s="10">
        <v>-1.4E-2</v>
      </c>
      <c r="J33" s="10">
        <v>1.3599999999999999E-2</v>
      </c>
      <c r="K33" s="9" t="str">
        <f t="shared" si="0"/>
        <v>Yes</v>
      </c>
    </row>
    <row r="34" spans="1:11" x14ac:dyDescent="0.25">
      <c r="A34" s="90" t="s">
        <v>326</v>
      </c>
      <c r="B34" s="33" t="s">
        <v>234</v>
      </c>
      <c r="C34" s="8">
        <v>0</v>
      </c>
      <c r="D34" s="9" t="str">
        <f>IF($B34="N/A","N/A",IF(C34&gt;=90,"Yes","No"))</f>
        <v>No</v>
      </c>
      <c r="E34" s="8">
        <v>0</v>
      </c>
      <c r="F34" s="9" t="str">
        <f>IF($B34="N/A","N/A",IF(E34&gt;=90,"Yes","No"))</f>
        <v>No</v>
      </c>
      <c r="G34" s="8">
        <v>0</v>
      </c>
      <c r="H34" s="9" t="str">
        <f>IF($B34="N/A","N/A",IF(G34&gt;=90,"Yes","No"))</f>
        <v>No</v>
      </c>
      <c r="I34" s="10" t="s">
        <v>1742</v>
      </c>
      <c r="J34" s="10" t="s">
        <v>1742</v>
      </c>
      <c r="K34" s="9" t="str">
        <f t="shared" si="0"/>
        <v>N/A</v>
      </c>
    </row>
    <row r="35" spans="1:11" x14ac:dyDescent="0.25">
      <c r="A35" s="90" t="s">
        <v>327</v>
      </c>
      <c r="B35" s="33" t="s">
        <v>217</v>
      </c>
      <c r="C35" s="8">
        <v>27.407344728000002</v>
      </c>
      <c r="D35" s="9" t="str">
        <f>IF($B35="N/A","N/A",IF(C35&gt;15,"No",IF(C35&lt;-15,"No","Yes")))</f>
        <v>N/A</v>
      </c>
      <c r="E35" s="8">
        <v>26.998841251000002</v>
      </c>
      <c r="F35" s="9" t="str">
        <f>IF($B35="N/A","N/A",IF(E35&gt;15,"No",IF(E35&lt;-15,"No","Yes")))</f>
        <v>N/A</v>
      </c>
      <c r="G35" s="8">
        <v>27.369837664999999</v>
      </c>
      <c r="H35" s="9" t="str">
        <f>IF($B35="N/A","N/A",IF(G35&gt;15,"No",IF(G35&lt;-15,"No","Yes")))</f>
        <v>N/A</v>
      </c>
      <c r="I35" s="10">
        <v>-1.49</v>
      </c>
      <c r="J35" s="10">
        <v>1.3740000000000001</v>
      </c>
      <c r="K35" s="9" t="str">
        <f t="shared" si="0"/>
        <v>Yes</v>
      </c>
    </row>
    <row r="36" spans="1:11" ht="25" x14ac:dyDescent="0.25">
      <c r="A36" s="90" t="s">
        <v>368</v>
      </c>
      <c r="B36" s="33" t="s">
        <v>217</v>
      </c>
      <c r="C36" s="8">
        <v>28.795058386000001</v>
      </c>
      <c r="D36" s="9" t="str">
        <f>IF($B36="N/A","N/A",IF(C36&gt;15,"No",IF(C36&lt;-15,"No","Yes")))</f>
        <v>N/A</v>
      </c>
      <c r="E36" s="8">
        <v>28.347955635999998</v>
      </c>
      <c r="F36" s="9" t="str">
        <f>IF($B36="N/A","N/A",IF(E36&gt;15,"No",IF(E36&lt;-15,"No","Yes")))</f>
        <v>N/A</v>
      </c>
      <c r="G36" s="8">
        <v>28.648330389000002</v>
      </c>
      <c r="H36" s="9" t="str">
        <f>IF($B36="N/A","N/A",IF(G36&gt;15,"No",IF(G36&lt;-15,"No","Yes")))</f>
        <v>N/A</v>
      </c>
      <c r="I36" s="10">
        <v>-1.55</v>
      </c>
      <c r="J36" s="10">
        <v>1.06</v>
      </c>
      <c r="K36" s="9" t="str">
        <f t="shared" si="0"/>
        <v>Yes</v>
      </c>
    </row>
    <row r="37" spans="1:11" x14ac:dyDescent="0.25">
      <c r="A37" s="90" t="s">
        <v>373</v>
      </c>
      <c r="B37" s="33" t="s">
        <v>235</v>
      </c>
      <c r="C37" s="8">
        <v>91.572178034000004</v>
      </c>
      <c r="D37" s="9" t="str">
        <f>IF($B37="N/A","N/A",IF(C37&gt;90,"No",IF(C37&lt;75,"No","Yes")))</f>
        <v>No</v>
      </c>
      <c r="E37" s="8">
        <v>90.953484521999997</v>
      </c>
      <c r="F37" s="9" t="str">
        <f>IF($B37="N/A","N/A",IF(E37&gt;90,"No",IF(E37&lt;75,"No","Yes")))</f>
        <v>No</v>
      </c>
      <c r="G37" s="8">
        <v>92.312221381000001</v>
      </c>
      <c r="H37" s="9" t="str">
        <f>IF($B37="N/A","N/A",IF(G37&gt;90,"No",IF(G37&lt;75,"No","Yes")))</f>
        <v>No</v>
      </c>
      <c r="I37" s="10">
        <v>-0.67600000000000005</v>
      </c>
      <c r="J37" s="10">
        <v>1.494</v>
      </c>
      <c r="K37" s="9" t="str">
        <f>IF(J37="Div by 0", "N/A", IF(J37="N/A","N/A", IF(J37&gt;30, "No", IF(J37&lt;-30, "No", "Yes"))))</f>
        <v>Yes</v>
      </c>
    </row>
    <row r="38" spans="1:11" x14ac:dyDescent="0.25">
      <c r="A38" s="90" t="s">
        <v>374</v>
      </c>
      <c r="B38" s="33" t="s">
        <v>236</v>
      </c>
      <c r="C38" s="8">
        <v>5.2208495514999997</v>
      </c>
      <c r="D38" s="9" t="str">
        <f>IF($B38="N/A","N/A",IF(C38&gt;10,"No",IF(C38&lt;1,"No","Yes")))</f>
        <v>Yes</v>
      </c>
      <c r="E38" s="8">
        <v>5.5288859459999999</v>
      </c>
      <c r="F38" s="9" t="str">
        <f>IF($B38="N/A","N/A",IF(E38&gt;10,"No",IF(E38&lt;1,"No","Yes")))</f>
        <v>Yes</v>
      </c>
      <c r="G38" s="8">
        <v>5.248549079</v>
      </c>
      <c r="H38" s="9" t="str">
        <f>IF($B38="N/A","N/A",IF(G38&gt;10,"No",IF(G38&lt;1,"No","Yes")))</f>
        <v>Yes</v>
      </c>
      <c r="I38" s="10">
        <v>5.9</v>
      </c>
      <c r="J38" s="10">
        <v>-5.07</v>
      </c>
      <c r="K38" s="9" t="str">
        <f>IF(J38="Div by 0", "N/A", IF(J38="N/A","N/A", IF(J38&gt;30, "No", IF(J38&lt;-30, "No", "Yes"))))</f>
        <v>Yes</v>
      </c>
    </row>
    <row r="39" spans="1:11" x14ac:dyDescent="0.25">
      <c r="A39" s="90" t="s">
        <v>375</v>
      </c>
      <c r="B39" s="33" t="s">
        <v>237</v>
      </c>
      <c r="C39" s="8">
        <v>1.8954137756</v>
      </c>
      <c r="D39" s="9" t="str">
        <f>IF($B39="N/A","N/A",IF(C39&gt;2,"No",IF(C39&lt;=0,"No","Yes")))</f>
        <v>Yes</v>
      </c>
      <c r="E39" s="8">
        <v>1.8871047839999999</v>
      </c>
      <c r="F39" s="9" t="str">
        <f>IF($B39="N/A","N/A",IF(E39&gt;2,"No",IF(E39&lt;=0,"No","Yes")))</f>
        <v>Yes</v>
      </c>
      <c r="G39" s="8">
        <v>1.0345697704000001</v>
      </c>
      <c r="H39" s="9" t="str">
        <f>IF($B39="N/A","N/A",IF(G39&gt;2,"No",IF(G39&lt;=0,"No","Yes")))</f>
        <v>Yes</v>
      </c>
      <c r="I39" s="10">
        <v>-0.438</v>
      </c>
      <c r="J39" s="10">
        <v>-45.2</v>
      </c>
      <c r="K39" s="9" t="str">
        <f>IF(J39="Div by 0", "N/A", IF(J39="N/A","N/A", IF(J39&gt;30, "No", IF(J39&lt;-30, "No", "Yes"))))</f>
        <v>No</v>
      </c>
    </row>
    <row r="40" spans="1:11" x14ac:dyDescent="0.25">
      <c r="A40" s="90" t="s">
        <v>376</v>
      </c>
      <c r="B40" s="33" t="s">
        <v>238</v>
      </c>
      <c r="C40" s="8">
        <v>0.49923844979999998</v>
      </c>
      <c r="D40" s="9" t="str">
        <f>IF($B40="N/A","N/A",IF(C40&gt;3,"No",IF(C40&lt;=0,"No","Yes")))</f>
        <v>Yes</v>
      </c>
      <c r="E40" s="8">
        <v>0.51316007279999998</v>
      </c>
      <c r="F40" s="9" t="str">
        <f>IF($B40="N/A","N/A",IF(E40&gt;3,"No",IF(E40&lt;=0,"No","Yes")))</f>
        <v>Yes</v>
      </c>
      <c r="G40" s="8">
        <v>0.47943477159999998</v>
      </c>
      <c r="H40" s="9" t="str">
        <f>IF($B40="N/A","N/A",IF(G40&gt;3,"No",IF(G40&lt;=0,"No","Yes")))</f>
        <v>Yes</v>
      </c>
      <c r="I40" s="10">
        <v>2.7890000000000001</v>
      </c>
      <c r="J40" s="10">
        <v>-6.57</v>
      </c>
      <c r="K40" s="9" t="str">
        <f>IF(J40="Div by 0", "N/A", IF(J40="N/A","N/A", IF(J40&gt;30, "No", IF(J40&lt;-30, "No", "Yes"))))</f>
        <v>Yes</v>
      </c>
    </row>
    <row r="41" spans="1:11" s="100" customFormat="1" x14ac:dyDescent="0.25">
      <c r="A41" s="148" t="s">
        <v>1648</v>
      </c>
      <c r="B41" s="149"/>
      <c r="C41" s="149"/>
      <c r="D41" s="149"/>
      <c r="E41" s="149"/>
      <c r="F41" s="149"/>
      <c r="G41" s="149"/>
      <c r="H41" s="149"/>
      <c r="I41" s="149"/>
      <c r="J41" s="149"/>
      <c r="K41" s="150"/>
    </row>
    <row r="42" spans="1:11" ht="16.5" customHeight="1" x14ac:dyDescent="0.25">
      <c r="A42" s="145" t="s">
        <v>1646</v>
      </c>
      <c r="B42" s="146"/>
      <c r="C42" s="146"/>
      <c r="D42" s="146"/>
      <c r="E42" s="146"/>
      <c r="F42" s="146"/>
      <c r="G42" s="146"/>
      <c r="H42" s="146"/>
      <c r="I42" s="146"/>
      <c r="J42" s="146"/>
      <c r="K42" s="147"/>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1590</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90" t="s">
        <v>305</v>
      </c>
      <c r="B6" s="33" t="s">
        <v>217</v>
      </c>
      <c r="C6" s="34">
        <v>2216</v>
      </c>
      <c r="D6" s="9" t="str">
        <f>IF($B6="N/A","N/A",IF(C6&gt;15,"No",IF(C6&lt;-15,"No","Yes")))</f>
        <v>N/A</v>
      </c>
      <c r="E6" s="34">
        <v>2256</v>
      </c>
      <c r="F6" s="9" t="str">
        <f>IF($B6="N/A","N/A",IF(E6&gt;15,"No",IF(E6&lt;-15,"No","Yes")))</f>
        <v>N/A</v>
      </c>
      <c r="G6" s="34">
        <v>2328</v>
      </c>
      <c r="H6" s="9" t="str">
        <f>IF($B6="N/A","N/A",IF(G6&gt;15,"No",IF(G6&lt;-15,"No","Yes")))</f>
        <v>N/A</v>
      </c>
      <c r="I6" s="10">
        <v>1.8049999999999999</v>
      </c>
      <c r="J6" s="10">
        <v>3.1909999999999998</v>
      </c>
      <c r="K6" s="9" t="str">
        <f t="shared" ref="K6:K31" si="0">IF(J6="Div by 0", "N/A", IF(J6="N/A","N/A", IF(J6&gt;30, "No", IF(J6&lt;-30, "No", "Yes"))))</f>
        <v>Yes</v>
      </c>
    </row>
    <row r="7" spans="1:11" x14ac:dyDescent="0.25">
      <c r="A7" s="90" t="s">
        <v>311</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0" t="s">
        <v>312</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90" t="s">
        <v>818</v>
      </c>
      <c r="B9" s="33" t="s">
        <v>217</v>
      </c>
      <c r="C9" s="76">
        <v>1124.6904331999999</v>
      </c>
      <c r="D9" s="9" t="str">
        <f>IF($B9="N/A","N/A",IF(C9&gt;15,"No",IF(C9&lt;-15,"No","Yes")))</f>
        <v>N/A</v>
      </c>
      <c r="E9" s="76">
        <v>1185.2149823</v>
      </c>
      <c r="F9" s="9" t="str">
        <f>IF($B9="N/A","N/A",IF(E9&gt;15,"No",IF(E9&lt;-15,"No","Yes")))</f>
        <v>N/A</v>
      </c>
      <c r="G9" s="76">
        <v>1139.7495704</v>
      </c>
      <c r="H9" s="9" t="str">
        <f>IF($B9="N/A","N/A",IF(G9&gt;15,"No",IF(G9&lt;-15,"No","Yes")))</f>
        <v>N/A</v>
      </c>
      <c r="I9" s="10">
        <v>5.3810000000000002</v>
      </c>
      <c r="J9" s="10">
        <v>-3.84</v>
      </c>
      <c r="K9" s="9" t="str">
        <f t="shared" si="0"/>
        <v>Yes</v>
      </c>
    </row>
    <row r="10" spans="1:11" x14ac:dyDescent="0.25">
      <c r="A10" s="90" t="s">
        <v>313</v>
      </c>
      <c r="B10" s="33" t="s">
        <v>217</v>
      </c>
      <c r="C10" s="8">
        <v>0.40613718409999999</v>
      </c>
      <c r="D10" s="9" t="str">
        <f>IF($B10="N/A","N/A",IF(C10&gt;15,"No",IF(C10&lt;-15,"No","Yes")))</f>
        <v>N/A</v>
      </c>
      <c r="E10" s="8">
        <v>0.4875886525</v>
      </c>
      <c r="F10" s="9" t="str">
        <f>IF($B10="N/A","N/A",IF(E10&gt;15,"No",IF(E10&lt;-15,"No","Yes")))</f>
        <v>N/A</v>
      </c>
      <c r="G10" s="8">
        <v>0.55841924399999998</v>
      </c>
      <c r="H10" s="9" t="str">
        <f>IF($B10="N/A","N/A",IF(G10&gt;15,"No",IF(G10&lt;-15,"No","Yes")))</f>
        <v>N/A</v>
      </c>
      <c r="I10" s="10">
        <v>20.059999999999999</v>
      </c>
      <c r="J10" s="10">
        <v>14.53</v>
      </c>
      <c r="K10" s="9" t="str">
        <f t="shared" si="0"/>
        <v>Yes</v>
      </c>
    </row>
    <row r="11" spans="1:11" x14ac:dyDescent="0.25">
      <c r="A11" s="90" t="s">
        <v>820</v>
      </c>
      <c r="B11" s="33" t="s">
        <v>217</v>
      </c>
      <c r="C11" s="76">
        <v>547.77777777999995</v>
      </c>
      <c r="D11" s="9" t="str">
        <f>IF($B11="N/A","N/A",IF(C11&gt;15,"No",IF(C11&lt;-15,"No","Yes")))</f>
        <v>N/A</v>
      </c>
      <c r="E11" s="76">
        <v>648.27272727000002</v>
      </c>
      <c r="F11" s="9" t="str">
        <f>IF($B11="N/A","N/A",IF(E11&gt;15,"No",IF(E11&lt;-15,"No","Yes")))</f>
        <v>N/A</v>
      </c>
      <c r="G11" s="76">
        <v>511.92307692000003</v>
      </c>
      <c r="H11" s="9" t="str">
        <f>IF($B11="N/A","N/A",IF(G11&gt;15,"No",IF(G11&lt;-15,"No","Yes")))</f>
        <v>N/A</v>
      </c>
      <c r="I11" s="10">
        <v>18.350000000000001</v>
      </c>
      <c r="J11" s="10">
        <v>-21</v>
      </c>
      <c r="K11" s="9" t="str">
        <f t="shared" si="0"/>
        <v>Yes</v>
      </c>
    </row>
    <row r="12" spans="1:11" x14ac:dyDescent="0.25">
      <c r="A12" s="90" t="s">
        <v>314</v>
      </c>
      <c r="B12" s="33" t="s">
        <v>218</v>
      </c>
      <c r="C12" s="8">
        <v>99.368231046999995</v>
      </c>
      <c r="D12" s="9" t="str">
        <f>IF($B12="N/A","N/A",IF(C12&gt;100,"No",IF(C12&lt;95,"No","Yes")))</f>
        <v>Yes</v>
      </c>
      <c r="E12" s="8">
        <v>99.734042552999995</v>
      </c>
      <c r="F12" s="9" t="str">
        <f>IF($B12="N/A","N/A",IF(E12&gt;100,"No",IF(E12&lt;95,"No","Yes")))</f>
        <v>Yes</v>
      </c>
      <c r="G12" s="8">
        <v>99.785223368000004</v>
      </c>
      <c r="H12" s="9" t="str">
        <f>IF($B12="N/A","N/A",IF(G12&gt;100,"No",IF(G12&lt;95,"No","Yes")))</f>
        <v>Yes</v>
      </c>
      <c r="I12" s="10">
        <v>0.36809999999999998</v>
      </c>
      <c r="J12" s="10">
        <v>5.1299999999999998E-2</v>
      </c>
      <c r="K12" s="9" t="str">
        <f t="shared" si="0"/>
        <v>Yes</v>
      </c>
    </row>
    <row r="13" spans="1:11" x14ac:dyDescent="0.25">
      <c r="A13" s="90" t="s">
        <v>821</v>
      </c>
      <c r="B13" s="33" t="s">
        <v>224</v>
      </c>
      <c r="C13" s="8">
        <v>1.1403269755000001</v>
      </c>
      <c r="D13" s="9" t="str">
        <f>IF($B13="N/A","N/A",IF(C13&gt;1,"Yes","No"))</f>
        <v>Yes</v>
      </c>
      <c r="E13" s="8">
        <v>1.1453333333</v>
      </c>
      <c r="F13" s="9" t="str">
        <f>IF($B13="N/A","N/A",IF(E13&gt;1,"Yes","No"))</f>
        <v>Yes</v>
      </c>
      <c r="G13" s="8">
        <v>1.1803702109</v>
      </c>
      <c r="H13" s="9" t="str">
        <f>IF($B13="N/A","N/A",IF(G13&gt;1,"Yes","No"))</f>
        <v>Yes</v>
      </c>
      <c r="I13" s="10">
        <v>0.439</v>
      </c>
      <c r="J13" s="10">
        <v>3.0590000000000002</v>
      </c>
      <c r="K13" s="9" t="str">
        <f t="shared" si="0"/>
        <v>Yes</v>
      </c>
    </row>
    <row r="14" spans="1:11" x14ac:dyDescent="0.25">
      <c r="A14" s="90" t="s">
        <v>315</v>
      </c>
      <c r="B14" s="33" t="s">
        <v>218</v>
      </c>
      <c r="C14" s="8">
        <v>99.909747292000006</v>
      </c>
      <c r="D14" s="9" t="str">
        <f>IF($B14="N/A","N/A",IF(C14&gt;100,"No",IF(C14&lt;95,"No","Yes")))</f>
        <v>Yes</v>
      </c>
      <c r="E14" s="8">
        <v>99.867021277000006</v>
      </c>
      <c r="F14" s="9" t="str">
        <f>IF($B14="N/A","N/A",IF(E14&gt;100,"No",IF(E14&lt;95,"No","Yes")))</f>
        <v>Yes</v>
      </c>
      <c r="G14" s="8">
        <v>99.957044674000002</v>
      </c>
      <c r="H14" s="9" t="str">
        <f>IF($B14="N/A","N/A",IF(G14&gt;100,"No",IF(G14&lt;95,"No","Yes")))</f>
        <v>Yes</v>
      </c>
      <c r="I14" s="10">
        <v>-4.2999999999999997E-2</v>
      </c>
      <c r="J14" s="10">
        <v>9.01E-2</v>
      </c>
      <c r="K14" s="9" t="str">
        <f t="shared" si="0"/>
        <v>Yes</v>
      </c>
    </row>
    <row r="15" spans="1:11" x14ac:dyDescent="0.25">
      <c r="A15" s="90" t="s">
        <v>822</v>
      </c>
      <c r="B15" s="33" t="s">
        <v>225</v>
      </c>
      <c r="C15" s="8">
        <v>12.037940379</v>
      </c>
      <c r="D15" s="9" t="str">
        <f>IF($B15="N/A","N/A",IF(C15&gt;3,"Yes","No"))</f>
        <v>Yes</v>
      </c>
      <c r="E15" s="8">
        <v>11.786506879999999</v>
      </c>
      <c r="F15" s="9" t="str">
        <f>IF($B15="N/A","N/A",IF(E15&gt;3,"Yes","No"))</f>
        <v>Yes</v>
      </c>
      <c r="G15" s="8">
        <v>12.278899871</v>
      </c>
      <c r="H15" s="9" t="str">
        <f>IF($B15="N/A","N/A",IF(G15&gt;3,"Yes","No"))</f>
        <v>Yes</v>
      </c>
      <c r="I15" s="10">
        <v>-2.09</v>
      </c>
      <c r="J15" s="10">
        <v>4.1779999999999999</v>
      </c>
      <c r="K15" s="9" t="str">
        <f t="shared" si="0"/>
        <v>Yes</v>
      </c>
    </row>
    <row r="16" spans="1:11" x14ac:dyDescent="0.25">
      <c r="A16" s="90" t="s">
        <v>823</v>
      </c>
      <c r="B16" s="33" t="s">
        <v>226</v>
      </c>
      <c r="C16" s="8">
        <v>4.8975631769000003</v>
      </c>
      <c r="D16" s="9" t="str">
        <f>IF($B16="N/A","N/A",IF(C16&gt;=8,"No",IF(C16&lt;2,"No","Yes")))</f>
        <v>Yes</v>
      </c>
      <c r="E16" s="8">
        <v>4.6742021277000001</v>
      </c>
      <c r="F16" s="9" t="str">
        <f>IF($B16="N/A","N/A",IF(E16&gt;=8,"No",IF(E16&lt;2,"No","Yes")))</f>
        <v>Yes</v>
      </c>
      <c r="G16" s="8">
        <v>4.9952749141000004</v>
      </c>
      <c r="H16" s="9" t="str">
        <f>IF($B16="N/A","N/A",IF(G16&gt;=8,"No",IF(G16&lt;2,"No","Yes")))</f>
        <v>Yes</v>
      </c>
      <c r="I16" s="10">
        <v>-4.5599999999999996</v>
      </c>
      <c r="J16" s="10">
        <v>6.8689999999999998</v>
      </c>
      <c r="K16" s="9" t="str">
        <f t="shared" si="0"/>
        <v>Yes</v>
      </c>
    </row>
    <row r="17" spans="1:11" x14ac:dyDescent="0.25">
      <c r="A17" s="90" t="s">
        <v>316</v>
      </c>
      <c r="B17" s="33" t="s">
        <v>227</v>
      </c>
      <c r="C17" s="8">
        <v>99.909747292000006</v>
      </c>
      <c r="D17" s="9" t="str">
        <f>IF(OR($B17="N/A",$C17="N/A"),"N/A",IF(C17&gt;100,"No",IF(C17&lt;98,"No","Yes")))</f>
        <v>Yes</v>
      </c>
      <c r="E17" s="8">
        <v>100</v>
      </c>
      <c r="F17" s="9" t="str">
        <f>IF(OR($B17="N/A",$E17="N/A"),"N/A",IF(E17&gt;100,"No",IF(E17&lt;98,"No","Yes")))</f>
        <v>Yes</v>
      </c>
      <c r="G17" s="8">
        <v>100</v>
      </c>
      <c r="H17" s="9" t="str">
        <f>IF($B17="N/A","N/A",IF(G17&gt;100,"No",IF(G17&lt;98,"No","Yes")))</f>
        <v>Yes</v>
      </c>
      <c r="I17" s="10">
        <v>9.0300000000000005E-2</v>
      </c>
      <c r="J17" s="10">
        <v>0</v>
      </c>
      <c r="K17" s="9" t="str">
        <f t="shared" si="0"/>
        <v>Yes</v>
      </c>
    </row>
    <row r="18" spans="1:11" x14ac:dyDescent="0.25">
      <c r="A18" s="90" t="s">
        <v>31</v>
      </c>
      <c r="B18" s="33" t="s">
        <v>218</v>
      </c>
      <c r="C18" s="8">
        <v>99.729241877000007</v>
      </c>
      <c r="D18" s="9" t="str">
        <f>IF($B18="N/A","N/A",IF(C18&gt;100,"No",IF(C18&lt;95,"No","Yes")))</f>
        <v>Yes</v>
      </c>
      <c r="E18" s="8">
        <v>99.867021277000006</v>
      </c>
      <c r="F18" s="9" t="str">
        <f>IF($B18="N/A","N/A",IF(E18&gt;100,"No",IF(E18&lt;95,"No","Yes")))</f>
        <v>Yes</v>
      </c>
      <c r="G18" s="8">
        <v>99.871134021000003</v>
      </c>
      <c r="H18" s="9" t="str">
        <f>IF($B18="N/A","N/A",IF(G18&gt;100,"No",IF(G18&lt;95,"No","Yes")))</f>
        <v>Yes</v>
      </c>
      <c r="I18" s="10">
        <v>0.13819999999999999</v>
      </c>
      <c r="J18" s="10">
        <v>4.1000000000000003E-3</v>
      </c>
      <c r="K18" s="9" t="str">
        <f t="shared" si="0"/>
        <v>Yes</v>
      </c>
    </row>
    <row r="19" spans="1:11" x14ac:dyDescent="0.25">
      <c r="A19" s="90" t="s">
        <v>317</v>
      </c>
      <c r="B19" s="33" t="s">
        <v>218</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5">
      <c r="A20" s="90" t="s">
        <v>318</v>
      </c>
      <c r="B20" s="33" t="s">
        <v>227</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0" t="s">
        <v>825</v>
      </c>
      <c r="B21" s="33" t="s">
        <v>229</v>
      </c>
      <c r="C21" s="8">
        <v>7.6281588447999997</v>
      </c>
      <c r="D21" s="9" t="str">
        <f>IF($B21="N/A","N/A",IF(C21&gt;=2,"Yes","No"))</f>
        <v>Yes</v>
      </c>
      <c r="E21" s="8">
        <v>7.7375886525000004</v>
      </c>
      <c r="F21" s="9" t="str">
        <f>IF($B21="N/A","N/A",IF(E21&gt;=2,"Yes","No"))</f>
        <v>Yes</v>
      </c>
      <c r="G21" s="8">
        <v>8.0493986254000003</v>
      </c>
      <c r="H21" s="9" t="str">
        <f>IF($B21="N/A","N/A",IF(G21&gt;=2,"Yes","No"))</f>
        <v>Yes</v>
      </c>
      <c r="I21" s="10">
        <v>1.4350000000000001</v>
      </c>
      <c r="J21" s="10">
        <v>4.03</v>
      </c>
      <c r="K21" s="9" t="str">
        <f t="shared" si="0"/>
        <v>Yes</v>
      </c>
    </row>
    <row r="22" spans="1:11" x14ac:dyDescent="0.25">
      <c r="A22" s="90" t="s">
        <v>826</v>
      </c>
      <c r="B22" s="33" t="s">
        <v>230</v>
      </c>
      <c r="C22" s="8">
        <v>8.9350180505000001</v>
      </c>
      <c r="D22" s="9" t="str">
        <f>IF($B22="N/A","N/A",IF(C22&gt;30,"No",IF(C22&lt;5,"No","Yes")))</f>
        <v>Yes</v>
      </c>
      <c r="E22" s="8">
        <v>8.5549645390000002</v>
      </c>
      <c r="F22" s="9" t="str">
        <f>IF($B22="N/A","N/A",IF(E22&gt;30,"No",IF(E22&lt;5,"No","Yes")))</f>
        <v>Yes</v>
      </c>
      <c r="G22" s="8">
        <v>7.6890034364000002</v>
      </c>
      <c r="H22" s="9" t="str">
        <f>IF($B22="N/A","N/A",IF(G22&gt;30,"No",IF(G22&lt;5,"No","Yes")))</f>
        <v>Yes</v>
      </c>
      <c r="I22" s="10">
        <v>-4.25</v>
      </c>
      <c r="J22" s="10">
        <v>-10.1</v>
      </c>
      <c r="K22" s="9" t="str">
        <f t="shared" si="0"/>
        <v>Yes</v>
      </c>
    </row>
    <row r="23" spans="1:11" x14ac:dyDescent="0.25">
      <c r="A23" s="90" t="s">
        <v>827</v>
      </c>
      <c r="B23" s="33" t="s">
        <v>231</v>
      </c>
      <c r="C23" s="8">
        <v>36.416967509000003</v>
      </c>
      <c r="D23" s="9" t="str">
        <f>IF($B23="N/A","N/A",IF(C23&gt;75,"No",IF(C23&lt;15,"No","Yes")))</f>
        <v>Yes</v>
      </c>
      <c r="E23" s="8">
        <v>38.076241134999997</v>
      </c>
      <c r="F23" s="9" t="str">
        <f>IF($B23="N/A","N/A",IF(E23&gt;75,"No",IF(E23&lt;15,"No","Yes")))</f>
        <v>Yes</v>
      </c>
      <c r="G23" s="8">
        <v>38.745704467000003</v>
      </c>
      <c r="H23" s="9" t="str">
        <f>IF($B23="N/A","N/A",IF(G23&gt;75,"No",IF(G23&lt;15,"No","Yes")))</f>
        <v>Yes</v>
      </c>
      <c r="I23" s="10">
        <v>4.556</v>
      </c>
      <c r="J23" s="10">
        <v>1.758</v>
      </c>
      <c r="K23" s="9" t="str">
        <f t="shared" si="0"/>
        <v>Yes</v>
      </c>
    </row>
    <row r="24" spans="1:11" x14ac:dyDescent="0.25">
      <c r="A24" s="90" t="s">
        <v>828</v>
      </c>
      <c r="B24" s="33" t="s">
        <v>232</v>
      </c>
      <c r="C24" s="8">
        <v>54.648014439999997</v>
      </c>
      <c r="D24" s="9" t="str">
        <f>IF($B24="N/A","N/A",IF(C24&gt;70,"No",IF(C24&lt;25,"No","Yes")))</f>
        <v>Yes</v>
      </c>
      <c r="E24" s="8">
        <v>53.368794326</v>
      </c>
      <c r="F24" s="9" t="str">
        <f>IF($B24="N/A","N/A",IF(E24&gt;70,"No",IF(E24&lt;25,"No","Yes")))</f>
        <v>Yes</v>
      </c>
      <c r="G24" s="8">
        <v>53.565292096</v>
      </c>
      <c r="H24" s="9" t="str">
        <f>IF($B24="N/A","N/A",IF(G24&gt;70,"No",IF(G24&lt;25,"No","Yes")))</f>
        <v>Yes</v>
      </c>
      <c r="I24" s="10">
        <v>-2.34</v>
      </c>
      <c r="J24" s="10">
        <v>0.36820000000000003</v>
      </c>
      <c r="K24" s="9" t="str">
        <f t="shared" si="0"/>
        <v>Yes</v>
      </c>
    </row>
    <row r="25" spans="1:11" x14ac:dyDescent="0.25">
      <c r="A25" s="90" t="s">
        <v>322</v>
      </c>
      <c r="B25" s="33" t="s">
        <v>233</v>
      </c>
      <c r="C25" s="8">
        <v>4.5126353799999998E-2</v>
      </c>
      <c r="D25" s="9" t="str">
        <f>IF($B25="N/A","N/A",IF(C25&gt;70,"No",IF(C25&lt;35,"No","Yes")))</f>
        <v>No</v>
      </c>
      <c r="E25" s="8">
        <v>4.4326241099999997E-2</v>
      </c>
      <c r="F25" s="9" t="str">
        <f>IF($B25="N/A","N/A",IF(E25&gt;70,"No",IF(E25&lt;35,"No","Yes")))</f>
        <v>No</v>
      </c>
      <c r="G25" s="8">
        <v>0</v>
      </c>
      <c r="H25" s="9" t="str">
        <f>IF($B25="N/A","N/A",IF(G25&gt;70,"No",IF(G25&lt;35,"No","Yes")))</f>
        <v>No</v>
      </c>
      <c r="I25" s="10">
        <v>-1.77</v>
      </c>
      <c r="J25" s="10">
        <v>-100</v>
      </c>
      <c r="K25" s="9" t="str">
        <f t="shared" si="0"/>
        <v>No</v>
      </c>
    </row>
    <row r="26" spans="1:11" x14ac:dyDescent="0.25">
      <c r="A26" s="90" t="s">
        <v>829</v>
      </c>
      <c r="B26" s="33" t="s">
        <v>224</v>
      </c>
      <c r="C26" s="8">
        <v>1</v>
      </c>
      <c r="D26" s="9" t="str">
        <f>IF($B26="N/A","N/A",IF(C26&gt;1,"Yes","No"))</f>
        <v>No</v>
      </c>
      <c r="E26" s="8">
        <v>6</v>
      </c>
      <c r="F26" s="9" t="str">
        <f>IF($B26="N/A","N/A",IF(E26&gt;1,"Yes","No"))</f>
        <v>Yes</v>
      </c>
      <c r="G26" s="8" t="s">
        <v>1742</v>
      </c>
      <c r="H26" s="9" t="str">
        <f>IF($B26="N/A","N/A",IF(G26&gt;1,"Yes","No"))</f>
        <v>Yes</v>
      </c>
      <c r="I26" s="10">
        <v>500</v>
      </c>
      <c r="J26" s="10" t="s">
        <v>1742</v>
      </c>
      <c r="K26" s="9" t="str">
        <f t="shared" si="0"/>
        <v>N/A</v>
      </c>
    </row>
    <row r="27" spans="1:11" x14ac:dyDescent="0.25">
      <c r="A27" s="90" t="s">
        <v>323</v>
      </c>
      <c r="B27" s="33" t="s">
        <v>217</v>
      </c>
      <c r="C27" s="8">
        <v>0</v>
      </c>
      <c r="D27" s="9" t="str">
        <f>IF($B27="N/A","N/A",IF(C27&gt;15,"No",IF(C27&lt;-15,"No","Yes")))</f>
        <v>N/A</v>
      </c>
      <c r="E27" s="8">
        <v>0</v>
      </c>
      <c r="F27" s="9" t="str">
        <f>IF($B27="N/A","N/A",IF(E27&gt;15,"No",IF(E27&lt;-15,"No","Yes")))</f>
        <v>N/A</v>
      </c>
      <c r="G27" s="8" t="s">
        <v>1742</v>
      </c>
      <c r="H27" s="9" t="str">
        <f>IF($B27="N/A","N/A",IF(G27&gt;15,"No",IF(G27&lt;-15,"No","Yes")))</f>
        <v>N/A</v>
      </c>
      <c r="I27" s="10" t="s">
        <v>1742</v>
      </c>
      <c r="J27" s="10" t="s">
        <v>1742</v>
      </c>
      <c r="K27" s="9" t="str">
        <f t="shared" si="0"/>
        <v>N/A</v>
      </c>
    </row>
    <row r="28" spans="1:11" x14ac:dyDescent="0.25">
      <c r="A28" s="90" t="s">
        <v>830</v>
      </c>
      <c r="B28" s="33" t="s">
        <v>217</v>
      </c>
      <c r="C28" s="8">
        <v>100</v>
      </c>
      <c r="D28" s="9" t="str">
        <f>IF($B28="N/A","N/A",IF(C28&gt;15,"No",IF(C28&lt;-15,"No","Yes")))</f>
        <v>N/A</v>
      </c>
      <c r="E28" s="8">
        <v>100</v>
      </c>
      <c r="F28" s="9" t="str">
        <f>IF($B28="N/A","N/A",IF(E28&gt;15,"No",IF(E28&lt;-15,"No","Yes")))</f>
        <v>N/A</v>
      </c>
      <c r="G28" s="8" t="s">
        <v>1742</v>
      </c>
      <c r="H28" s="9" t="str">
        <f>IF($B28="N/A","N/A",IF(G28&gt;15,"No",IF(G28&lt;-15,"No","Yes")))</f>
        <v>N/A</v>
      </c>
      <c r="I28" s="10">
        <v>0</v>
      </c>
      <c r="J28" s="10" t="s">
        <v>1742</v>
      </c>
      <c r="K28" s="9" t="str">
        <f t="shared" si="0"/>
        <v>N/A</v>
      </c>
    </row>
    <row r="29" spans="1:11" x14ac:dyDescent="0.25">
      <c r="A29" s="90" t="s">
        <v>324</v>
      </c>
      <c r="B29" s="33" t="s">
        <v>217</v>
      </c>
      <c r="C29" s="8" t="s">
        <v>1742</v>
      </c>
      <c r="D29" s="9" t="str">
        <f>IF($B29="N/A","N/A",IF(C29&gt;15,"No",IF(C29&lt;-15,"No","Yes")))</f>
        <v>N/A</v>
      </c>
      <c r="E29" s="8" t="s">
        <v>1742</v>
      </c>
      <c r="F29" s="9" t="str">
        <f>IF($B29="N/A","N/A",IF(E29&gt;15,"No",IF(E29&lt;-15,"No","Yes")))</f>
        <v>N/A</v>
      </c>
      <c r="G29" s="8" t="s">
        <v>1742</v>
      </c>
      <c r="H29" s="9" t="str">
        <f>IF($B29="N/A","N/A",IF(G29&gt;15,"No",IF(G29&lt;-15,"No","Yes")))</f>
        <v>N/A</v>
      </c>
      <c r="I29" s="10" t="s">
        <v>1742</v>
      </c>
      <c r="J29" s="10" t="s">
        <v>1742</v>
      </c>
      <c r="K29" s="9" t="str">
        <f t="shared" si="0"/>
        <v>N/A</v>
      </c>
    </row>
    <row r="30" spans="1:11" x14ac:dyDescent="0.25">
      <c r="A30" s="90" t="s">
        <v>325</v>
      </c>
      <c r="B30" s="33" t="s">
        <v>217</v>
      </c>
      <c r="C30" s="8">
        <v>100</v>
      </c>
      <c r="D30" s="9" t="str">
        <f>IF($B30="N/A","N/A",IF(C30&gt;15,"No",IF(C30&lt;-15,"No","Yes")))</f>
        <v>N/A</v>
      </c>
      <c r="E30" s="8">
        <v>100</v>
      </c>
      <c r="F30" s="9" t="str">
        <f>IF($B30="N/A","N/A",IF(E30&gt;15,"No",IF(E30&lt;-15,"No","Yes")))</f>
        <v>N/A</v>
      </c>
      <c r="G30" s="8" t="s">
        <v>1742</v>
      </c>
      <c r="H30" s="9" t="str">
        <f>IF($B30="N/A","N/A",IF(G30&gt;15,"No",IF(G30&lt;-15,"No","Yes")))</f>
        <v>N/A</v>
      </c>
      <c r="I30" s="10">
        <v>0</v>
      </c>
      <c r="J30" s="10" t="s">
        <v>1742</v>
      </c>
      <c r="K30" s="9" t="str">
        <f t="shared" si="0"/>
        <v>N/A</v>
      </c>
    </row>
    <row r="31" spans="1:11" x14ac:dyDescent="0.25">
      <c r="A31" s="90" t="s">
        <v>326</v>
      </c>
      <c r="B31" s="33" t="s">
        <v>234</v>
      </c>
      <c r="C31" s="8">
        <v>0</v>
      </c>
      <c r="D31" s="9" t="str">
        <f>IF($B31="N/A","N/A",IF(C31&gt;=90,"Yes","No"))</f>
        <v>No</v>
      </c>
      <c r="E31" s="8">
        <v>0</v>
      </c>
      <c r="F31" s="9" t="str">
        <f>IF($B31="N/A","N/A",IF(E31&gt;=90,"Yes","No"))</f>
        <v>No</v>
      </c>
      <c r="G31" s="8">
        <v>0</v>
      </c>
      <c r="H31" s="9" t="str">
        <f>IF($B31="N/A","N/A",IF(G31&gt;=90,"Yes","No"))</f>
        <v>No</v>
      </c>
      <c r="I31" s="10" t="s">
        <v>1742</v>
      </c>
      <c r="J31" s="10" t="s">
        <v>1742</v>
      </c>
      <c r="K31" s="9" t="str">
        <f t="shared" si="0"/>
        <v>N/A</v>
      </c>
    </row>
    <row r="32" spans="1:1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1593</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89" t="s">
        <v>305</v>
      </c>
      <c r="B6" s="85" t="s">
        <v>217</v>
      </c>
      <c r="C6" s="34" t="s">
        <v>217</v>
      </c>
      <c r="D6" s="9" t="str">
        <f>IF(OR($B6="N/A",$C6="N/A"),"N/A",IF(C6&lt;0,"No","Yes"))</f>
        <v>N/A</v>
      </c>
      <c r="E6" s="34">
        <v>0</v>
      </c>
      <c r="F6" s="9" t="str">
        <f>IF($B6="N/A","N/A",IF(E6&lt;0,"No","Yes"))</f>
        <v>N/A</v>
      </c>
      <c r="G6" s="34">
        <v>0</v>
      </c>
      <c r="H6" s="9" t="str">
        <f>IF($B6="N/A","N/A",IF(G6&lt;0,"No","Yes"))</f>
        <v>N/A</v>
      </c>
      <c r="I6" s="10" t="s">
        <v>217</v>
      </c>
      <c r="J6" s="10" t="s">
        <v>1742</v>
      </c>
      <c r="K6" s="9" t="str">
        <f t="shared" ref="K6:K35" si="0">IF(J6="Div by 0", "N/A", IF(J6="N/A","N/A", IF(J6&gt;30, "No", IF(J6&lt;-30, "No", "Yes"))))</f>
        <v>N/A</v>
      </c>
    </row>
    <row r="7" spans="1:11" x14ac:dyDescent="0.25">
      <c r="A7" s="90" t="s">
        <v>438</v>
      </c>
      <c r="B7" s="85" t="s">
        <v>217</v>
      </c>
      <c r="C7" s="9" t="s">
        <v>217</v>
      </c>
      <c r="D7" s="9" t="str">
        <f t="shared" ref="D7:D17" si="1">IF(OR($B7="N/A",$C7="N/A"),"N/A",IF(C7&lt;0,"No","Yes"))</f>
        <v>N/A</v>
      </c>
      <c r="E7" s="9" t="s">
        <v>1742</v>
      </c>
      <c r="F7" s="9" t="str">
        <f t="shared" ref="F7:F17" si="2">IF($B7="N/A","N/A",IF(E7&lt;0,"No","Yes"))</f>
        <v>N/A</v>
      </c>
      <c r="G7" s="9" t="s">
        <v>1742</v>
      </c>
      <c r="H7" s="9" t="str">
        <f t="shared" ref="H7:H17" si="3">IF($B7="N/A","N/A",IF(G7&lt;0,"No","Yes"))</f>
        <v>N/A</v>
      </c>
      <c r="I7" s="10" t="s">
        <v>217</v>
      </c>
      <c r="J7" s="10" t="s">
        <v>1742</v>
      </c>
      <c r="K7" s="9" t="str">
        <f t="shared" si="0"/>
        <v>N/A</v>
      </c>
    </row>
    <row r="8" spans="1:11" x14ac:dyDescent="0.25">
      <c r="A8" s="90" t="s">
        <v>439</v>
      </c>
      <c r="B8" s="85" t="s">
        <v>217</v>
      </c>
      <c r="C8" s="9" t="s">
        <v>217</v>
      </c>
      <c r="D8" s="9" t="str">
        <f t="shared" si="1"/>
        <v>N/A</v>
      </c>
      <c r="E8" s="9" t="s">
        <v>1742</v>
      </c>
      <c r="F8" s="9" t="str">
        <f t="shared" si="2"/>
        <v>N/A</v>
      </c>
      <c r="G8" s="9" t="s">
        <v>1742</v>
      </c>
      <c r="H8" s="9" t="str">
        <f t="shared" si="3"/>
        <v>N/A</v>
      </c>
      <c r="I8" s="10" t="s">
        <v>217</v>
      </c>
      <c r="J8" s="10" t="s">
        <v>1742</v>
      </c>
      <c r="K8" s="9" t="str">
        <f t="shared" si="0"/>
        <v>N/A</v>
      </c>
    </row>
    <row r="9" spans="1:11" x14ac:dyDescent="0.25">
      <c r="A9" s="90" t="s">
        <v>440</v>
      </c>
      <c r="B9" s="85" t="s">
        <v>217</v>
      </c>
      <c r="C9" s="9" t="s">
        <v>217</v>
      </c>
      <c r="D9" s="9" t="str">
        <f t="shared" si="1"/>
        <v>N/A</v>
      </c>
      <c r="E9" s="9" t="s">
        <v>1742</v>
      </c>
      <c r="F9" s="9" t="str">
        <f t="shared" si="2"/>
        <v>N/A</v>
      </c>
      <c r="G9" s="9" t="s">
        <v>1742</v>
      </c>
      <c r="H9" s="9" t="str">
        <f t="shared" si="3"/>
        <v>N/A</v>
      </c>
      <c r="I9" s="10" t="s">
        <v>217</v>
      </c>
      <c r="J9" s="10" t="s">
        <v>1742</v>
      </c>
      <c r="K9" s="9" t="str">
        <f t="shared" si="0"/>
        <v>N/A</v>
      </c>
    </row>
    <row r="10" spans="1:11" x14ac:dyDescent="0.25">
      <c r="A10" s="90" t="s">
        <v>441</v>
      </c>
      <c r="B10" s="85" t="s">
        <v>217</v>
      </c>
      <c r="C10" s="9" t="s">
        <v>217</v>
      </c>
      <c r="D10" s="9" t="str">
        <f t="shared" si="1"/>
        <v>N/A</v>
      </c>
      <c r="E10" s="9" t="s">
        <v>1742</v>
      </c>
      <c r="F10" s="9" t="str">
        <f t="shared" si="2"/>
        <v>N/A</v>
      </c>
      <c r="G10" s="9" t="s">
        <v>1742</v>
      </c>
      <c r="H10" s="9" t="str">
        <f t="shared" si="3"/>
        <v>N/A</v>
      </c>
      <c r="I10" s="10" t="s">
        <v>217</v>
      </c>
      <c r="J10" s="10" t="s">
        <v>1742</v>
      </c>
      <c r="K10" s="9" t="str">
        <f t="shared" si="0"/>
        <v>N/A</v>
      </c>
    </row>
    <row r="11" spans="1:11" x14ac:dyDescent="0.25">
      <c r="A11" s="24" t="s">
        <v>328</v>
      </c>
      <c r="B11" s="85" t="s">
        <v>217</v>
      </c>
      <c r="C11" s="9" t="s">
        <v>217</v>
      </c>
      <c r="D11" s="9" t="str">
        <f t="shared" si="1"/>
        <v>N/A</v>
      </c>
      <c r="E11" s="9" t="s">
        <v>1742</v>
      </c>
      <c r="F11" s="9" t="str">
        <f t="shared" si="2"/>
        <v>N/A</v>
      </c>
      <c r="G11" s="9" t="s">
        <v>1742</v>
      </c>
      <c r="H11" s="9" t="str">
        <f t="shared" si="3"/>
        <v>N/A</v>
      </c>
      <c r="I11" s="10" t="s">
        <v>217</v>
      </c>
      <c r="J11" s="10" t="s">
        <v>1742</v>
      </c>
      <c r="K11" s="9" t="str">
        <f t="shared" si="0"/>
        <v>N/A</v>
      </c>
    </row>
    <row r="12" spans="1:11" x14ac:dyDescent="0.25">
      <c r="A12" s="24" t="s">
        <v>314</v>
      </c>
      <c r="B12" s="85" t="s">
        <v>217</v>
      </c>
      <c r="C12" s="9" t="s">
        <v>217</v>
      </c>
      <c r="D12" s="9" t="str">
        <f t="shared" si="1"/>
        <v>N/A</v>
      </c>
      <c r="E12" s="9" t="s">
        <v>1742</v>
      </c>
      <c r="F12" s="9" t="str">
        <f t="shared" si="2"/>
        <v>N/A</v>
      </c>
      <c r="G12" s="9" t="s">
        <v>1742</v>
      </c>
      <c r="H12" s="9" t="str">
        <f t="shared" si="3"/>
        <v>N/A</v>
      </c>
      <c r="I12" s="10" t="s">
        <v>217</v>
      </c>
      <c r="J12" s="10" t="s">
        <v>1742</v>
      </c>
      <c r="K12" s="9" t="str">
        <f t="shared" si="0"/>
        <v>N/A</v>
      </c>
    </row>
    <row r="13" spans="1:11" x14ac:dyDescent="0.25">
      <c r="A13" s="24" t="s">
        <v>821</v>
      </c>
      <c r="B13" s="85" t="s">
        <v>217</v>
      </c>
      <c r="C13" s="9" t="s">
        <v>217</v>
      </c>
      <c r="D13" s="9" t="str">
        <f t="shared" si="1"/>
        <v>N/A</v>
      </c>
      <c r="E13" s="9" t="s">
        <v>1742</v>
      </c>
      <c r="F13" s="9" t="str">
        <f t="shared" si="2"/>
        <v>N/A</v>
      </c>
      <c r="G13" s="9" t="s">
        <v>1742</v>
      </c>
      <c r="H13" s="9" t="str">
        <f t="shared" si="3"/>
        <v>N/A</v>
      </c>
      <c r="I13" s="10" t="s">
        <v>217</v>
      </c>
      <c r="J13" s="10" t="s">
        <v>1742</v>
      </c>
      <c r="K13" s="9" t="str">
        <f t="shared" si="0"/>
        <v>N/A</v>
      </c>
    </row>
    <row r="14" spans="1:11" x14ac:dyDescent="0.25">
      <c r="A14" s="24" t="s">
        <v>315</v>
      </c>
      <c r="B14" s="85" t="s">
        <v>217</v>
      </c>
      <c r="C14" s="9" t="s">
        <v>217</v>
      </c>
      <c r="D14" s="9" t="str">
        <f t="shared" si="1"/>
        <v>N/A</v>
      </c>
      <c r="E14" s="9" t="s">
        <v>1742</v>
      </c>
      <c r="F14" s="9" t="str">
        <f t="shared" si="2"/>
        <v>N/A</v>
      </c>
      <c r="G14" s="9" t="s">
        <v>1742</v>
      </c>
      <c r="H14" s="9" t="str">
        <f t="shared" si="3"/>
        <v>N/A</v>
      </c>
      <c r="I14" s="10" t="s">
        <v>217</v>
      </c>
      <c r="J14" s="10" t="s">
        <v>1742</v>
      </c>
      <c r="K14" s="9" t="str">
        <f t="shared" si="0"/>
        <v>N/A</v>
      </c>
    </row>
    <row r="15" spans="1:11" x14ac:dyDescent="0.25">
      <c r="A15" s="24" t="s">
        <v>822</v>
      </c>
      <c r="B15" s="85" t="s">
        <v>217</v>
      </c>
      <c r="C15" s="9" t="s">
        <v>217</v>
      </c>
      <c r="D15" s="9" t="str">
        <f t="shared" si="1"/>
        <v>N/A</v>
      </c>
      <c r="E15" s="9" t="s">
        <v>1742</v>
      </c>
      <c r="F15" s="9" t="str">
        <f t="shared" si="2"/>
        <v>N/A</v>
      </c>
      <c r="G15" s="9" t="s">
        <v>1742</v>
      </c>
      <c r="H15" s="9" t="str">
        <f t="shared" si="3"/>
        <v>N/A</v>
      </c>
      <c r="I15" s="10" t="s">
        <v>217</v>
      </c>
      <c r="J15" s="10" t="s">
        <v>1742</v>
      </c>
      <c r="K15" s="9" t="str">
        <f t="shared" si="0"/>
        <v>N/A</v>
      </c>
    </row>
    <row r="16" spans="1:11" x14ac:dyDescent="0.25">
      <c r="A16" s="24" t="s">
        <v>831</v>
      </c>
      <c r="B16" s="85" t="s">
        <v>217</v>
      </c>
      <c r="C16" s="9" t="s">
        <v>217</v>
      </c>
      <c r="D16" s="9" t="str">
        <f t="shared" si="1"/>
        <v>N/A</v>
      </c>
      <c r="E16" s="9" t="s">
        <v>1742</v>
      </c>
      <c r="F16" s="9" t="str">
        <f t="shared" si="2"/>
        <v>N/A</v>
      </c>
      <c r="G16" s="9" t="s">
        <v>1742</v>
      </c>
      <c r="H16" s="9" t="str">
        <f t="shared" si="3"/>
        <v>N/A</v>
      </c>
      <c r="I16" s="10" t="s">
        <v>217</v>
      </c>
      <c r="J16" s="10" t="s">
        <v>1742</v>
      </c>
      <c r="K16" s="9" t="str">
        <f t="shared" si="0"/>
        <v>N/A</v>
      </c>
    </row>
    <row r="17" spans="1:11" x14ac:dyDescent="0.25">
      <c r="A17" s="24" t="s">
        <v>824</v>
      </c>
      <c r="B17" s="85" t="s">
        <v>217</v>
      </c>
      <c r="C17" s="9" t="s">
        <v>217</v>
      </c>
      <c r="D17" s="9" t="str">
        <f t="shared" si="1"/>
        <v>N/A</v>
      </c>
      <c r="E17" s="9" t="s">
        <v>1742</v>
      </c>
      <c r="F17" s="9" t="str">
        <f t="shared" si="2"/>
        <v>N/A</v>
      </c>
      <c r="G17" s="9" t="s">
        <v>1742</v>
      </c>
      <c r="H17" s="9" t="str">
        <f t="shared" si="3"/>
        <v>N/A</v>
      </c>
      <c r="I17" s="10" t="s">
        <v>217</v>
      </c>
      <c r="J17" s="10" t="s">
        <v>1742</v>
      </c>
      <c r="K17" s="9" t="str">
        <f t="shared" si="0"/>
        <v>N/A</v>
      </c>
    </row>
    <row r="18" spans="1:11" x14ac:dyDescent="0.25">
      <c r="A18" s="90" t="s">
        <v>316</v>
      </c>
      <c r="B18" s="33" t="s">
        <v>227</v>
      </c>
      <c r="C18" s="9" t="s">
        <v>217</v>
      </c>
      <c r="D18" s="9" t="str">
        <f>IF(OR($B18="N/A",$C18="N/A"),"N/A",IF(C18&gt;100,"No",IF(C18&lt;98,"No","Yes")))</f>
        <v>N/A</v>
      </c>
      <c r="E18" s="9" t="s">
        <v>1742</v>
      </c>
      <c r="F18" s="9" t="str">
        <f>IF(OR($B18="N/A",$E18="N/A"),"N/A",IF(E18&gt;100,"No",IF(E18&lt;98,"No","Yes")))</f>
        <v>No</v>
      </c>
      <c r="G18" s="9" t="s">
        <v>1742</v>
      </c>
      <c r="H18" s="9" t="str">
        <f>IF($B18="N/A","N/A",IF(G18&gt;100,"No",IF(G18&lt;98,"No","Yes")))</f>
        <v>No</v>
      </c>
      <c r="I18" s="10" t="s">
        <v>217</v>
      </c>
      <c r="J18" s="10" t="s">
        <v>1742</v>
      </c>
      <c r="K18" s="9" t="str">
        <f t="shared" si="0"/>
        <v>N/A</v>
      </c>
    </row>
    <row r="19" spans="1:11" x14ac:dyDescent="0.25">
      <c r="A19" s="90" t="s">
        <v>31</v>
      </c>
      <c r="B19" s="33" t="s">
        <v>218</v>
      </c>
      <c r="C19" s="9" t="s">
        <v>217</v>
      </c>
      <c r="D19" s="9" t="str">
        <f>IF(OR($B19="N/A",$C19="N/A"),"N/A",IF(C19&gt;100,"No",IF(C19&lt;95,"No","Yes")))</f>
        <v>N/A</v>
      </c>
      <c r="E19" s="9" t="s">
        <v>1742</v>
      </c>
      <c r="F19" s="9" t="str">
        <f>IF(OR($B19="N/A",$E19="N/A"),"N/A",IF(E19&gt;100,"No",IF(E19&lt;98,"No","Yes")))</f>
        <v>No</v>
      </c>
      <c r="G19" s="9" t="s">
        <v>1742</v>
      </c>
      <c r="H19" s="9" t="str">
        <f>IF($B19="N/A","N/A",IF(G19&gt;100,"No",IF(G19&lt;95,"No","Yes")))</f>
        <v>No</v>
      </c>
      <c r="I19" s="10" t="s">
        <v>217</v>
      </c>
      <c r="J19" s="10" t="s">
        <v>1742</v>
      </c>
      <c r="K19" s="9" t="str">
        <f t="shared" si="0"/>
        <v>N/A</v>
      </c>
    </row>
    <row r="20" spans="1:11" x14ac:dyDescent="0.25">
      <c r="A20" s="24" t="s">
        <v>317</v>
      </c>
      <c r="B20" s="85" t="s">
        <v>217</v>
      </c>
      <c r="C20" s="9" t="s">
        <v>217</v>
      </c>
      <c r="D20" s="9" t="str">
        <f t="shared" ref="D20:D35" si="4">IF(OR($B20="N/A",$C20="N/A"),"N/A",IF(C20&lt;0,"No","Yes"))</f>
        <v>N/A</v>
      </c>
      <c r="E20" s="9" t="s">
        <v>1742</v>
      </c>
      <c r="F20" s="9" t="str">
        <f t="shared" ref="F20:F34" si="5">IF($B20="N/A","N/A",IF(E20&lt;0,"No","Yes"))</f>
        <v>N/A</v>
      </c>
      <c r="G20" s="9" t="s">
        <v>1742</v>
      </c>
      <c r="H20" s="9" t="str">
        <f t="shared" ref="H20:H35" si="6">IF($B20="N/A","N/A",IF(G20&lt;0,"No","Yes"))</f>
        <v>N/A</v>
      </c>
      <c r="I20" s="10" t="s">
        <v>217</v>
      </c>
      <c r="J20" s="10" t="s">
        <v>1742</v>
      </c>
      <c r="K20" s="9" t="str">
        <f t="shared" si="0"/>
        <v>N/A</v>
      </c>
    </row>
    <row r="21" spans="1:11" x14ac:dyDescent="0.25">
      <c r="A21" s="24" t="s">
        <v>832</v>
      </c>
      <c r="B21" s="85" t="s">
        <v>217</v>
      </c>
      <c r="C21" s="9" t="s">
        <v>217</v>
      </c>
      <c r="D21" s="9" t="str">
        <f t="shared" si="4"/>
        <v>N/A</v>
      </c>
      <c r="E21" s="9" t="s">
        <v>1742</v>
      </c>
      <c r="F21" s="9" t="str">
        <f t="shared" si="5"/>
        <v>N/A</v>
      </c>
      <c r="G21" s="9" t="s">
        <v>1742</v>
      </c>
      <c r="H21" s="9" t="str">
        <f t="shared" si="6"/>
        <v>N/A</v>
      </c>
      <c r="I21" s="10" t="s">
        <v>217</v>
      </c>
      <c r="J21" s="10" t="s">
        <v>1742</v>
      </c>
      <c r="K21" s="9" t="str">
        <f t="shared" si="0"/>
        <v>N/A</v>
      </c>
    </row>
    <row r="22" spans="1:11" x14ac:dyDescent="0.25">
      <c r="A22" s="24" t="s">
        <v>318</v>
      </c>
      <c r="B22" s="85" t="s">
        <v>217</v>
      </c>
      <c r="C22" s="9" t="s">
        <v>217</v>
      </c>
      <c r="D22" s="9" t="str">
        <f t="shared" si="4"/>
        <v>N/A</v>
      </c>
      <c r="E22" s="9" t="s">
        <v>1742</v>
      </c>
      <c r="F22" s="9" t="str">
        <f t="shared" si="5"/>
        <v>N/A</v>
      </c>
      <c r="G22" s="9" t="s">
        <v>1742</v>
      </c>
      <c r="H22" s="9" t="str">
        <f t="shared" si="6"/>
        <v>N/A</v>
      </c>
      <c r="I22" s="10" t="s">
        <v>217</v>
      </c>
      <c r="J22" s="10" t="s">
        <v>1742</v>
      </c>
      <c r="K22" s="9" t="str">
        <f t="shared" si="0"/>
        <v>N/A</v>
      </c>
    </row>
    <row r="23" spans="1:11" x14ac:dyDescent="0.25">
      <c r="A23" s="24" t="s">
        <v>825</v>
      </c>
      <c r="B23" s="85" t="s">
        <v>217</v>
      </c>
      <c r="C23" s="9" t="s">
        <v>217</v>
      </c>
      <c r="D23" s="9" t="str">
        <f t="shared" si="4"/>
        <v>N/A</v>
      </c>
      <c r="E23" s="9" t="s">
        <v>1742</v>
      </c>
      <c r="F23" s="9" t="str">
        <f t="shared" si="5"/>
        <v>N/A</v>
      </c>
      <c r="G23" s="9" t="s">
        <v>1742</v>
      </c>
      <c r="H23" s="9" t="str">
        <f t="shared" si="6"/>
        <v>N/A</v>
      </c>
      <c r="I23" s="10" t="s">
        <v>217</v>
      </c>
      <c r="J23" s="10" t="s">
        <v>1742</v>
      </c>
      <c r="K23" s="9" t="str">
        <f t="shared" si="0"/>
        <v>N/A</v>
      </c>
    </row>
    <row r="24" spans="1:11" x14ac:dyDescent="0.25">
      <c r="A24" s="24" t="s">
        <v>319</v>
      </c>
      <c r="B24" s="85" t="s">
        <v>217</v>
      </c>
      <c r="C24" s="9" t="s">
        <v>217</v>
      </c>
      <c r="D24" s="9" t="str">
        <f t="shared" si="4"/>
        <v>N/A</v>
      </c>
      <c r="E24" s="9" t="s">
        <v>1742</v>
      </c>
      <c r="F24" s="9" t="str">
        <f t="shared" si="5"/>
        <v>N/A</v>
      </c>
      <c r="G24" s="9" t="s">
        <v>1742</v>
      </c>
      <c r="H24" s="9" t="str">
        <f t="shared" si="6"/>
        <v>N/A</v>
      </c>
      <c r="I24" s="10" t="s">
        <v>217</v>
      </c>
      <c r="J24" s="10" t="s">
        <v>1742</v>
      </c>
      <c r="K24" s="9" t="str">
        <f t="shared" si="0"/>
        <v>N/A</v>
      </c>
    </row>
    <row r="25" spans="1:11" x14ac:dyDescent="0.25">
      <c r="A25" s="24" t="s">
        <v>320</v>
      </c>
      <c r="B25" s="85" t="s">
        <v>217</v>
      </c>
      <c r="C25" s="9" t="s">
        <v>217</v>
      </c>
      <c r="D25" s="9" t="str">
        <f t="shared" si="4"/>
        <v>N/A</v>
      </c>
      <c r="E25" s="9" t="s">
        <v>1742</v>
      </c>
      <c r="F25" s="9" t="str">
        <f t="shared" si="5"/>
        <v>N/A</v>
      </c>
      <c r="G25" s="9" t="s">
        <v>1742</v>
      </c>
      <c r="H25" s="9" t="str">
        <f t="shared" si="6"/>
        <v>N/A</v>
      </c>
      <c r="I25" s="10" t="s">
        <v>217</v>
      </c>
      <c r="J25" s="10" t="s">
        <v>1742</v>
      </c>
      <c r="K25" s="9" t="str">
        <f t="shared" si="0"/>
        <v>N/A</v>
      </c>
    </row>
    <row r="26" spans="1:11" x14ac:dyDescent="0.25">
      <c r="A26" s="24" t="s">
        <v>321</v>
      </c>
      <c r="B26" s="85" t="s">
        <v>217</v>
      </c>
      <c r="C26" s="9" t="s">
        <v>217</v>
      </c>
      <c r="D26" s="9" t="str">
        <f t="shared" si="4"/>
        <v>N/A</v>
      </c>
      <c r="E26" s="9" t="s">
        <v>1742</v>
      </c>
      <c r="F26" s="9" t="str">
        <f t="shared" si="5"/>
        <v>N/A</v>
      </c>
      <c r="G26" s="9" t="s">
        <v>1742</v>
      </c>
      <c r="H26" s="9" t="str">
        <f t="shared" si="6"/>
        <v>N/A</v>
      </c>
      <c r="I26" s="10" t="s">
        <v>217</v>
      </c>
      <c r="J26" s="10" t="s">
        <v>1742</v>
      </c>
      <c r="K26" s="9" t="str">
        <f t="shared" si="0"/>
        <v>N/A</v>
      </c>
    </row>
    <row r="27" spans="1:11" x14ac:dyDescent="0.25">
      <c r="A27" s="24" t="s">
        <v>322</v>
      </c>
      <c r="B27" s="85" t="s">
        <v>217</v>
      </c>
      <c r="C27" s="9" t="s">
        <v>217</v>
      </c>
      <c r="D27" s="9" t="str">
        <f t="shared" si="4"/>
        <v>N/A</v>
      </c>
      <c r="E27" s="9" t="s">
        <v>1742</v>
      </c>
      <c r="F27" s="9" t="str">
        <f t="shared" si="5"/>
        <v>N/A</v>
      </c>
      <c r="G27" s="9" t="s">
        <v>1742</v>
      </c>
      <c r="H27" s="9" t="str">
        <f t="shared" si="6"/>
        <v>N/A</v>
      </c>
      <c r="I27" s="10" t="s">
        <v>217</v>
      </c>
      <c r="J27" s="10" t="s">
        <v>1742</v>
      </c>
      <c r="K27" s="9" t="str">
        <f t="shared" si="0"/>
        <v>N/A</v>
      </c>
    </row>
    <row r="28" spans="1:11" x14ac:dyDescent="0.25">
      <c r="A28" s="24" t="s">
        <v>829</v>
      </c>
      <c r="B28" s="85" t="s">
        <v>217</v>
      </c>
      <c r="C28" s="9" t="s">
        <v>217</v>
      </c>
      <c r="D28" s="9" t="str">
        <f t="shared" si="4"/>
        <v>N/A</v>
      </c>
      <c r="E28" s="9" t="s">
        <v>1742</v>
      </c>
      <c r="F28" s="9" t="str">
        <f t="shared" si="5"/>
        <v>N/A</v>
      </c>
      <c r="G28" s="9" t="s">
        <v>1742</v>
      </c>
      <c r="H28" s="9" t="str">
        <f t="shared" si="6"/>
        <v>N/A</v>
      </c>
      <c r="I28" s="10" t="s">
        <v>217</v>
      </c>
      <c r="J28" s="10" t="s">
        <v>1742</v>
      </c>
      <c r="K28" s="9" t="str">
        <f t="shared" si="0"/>
        <v>N/A</v>
      </c>
    </row>
    <row r="29" spans="1:11" x14ac:dyDescent="0.25">
      <c r="A29" s="24" t="s">
        <v>323</v>
      </c>
      <c r="B29" s="85" t="s">
        <v>217</v>
      </c>
      <c r="C29" s="9" t="s">
        <v>217</v>
      </c>
      <c r="D29" s="9" t="str">
        <f t="shared" si="4"/>
        <v>N/A</v>
      </c>
      <c r="E29" s="9" t="s">
        <v>1742</v>
      </c>
      <c r="F29" s="9" t="str">
        <f t="shared" si="5"/>
        <v>N/A</v>
      </c>
      <c r="G29" s="9" t="s">
        <v>1742</v>
      </c>
      <c r="H29" s="9" t="str">
        <f t="shared" si="6"/>
        <v>N/A</v>
      </c>
      <c r="I29" s="10" t="s">
        <v>217</v>
      </c>
      <c r="J29" s="10" t="s">
        <v>1742</v>
      </c>
      <c r="K29" s="9" t="str">
        <f t="shared" si="0"/>
        <v>N/A</v>
      </c>
    </row>
    <row r="30" spans="1:11" x14ac:dyDescent="0.25">
      <c r="A30" s="24" t="s">
        <v>830</v>
      </c>
      <c r="B30" s="85" t="s">
        <v>217</v>
      </c>
      <c r="C30" s="9" t="s">
        <v>217</v>
      </c>
      <c r="D30" s="9" t="str">
        <f t="shared" si="4"/>
        <v>N/A</v>
      </c>
      <c r="E30" s="9" t="s">
        <v>1742</v>
      </c>
      <c r="F30" s="9" t="str">
        <f t="shared" si="5"/>
        <v>N/A</v>
      </c>
      <c r="G30" s="9" t="s">
        <v>1742</v>
      </c>
      <c r="H30" s="9" t="str">
        <f t="shared" si="6"/>
        <v>N/A</v>
      </c>
      <c r="I30" s="10" t="s">
        <v>217</v>
      </c>
      <c r="J30" s="10" t="s">
        <v>1742</v>
      </c>
      <c r="K30" s="9" t="str">
        <f t="shared" si="0"/>
        <v>N/A</v>
      </c>
    </row>
    <row r="31" spans="1:11" x14ac:dyDescent="0.25">
      <c r="A31" s="90" t="s">
        <v>324</v>
      </c>
      <c r="B31" s="33" t="s">
        <v>217</v>
      </c>
      <c r="C31" s="9" t="s">
        <v>217</v>
      </c>
      <c r="D31" s="9" t="str">
        <f t="shared" si="4"/>
        <v>N/A</v>
      </c>
      <c r="E31" s="9" t="s">
        <v>1742</v>
      </c>
      <c r="F31" s="9" t="str">
        <f t="shared" si="5"/>
        <v>N/A</v>
      </c>
      <c r="G31" s="9" t="s">
        <v>1742</v>
      </c>
      <c r="H31" s="9" t="str">
        <f t="shared" si="6"/>
        <v>N/A</v>
      </c>
      <c r="I31" s="10" t="s">
        <v>217</v>
      </c>
      <c r="J31" s="10" t="s">
        <v>1742</v>
      </c>
      <c r="K31" s="9" t="str">
        <f t="shared" si="0"/>
        <v>N/A</v>
      </c>
    </row>
    <row r="32" spans="1:11" x14ac:dyDescent="0.25">
      <c r="A32" s="90" t="s">
        <v>325</v>
      </c>
      <c r="B32" s="33" t="s">
        <v>217</v>
      </c>
      <c r="C32" s="9" t="s">
        <v>217</v>
      </c>
      <c r="D32" s="9" t="str">
        <f t="shared" si="4"/>
        <v>N/A</v>
      </c>
      <c r="E32" s="9" t="s">
        <v>1742</v>
      </c>
      <c r="F32" s="9" t="str">
        <f t="shared" si="5"/>
        <v>N/A</v>
      </c>
      <c r="G32" s="9" t="s">
        <v>1742</v>
      </c>
      <c r="H32" s="9" t="str">
        <f t="shared" si="6"/>
        <v>N/A</v>
      </c>
      <c r="I32" s="10" t="s">
        <v>217</v>
      </c>
      <c r="J32" s="10" t="s">
        <v>1742</v>
      </c>
      <c r="K32" s="9" t="str">
        <f t="shared" si="0"/>
        <v>N/A</v>
      </c>
    </row>
    <row r="33" spans="1:11" x14ac:dyDescent="0.25">
      <c r="A33" s="24" t="s">
        <v>326</v>
      </c>
      <c r="B33" s="85" t="s">
        <v>217</v>
      </c>
      <c r="C33" s="9" t="s">
        <v>217</v>
      </c>
      <c r="D33" s="9" t="str">
        <f t="shared" si="4"/>
        <v>N/A</v>
      </c>
      <c r="E33" s="9" t="s">
        <v>1742</v>
      </c>
      <c r="F33" s="9" t="str">
        <f t="shared" si="5"/>
        <v>N/A</v>
      </c>
      <c r="G33" s="9" t="s">
        <v>1742</v>
      </c>
      <c r="H33" s="9" t="str">
        <f t="shared" si="6"/>
        <v>N/A</v>
      </c>
      <c r="I33" s="10" t="s">
        <v>217</v>
      </c>
      <c r="J33" s="10" t="s">
        <v>1742</v>
      </c>
      <c r="K33" s="9" t="str">
        <f t="shared" si="0"/>
        <v>N/A</v>
      </c>
    </row>
    <row r="34" spans="1:11" x14ac:dyDescent="0.25">
      <c r="A34" s="24" t="s">
        <v>327</v>
      </c>
      <c r="B34" s="85" t="s">
        <v>217</v>
      </c>
      <c r="C34" s="9" t="s">
        <v>217</v>
      </c>
      <c r="D34" s="9" t="str">
        <f t="shared" si="4"/>
        <v>N/A</v>
      </c>
      <c r="E34" s="9" t="s">
        <v>1742</v>
      </c>
      <c r="F34" s="9" t="str">
        <f t="shared" si="5"/>
        <v>N/A</v>
      </c>
      <c r="G34" s="9" t="s">
        <v>1742</v>
      </c>
      <c r="H34" s="9" t="str">
        <f t="shared" si="6"/>
        <v>N/A</v>
      </c>
      <c r="I34" s="10" t="s">
        <v>217</v>
      </c>
      <c r="J34" s="10" t="s">
        <v>1742</v>
      </c>
      <c r="K34" s="9" t="str">
        <f t="shared" si="0"/>
        <v>N/A</v>
      </c>
    </row>
    <row r="35" spans="1:11" ht="25" x14ac:dyDescent="0.25">
      <c r="A35" s="24" t="s">
        <v>369</v>
      </c>
      <c r="B35" s="85" t="s">
        <v>217</v>
      </c>
      <c r="C35" s="9" t="s">
        <v>217</v>
      </c>
      <c r="D35" s="9" t="str">
        <f t="shared" si="4"/>
        <v>N/A</v>
      </c>
      <c r="E35" s="9" t="s">
        <v>1742</v>
      </c>
      <c r="F35" s="9" t="str">
        <f>IF($B35="N/A","N/A",IF(E35&lt;0,"No","Yes"))</f>
        <v>N/A</v>
      </c>
      <c r="G35" s="9" t="s">
        <v>1742</v>
      </c>
      <c r="H35" s="9" t="str">
        <f t="shared" si="6"/>
        <v>N/A</v>
      </c>
      <c r="I35" s="10" t="s">
        <v>217</v>
      </c>
      <c r="J35" s="10" t="s">
        <v>1742</v>
      </c>
      <c r="K35" s="9" t="str">
        <f t="shared" si="0"/>
        <v>N/A</v>
      </c>
    </row>
    <row r="36" spans="1:11" x14ac:dyDescent="0.25">
      <c r="A36" s="27" t="s">
        <v>373</v>
      </c>
      <c r="B36" s="1" t="s">
        <v>217</v>
      </c>
      <c r="C36" s="8" t="s">
        <v>217</v>
      </c>
      <c r="D36" s="9" t="str">
        <f t="shared" ref="D36:D39" si="7">IF($B36="N/A","N/A",IF(C36&lt;0,"No","Yes"))</f>
        <v>N/A</v>
      </c>
      <c r="E36" s="8" t="s">
        <v>1742</v>
      </c>
      <c r="F36" s="9" t="str">
        <f t="shared" ref="F36:F39" si="8">IF($B36="N/A","N/A",IF(E36&lt;0,"No","Yes"))</f>
        <v>N/A</v>
      </c>
      <c r="G36" s="8" t="s">
        <v>1742</v>
      </c>
      <c r="H36" s="9" t="str">
        <f t="shared" ref="H36:H39" si="9">IF($B36="N/A","N/A",IF(G36&lt;0,"No","Yes"))</f>
        <v>N/A</v>
      </c>
      <c r="I36" s="10" t="s">
        <v>217</v>
      </c>
      <c r="J36" s="10" t="s">
        <v>1742</v>
      </c>
      <c r="K36" s="9" t="str">
        <f>IF(J36="Div by 0", "N/A", IF(J36="N/A","N/A", IF(J36&gt;30, "No", IF(J36&lt;-30, "No", "Yes"))))</f>
        <v>N/A</v>
      </c>
    </row>
    <row r="37" spans="1:11" x14ac:dyDescent="0.25">
      <c r="A37" s="27" t="s">
        <v>374</v>
      </c>
      <c r="B37" s="1" t="s">
        <v>217</v>
      </c>
      <c r="C37" s="8" t="s">
        <v>217</v>
      </c>
      <c r="D37" s="9" t="str">
        <f t="shared" si="7"/>
        <v>N/A</v>
      </c>
      <c r="E37" s="8" t="s">
        <v>1742</v>
      </c>
      <c r="F37" s="9" t="str">
        <f t="shared" si="8"/>
        <v>N/A</v>
      </c>
      <c r="G37" s="8" t="s">
        <v>1742</v>
      </c>
      <c r="H37" s="9" t="str">
        <f t="shared" si="9"/>
        <v>N/A</v>
      </c>
      <c r="I37" s="10" t="s">
        <v>217</v>
      </c>
      <c r="J37" s="10" t="s">
        <v>1742</v>
      </c>
      <c r="K37" s="9" t="str">
        <f>IF(J37="Div by 0", "N/A", IF(J37="N/A","N/A", IF(J37&gt;30, "No", IF(J37&lt;-30, "No", "Yes"))))</f>
        <v>N/A</v>
      </c>
    </row>
    <row r="38" spans="1:11" x14ac:dyDescent="0.25">
      <c r="A38" s="27" t="s">
        <v>375</v>
      </c>
      <c r="B38" s="1" t="s">
        <v>217</v>
      </c>
      <c r="C38" s="8" t="s">
        <v>217</v>
      </c>
      <c r="D38" s="9" t="str">
        <f t="shared" si="7"/>
        <v>N/A</v>
      </c>
      <c r="E38" s="8" t="s">
        <v>1742</v>
      </c>
      <c r="F38" s="9" t="str">
        <f t="shared" si="8"/>
        <v>N/A</v>
      </c>
      <c r="G38" s="8" t="s">
        <v>1742</v>
      </c>
      <c r="H38" s="9" t="str">
        <f t="shared" si="9"/>
        <v>N/A</v>
      </c>
      <c r="I38" s="10" t="s">
        <v>217</v>
      </c>
      <c r="J38" s="10" t="s">
        <v>1742</v>
      </c>
      <c r="K38" s="9" t="str">
        <f>IF(J38="Div by 0", "N/A", IF(J38="N/A","N/A", IF(J38&gt;30, "No", IF(J38&lt;-30, "No", "Yes"))))</f>
        <v>N/A</v>
      </c>
    </row>
    <row r="39" spans="1:11" x14ac:dyDescent="0.25">
      <c r="A39" s="27" t="s">
        <v>376</v>
      </c>
      <c r="B39" s="1" t="s">
        <v>217</v>
      </c>
      <c r="C39" s="8" t="s">
        <v>217</v>
      </c>
      <c r="D39" s="9" t="str">
        <f t="shared" si="7"/>
        <v>N/A</v>
      </c>
      <c r="E39" s="8" t="s">
        <v>1742</v>
      </c>
      <c r="F39" s="9" t="str">
        <f t="shared" si="8"/>
        <v>N/A</v>
      </c>
      <c r="G39" s="8" t="s">
        <v>1742</v>
      </c>
      <c r="H39" s="9" t="str">
        <f t="shared" si="9"/>
        <v>N/A</v>
      </c>
      <c r="I39" s="10" t="s">
        <v>217</v>
      </c>
      <c r="J39" s="10" t="s">
        <v>1742</v>
      </c>
      <c r="K39" s="9" t="str">
        <f>IF(J39="Div by 0", "N/A", IF(J39="N/A","N/A", IF(J39&gt;30, "No", IF(J39&lt;-30, "No", "Yes"))))</f>
        <v>N/A</v>
      </c>
    </row>
    <row r="40" spans="1:11" x14ac:dyDescent="0.25">
      <c r="A40" s="148" t="s">
        <v>1648</v>
      </c>
      <c r="B40" s="149"/>
      <c r="C40" s="149"/>
      <c r="D40" s="149"/>
      <c r="E40" s="149"/>
      <c r="F40" s="149"/>
      <c r="G40" s="149"/>
      <c r="H40" s="149"/>
      <c r="I40" s="149"/>
      <c r="J40" s="149"/>
      <c r="K40" s="150"/>
    </row>
    <row r="41" spans="1:11" x14ac:dyDescent="0.25">
      <c r="A41" s="145" t="s">
        <v>1646</v>
      </c>
      <c r="B41" s="146"/>
      <c r="C41" s="146"/>
      <c r="D41" s="146"/>
      <c r="E41" s="146"/>
      <c r="F41" s="146"/>
      <c r="G41" s="146"/>
      <c r="H41" s="146"/>
      <c r="I41" s="146"/>
      <c r="J41" s="146"/>
      <c r="K41" s="147"/>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1594</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87" t="s">
        <v>346</v>
      </c>
      <c r="B6" s="9" t="s">
        <v>217</v>
      </c>
      <c r="C6" s="5">
        <v>7</v>
      </c>
      <c r="D6" s="9" t="s">
        <v>217</v>
      </c>
      <c r="E6" s="5">
        <v>7</v>
      </c>
      <c r="F6" s="9" t="s">
        <v>217</v>
      </c>
      <c r="G6" s="5">
        <v>7</v>
      </c>
      <c r="H6" s="9" t="s">
        <v>217</v>
      </c>
      <c r="I6" s="10" t="s">
        <v>217</v>
      </c>
      <c r="J6" s="10" t="s">
        <v>217</v>
      </c>
      <c r="K6" s="9" t="s">
        <v>217</v>
      </c>
    </row>
    <row r="7" spans="1:11" s="26" customFormat="1" x14ac:dyDescent="0.25">
      <c r="A7" s="87" t="s">
        <v>12</v>
      </c>
      <c r="B7" s="28" t="s">
        <v>217</v>
      </c>
      <c r="C7" s="29">
        <v>26932</v>
      </c>
      <c r="D7" s="30" t="str">
        <f>IF($B7="N/A","N/A",IF(C7&gt;15,"No",IF(C7&lt;-15,"No","Yes")))</f>
        <v>N/A</v>
      </c>
      <c r="E7" s="29">
        <v>32349</v>
      </c>
      <c r="F7" s="30" t="str">
        <f>IF($B7="N/A","N/A",IF(E7&gt;15,"No",IF(E7&lt;-15,"No","Yes")))</f>
        <v>N/A</v>
      </c>
      <c r="G7" s="29">
        <v>32395</v>
      </c>
      <c r="H7" s="30" t="str">
        <f>IF($B7="N/A","N/A",IF(G7&gt;15,"No",IF(G7&lt;-15,"No","Yes")))</f>
        <v>N/A</v>
      </c>
      <c r="I7" s="31">
        <v>20.11</v>
      </c>
      <c r="J7" s="31">
        <v>0.14219999999999999</v>
      </c>
      <c r="K7" s="30" t="str">
        <f t="shared" ref="K7:K24" si="0">IF(J7="Div by 0", "N/A", IF(J7="N/A","N/A", IF(J7&gt;30, "No", IF(J7&lt;-30, "No", "Yes"))))</f>
        <v>Yes</v>
      </c>
    </row>
    <row r="8" spans="1:11" x14ac:dyDescent="0.25">
      <c r="A8" s="87" t="s">
        <v>366</v>
      </c>
      <c r="B8" s="28" t="s">
        <v>217</v>
      </c>
      <c r="C8" s="29" t="s">
        <v>217</v>
      </c>
      <c r="D8" s="30" t="str">
        <f>IF($B8="N/A","N/A",IF(C8&gt;15,"No",IF(C8&lt;-15,"No","Yes")))</f>
        <v>N/A</v>
      </c>
      <c r="E8" s="29" t="s">
        <v>217</v>
      </c>
      <c r="F8" s="30" t="str">
        <f>IF($B8="N/A","N/A",IF(E8&gt;15,"No",IF(E8&lt;-15,"No","Yes")))</f>
        <v>N/A</v>
      </c>
      <c r="G8" s="32">
        <v>100</v>
      </c>
      <c r="H8" s="30" t="str">
        <f>IF($B8="N/A","N/A",IF(G8&gt;15,"No",IF(G8&lt;-15,"No","Yes")))</f>
        <v>N/A</v>
      </c>
      <c r="I8" s="31" t="s">
        <v>217</v>
      </c>
      <c r="J8" s="31" t="s">
        <v>217</v>
      </c>
      <c r="K8" s="30" t="str">
        <f t="shared" si="0"/>
        <v>N/A</v>
      </c>
    </row>
    <row r="9" spans="1:11" x14ac:dyDescent="0.25">
      <c r="A9" s="87" t="s">
        <v>119</v>
      </c>
      <c r="B9" s="33" t="s">
        <v>217</v>
      </c>
      <c r="C9" s="8">
        <v>0</v>
      </c>
      <c r="D9" s="9" t="str">
        <f>IF($B9="N/A","N/A",IF(C9&gt;15,"No",IF(C9&lt;-15,"No","Yes")))</f>
        <v>N/A</v>
      </c>
      <c r="E9" s="8">
        <v>0</v>
      </c>
      <c r="F9" s="9" t="str">
        <f>IF($B9="N/A","N/A",IF(E9&gt;15,"No",IF(E9&lt;-15,"No","Yes")))</f>
        <v>N/A</v>
      </c>
      <c r="G9" s="8">
        <v>0</v>
      </c>
      <c r="H9" s="9" t="str">
        <f>IF($B9="N/A","N/A",IF(G9&gt;15,"No",IF(G9&lt;-15,"No","Yes")))</f>
        <v>N/A</v>
      </c>
      <c r="I9" s="10" t="s">
        <v>1742</v>
      </c>
      <c r="J9" s="10" t="s">
        <v>1742</v>
      </c>
      <c r="K9" s="9" t="str">
        <f t="shared" si="0"/>
        <v>N/A</v>
      </c>
    </row>
    <row r="10" spans="1:11" x14ac:dyDescent="0.25">
      <c r="A10" s="87" t="s">
        <v>120</v>
      </c>
      <c r="B10" s="33" t="s">
        <v>217</v>
      </c>
      <c r="C10" s="8">
        <v>0</v>
      </c>
      <c r="D10" s="9" t="str">
        <f>IF($B10="N/A","N/A",IF(C10&gt;15,"No",IF(C10&lt;-15,"No","Yes")))</f>
        <v>N/A</v>
      </c>
      <c r="E10" s="8">
        <v>0</v>
      </c>
      <c r="F10" s="9" t="str">
        <f>IF($B10="N/A","N/A",IF(E10&gt;15,"No",IF(E10&lt;-15,"No","Yes")))</f>
        <v>N/A</v>
      </c>
      <c r="G10" s="8">
        <v>0</v>
      </c>
      <c r="H10" s="9" t="str">
        <f>IF($B10="N/A","N/A",IF(G10&gt;15,"No",IF(G10&lt;-15,"No","Yes")))</f>
        <v>N/A</v>
      </c>
      <c r="I10" s="10" t="s">
        <v>1742</v>
      </c>
      <c r="J10" s="10" t="s">
        <v>1742</v>
      </c>
      <c r="K10" s="9" t="str">
        <f t="shared" si="0"/>
        <v>N/A</v>
      </c>
    </row>
    <row r="11" spans="1:11" x14ac:dyDescent="0.25">
      <c r="A11" s="87" t="s">
        <v>833</v>
      </c>
      <c r="B11" s="33" t="s">
        <v>218</v>
      </c>
      <c r="C11" s="8" t="s">
        <v>217</v>
      </c>
      <c r="D11" s="9" t="str">
        <f>IF(OR($B11="N/A",$C11="N/A"),"N/A",IF(C11&gt;100,"No",IF(C11&lt;95,"No","Yes")))</f>
        <v>N/A</v>
      </c>
      <c r="E11" s="8">
        <v>100</v>
      </c>
      <c r="F11" s="9" t="str">
        <f>IF(OR($B11="N/A",$E11="N/A"),"N/A",IF(E11&gt;100,"No",IF(E11&lt;95,"No","Yes")))</f>
        <v>Yes</v>
      </c>
      <c r="G11" s="8">
        <v>100</v>
      </c>
      <c r="H11" s="9" t="str">
        <f>IF($B11="N/A","N/A",IF(G11&gt;100,"No",IF(G11&lt;95,"No","Yes")))</f>
        <v>Yes</v>
      </c>
      <c r="I11" s="10" t="s">
        <v>217</v>
      </c>
      <c r="J11" s="10">
        <v>0</v>
      </c>
      <c r="K11" s="9" t="str">
        <f t="shared" si="0"/>
        <v>Yes</v>
      </c>
    </row>
    <row r="12" spans="1:11" x14ac:dyDescent="0.25">
      <c r="A12" s="87" t="s">
        <v>352</v>
      </c>
      <c r="B12" s="33" t="s">
        <v>217</v>
      </c>
      <c r="C12" s="8" t="s">
        <v>217</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217</v>
      </c>
      <c r="J12" s="10" t="s">
        <v>1742</v>
      </c>
      <c r="K12" s="9" t="str">
        <f t="shared" si="0"/>
        <v>N/A</v>
      </c>
    </row>
    <row r="13" spans="1:11" x14ac:dyDescent="0.25">
      <c r="A13" s="87" t="s">
        <v>834</v>
      </c>
      <c r="B13" s="33" t="s">
        <v>218</v>
      </c>
      <c r="C13" s="8" t="s">
        <v>217</v>
      </c>
      <c r="D13" s="9" t="str">
        <f t="shared" si="1"/>
        <v>N/A</v>
      </c>
      <c r="E13" s="8">
        <v>100</v>
      </c>
      <c r="F13" s="9" t="str">
        <f t="shared" si="2"/>
        <v>Yes</v>
      </c>
      <c r="G13" s="8">
        <v>100</v>
      </c>
      <c r="H13" s="9" t="str">
        <f t="shared" si="3"/>
        <v>Yes</v>
      </c>
      <c r="I13" s="10" t="s">
        <v>217</v>
      </c>
      <c r="J13" s="10">
        <v>0</v>
      </c>
      <c r="K13" s="9" t="str">
        <f t="shared" si="0"/>
        <v>Yes</v>
      </c>
    </row>
    <row r="14" spans="1:11" x14ac:dyDescent="0.25">
      <c r="A14" s="87" t="s">
        <v>13</v>
      </c>
      <c r="B14" s="33" t="s">
        <v>217</v>
      </c>
      <c r="C14" s="34">
        <v>26932</v>
      </c>
      <c r="D14" s="9" t="str">
        <f>IF($B14="N/A","N/A",IF(C14&gt;15,"No",IF(C14&lt;-15,"No","Yes")))</f>
        <v>N/A</v>
      </c>
      <c r="E14" s="34">
        <v>32349</v>
      </c>
      <c r="F14" s="9" t="str">
        <f>IF($B14="N/A","N/A",IF(E14&gt;15,"No",IF(E14&lt;-15,"No","Yes")))</f>
        <v>N/A</v>
      </c>
      <c r="G14" s="34">
        <v>32395</v>
      </c>
      <c r="H14" s="9" t="str">
        <f>IF($B14="N/A","N/A",IF(G14&gt;15,"No",IF(G14&lt;-15,"No","Yes")))</f>
        <v>N/A</v>
      </c>
      <c r="I14" s="10">
        <v>20.11</v>
      </c>
      <c r="J14" s="10">
        <v>0.14219999999999999</v>
      </c>
      <c r="K14" s="9" t="str">
        <f t="shared" si="0"/>
        <v>Yes</v>
      </c>
    </row>
    <row r="15" spans="1:11" x14ac:dyDescent="0.25">
      <c r="A15" s="87" t="s">
        <v>442</v>
      </c>
      <c r="B15" s="33" t="s">
        <v>219</v>
      </c>
      <c r="C15" s="8">
        <v>3.4531412445999998</v>
      </c>
      <c r="D15" s="9" t="str">
        <f>IF($B15="N/A","N/A",IF(C15&gt;20,"No",IF(C15&lt;5,"No","Yes")))</f>
        <v>No</v>
      </c>
      <c r="E15" s="8">
        <v>3.08819438</v>
      </c>
      <c r="F15" s="9" t="str">
        <f>IF($B15="N/A","N/A",IF(E15&gt;20,"No",IF(E15&lt;5,"No","Yes")))</f>
        <v>No</v>
      </c>
      <c r="G15" s="8">
        <v>2.3089983022</v>
      </c>
      <c r="H15" s="9" t="str">
        <f>IF($B15="N/A","N/A",IF(G15&gt;20,"No",IF(G15&lt;5,"No","Yes")))</f>
        <v>No</v>
      </c>
      <c r="I15" s="10">
        <v>-10.6</v>
      </c>
      <c r="J15" s="10">
        <v>-25.2</v>
      </c>
      <c r="K15" s="9" t="str">
        <f t="shared" si="0"/>
        <v>Yes</v>
      </c>
    </row>
    <row r="16" spans="1:11" x14ac:dyDescent="0.25">
      <c r="A16" s="87" t="s">
        <v>443</v>
      </c>
      <c r="B16" s="28" t="s">
        <v>217</v>
      </c>
      <c r="C16" s="8" t="s">
        <v>217</v>
      </c>
      <c r="D16" s="9" t="str">
        <f>IF($B16="N/A","N/A",IF(C16&gt;15,"No",IF(C16&lt;-15,"No","Yes")))</f>
        <v>N/A</v>
      </c>
      <c r="E16" s="8" t="s">
        <v>217</v>
      </c>
      <c r="F16" s="9" t="str">
        <f>IF($B16="N/A","N/A",IF(E16&gt;15,"No",IF(E16&lt;-15,"No","Yes")))</f>
        <v>N/A</v>
      </c>
      <c r="G16" s="8">
        <v>97.691001697999994</v>
      </c>
      <c r="H16" s="9" t="str">
        <f>IF($B16="N/A","N/A",IF(G16&gt;15,"No",IF(G16&lt;-15,"No","Yes")))</f>
        <v>N/A</v>
      </c>
      <c r="I16" s="10" t="s">
        <v>217</v>
      </c>
      <c r="J16" s="10" t="s">
        <v>217</v>
      </c>
      <c r="K16" s="9" t="str">
        <f t="shared" si="0"/>
        <v>N/A</v>
      </c>
    </row>
    <row r="17" spans="1:11" x14ac:dyDescent="0.25">
      <c r="A17" s="87" t="s">
        <v>444</v>
      </c>
      <c r="B17" s="33" t="s">
        <v>239</v>
      </c>
      <c r="C17" s="8">
        <v>39.135600771999997</v>
      </c>
      <c r="D17" s="9" t="str">
        <f>IF($B17="N/A","N/A",IF(C17&gt;1,"Yes","No"))</f>
        <v>Yes</v>
      </c>
      <c r="E17" s="8">
        <v>39.219141241000003</v>
      </c>
      <c r="F17" s="9" t="str">
        <f>IF($B17="N/A","N/A",IF(E17&gt;1,"Yes","No"))</f>
        <v>Yes</v>
      </c>
      <c r="G17" s="8">
        <v>10.282450996</v>
      </c>
      <c r="H17" s="9" t="str">
        <f>IF($B17="N/A","N/A",IF(G17&gt;1,"Yes","No"))</f>
        <v>Yes</v>
      </c>
      <c r="I17" s="10">
        <v>0.2135</v>
      </c>
      <c r="J17" s="10">
        <v>-73.8</v>
      </c>
      <c r="K17" s="9" t="str">
        <f t="shared" si="0"/>
        <v>No</v>
      </c>
    </row>
    <row r="18" spans="1:11" x14ac:dyDescent="0.25">
      <c r="A18" s="87" t="s">
        <v>856</v>
      </c>
      <c r="B18" s="33" t="s">
        <v>217</v>
      </c>
      <c r="C18" s="88">
        <v>3547.1096773999998</v>
      </c>
      <c r="D18" s="9" t="str">
        <f>IF($B18="N/A","N/A",IF(C18&gt;15,"No",IF(C18&lt;-15,"No","Yes")))</f>
        <v>N/A</v>
      </c>
      <c r="E18" s="88">
        <v>3126.3007803</v>
      </c>
      <c r="F18" s="9" t="str">
        <f>IF($B18="N/A","N/A",IF(E18&gt;15,"No",IF(E18&lt;-15,"No","Yes")))</f>
        <v>N/A</v>
      </c>
      <c r="G18" s="88">
        <v>3995.7343139999998</v>
      </c>
      <c r="H18" s="9" t="str">
        <f>IF($B18="N/A","N/A",IF(G18&gt;15,"No",IF(G18&lt;-15,"No","Yes")))</f>
        <v>N/A</v>
      </c>
      <c r="I18" s="10">
        <v>-11.9</v>
      </c>
      <c r="J18" s="10">
        <v>27.81</v>
      </c>
      <c r="K18" s="9" t="str">
        <f t="shared" si="0"/>
        <v>Yes</v>
      </c>
    </row>
    <row r="19" spans="1:11" x14ac:dyDescent="0.25">
      <c r="A19" s="3" t="s">
        <v>131</v>
      </c>
      <c r="B19" s="33" t="s">
        <v>217</v>
      </c>
      <c r="C19" s="34">
        <v>73</v>
      </c>
      <c r="D19" s="33" t="s">
        <v>217</v>
      </c>
      <c r="E19" s="34">
        <v>64</v>
      </c>
      <c r="F19" s="33" t="s">
        <v>217</v>
      </c>
      <c r="G19" s="34">
        <v>42</v>
      </c>
      <c r="H19" s="9" t="str">
        <f>IF($B19="N/A","N/A",IF(G19&gt;15,"No",IF(G19&lt;-15,"No","Yes")))</f>
        <v>N/A</v>
      </c>
      <c r="I19" s="10">
        <v>-12.3</v>
      </c>
      <c r="J19" s="10">
        <v>-34.4</v>
      </c>
      <c r="K19" s="9" t="str">
        <f t="shared" si="0"/>
        <v>No</v>
      </c>
    </row>
    <row r="20" spans="1:11" x14ac:dyDescent="0.25">
      <c r="A20" s="3" t="s">
        <v>350</v>
      </c>
      <c r="B20" s="28" t="s">
        <v>217</v>
      </c>
      <c r="C20" s="8" t="s">
        <v>217</v>
      </c>
      <c r="D20" s="33" t="s">
        <v>217</v>
      </c>
      <c r="E20" s="8" t="s">
        <v>217</v>
      </c>
      <c r="F20" s="33" t="s">
        <v>217</v>
      </c>
      <c r="G20" s="8">
        <v>0.12964963730000001</v>
      </c>
      <c r="H20" s="9" t="str">
        <f>IF($B20="N/A","N/A",IF(G20&gt;15,"No",IF(G20&lt;-15,"No","Yes")))</f>
        <v>N/A</v>
      </c>
      <c r="I20" s="10" t="s">
        <v>217</v>
      </c>
      <c r="J20" s="10" t="s">
        <v>217</v>
      </c>
      <c r="K20" s="9" t="str">
        <f t="shared" si="0"/>
        <v>N/A</v>
      </c>
    </row>
    <row r="21" spans="1:11" ht="25" x14ac:dyDescent="0.25">
      <c r="A21" s="3" t="s">
        <v>835</v>
      </c>
      <c r="B21" s="33" t="s">
        <v>217</v>
      </c>
      <c r="C21" s="88">
        <v>3309.3287670999998</v>
      </c>
      <c r="D21" s="9" t="str">
        <f>IF($B21="N/A","N/A",IF(C21&gt;60,"No",IF(C21&lt;15,"No","Yes")))</f>
        <v>N/A</v>
      </c>
      <c r="E21" s="88">
        <v>3182.34375</v>
      </c>
      <c r="F21" s="9" t="str">
        <f>IF($B21="N/A","N/A",IF(E21&gt;60,"No",IF(E21&lt;15,"No","Yes")))</f>
        <v>N/A</v>
      </c>
      <c r="G21" s="88">
        <v>3289.4523810000001</v>
      </c>
      <c r="H21" s="9" t="str">
        <f>IF($B21="N/A","N/A",IF(G21&gt;60,"No",IF(G21&lt;15,"No","Yes")))</f>
        <v>N/A</v>
      </c>
      <c r="I21" s="10">
        <v>-3.84</v>
      </c>
      <c r="J21" s="10">
        <v>3.3660000000000001</v>
      </c>
      <c r="K21" s="9" t="str">
        <f t="shared" si="0"/>
        <v>Yes</v>
      </c>
    </row>
    <row r="22" spans="1:11" x14ac:dyDescent="0.25">
      <c r="A22" s="3" t="s">
        <v>27</v>
      </c>
      <c r="B22" s="33" t="s">
        <v>221</v>
      </c>
      <c r="C22" s="34">
        <v>0</v>
      </c>
      <c r="D22" s="9" t="str">
        <f>IF($B22="N/A","N/A",IF(C22="N/A","N/A",IF(C22=0,"Yes","No")))</f>
        <v>Yes</v>
      </c>
      <c r="E22" s="34">
        <v>0</v>
      </c>
      <c r="F22" s="9" t="str">
        <f>IF($B22="N/A","N/A",IF(E22="N/A","N/A",IF(E22=0,"Yes","No")))</f>
        <v>Yes</v>
      </c>
      <c r="G22" s="34">
        <v>0</v>
      </c>
      <c r="H22" s="9" t="str">
        <f>IF($B22="N/A","N/A",IF(G22=0,"Yes","No"))</f>
        <v>Yes</v>
      </c>
      <c r="I22" s="10" t="s">
        <v>1742</v>
      </c>
      <c r="J22" s="10" t="s">
        <v>1742</v>
      </c>
      <c r="K22" s="9" t="str">
        <f t="shared" si="0"/>
        <v>N/A</v>
      </c>
    </row>
    <row r="23" spans="1:11" x14ac:dyDescent="0.25">
      <c r="A23" s="3" t="s">
        <v>836</v>
      </c>
      <c r="B23" s="33"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1742</v>
      </c>
      <c r="J23" s="10" t="s">
        <v>1742</v>
      </c>
      <c r="K23" s="9" t="str">
        <f t="shared" si="0"/>
        <v>N/A</v>
      </c>
    </row>
    <row r="24" spans="1:11" x14ac:dyDescent="0.25">
      <c r="A24" s="3" t="s">
        <v>817</v>
      </c>
      <c r="B24" s="33" t="s">
        <v>221</v>
      </c>
      <c r="C24" s="43">
        <v>0</v>
      </c>
      <c r="D24" s="9" t="str">
        <f t="shared" si="4"/>
        <v>Yes</v>
      </c>
      <c r="E24" s="43">
        <v>0</v>
      </c>
      <c r="F24" s="9" t="str">
        <f t="shared" si="5"/>
        <v>Yes</v>
      </c>
      <c r="G24" s="43">
        <v>0</v>
      </c>
      <c r="H24" s="9" t="str">
        <f t="shared" si="6"/>
        <v>Yes</v>
      </c>
      <c r="I24" s="10" t="s">
        <v>1742</v>
      </c>
      <c r="J24" s="10" t="s">
        <v>1742</v>
      </c>
      <c r="K24" s="9" t="str">
        <f t="shared" si="0"/>
        <v>N/A</v>
      </c>
    </row>
    <row r="25" spans="1:11" x14ac:dyDescent="0.25">
      <c r="A25" s="148" t="s">
        <v>1648</v>
      </c>
      <c r="B25" s="149"/>
      <c r="C25" s="149"/>
      <c r="D25" s="149"/>
      <c r="E25" s="149"/>
      <c r="F25" s="149"/>
      <c r="G25" s="149"/>
      <c r="H25" s="149"/>
      <c r="I25" s="149"/>
      <c r="J25" s="149"/>
      <c r="K25" s="150"/>
    </row>
    <row r="26" spans="1:11" x14ac:dyDescent="0.25">
      <c r="A26" s="145" t="s">
        <v>1646</v>
      </c>
      <c r="B26" s="146"/>
      <c r="C26" s="146"/>
      <c r="D26" s="146"/>
      <c r="E26" s="146"/>
      <c r="F26" s="146"/>
      <c r="G26" s="146"/>
      <c r="H26" s="146"/>
      <c r="I26" s="146"/>
      <c r="J26" s="146"/>
      <c r="K26" s="147"/>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1595</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34">
        <v>26002</v>
      </c>
      <c r="D6" s="9" t="str">
        <f>IF($B6="N/A","N/A",IF(C6&gt;15,"No",IF(C6&lt;-15,"No","Yes")))</f>
        <v>N/A</v>
      </c>
      <c r="E6" s="34">
        <v>31350</v>
      </c>
      <c r="F6" s="9" t="str">
        <f>IF($B6="N/A","N/A",IF(E6&gt;15,"No",IF(E6&lt;-15,"No","Yes")))</f>
        <v>N/A</v>
      </c>
      <c r="G6" s="34">
        <v>31647</v>
      </c>
      <c r="H6" s="9" t="str">
        <f>IF($B6="N/A","N/A",IF(G6&gt;15,"No",IF(G6&lt;-15,"No","Yes")))</f>
        <v>N/A</v>
      </c>
      <c r="I6" s="10">
        <v>20.57</v>
      </c>
      <c r="J6" s="10">
        <v>0.94740000000000002</v>
      </c>
      <c r="K6" s="9" t="str">
        <f t="shared" ref="K6:K12" si="0">IF(J6="Div by 0", "N/A", IF(J6="N/A","N/A", IF(J6&gt;30, "No", IF(J6&lt;-30, "No", "Yes"))))</f>
        <v>Yes</v>
      </c>
    </row>
    <row r="7" spans="1:11" x14ac:dyDescent="0.25">
      <c r="A7" s="69" t="s">
        <v>30</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69" t="s">
        <v>29</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ht="25" x14ac:dyDescent="0.25">
      <c r="A9" s="69" t="s">
        <v>837</v>
      </c>
      <c r="B9" s="33" t="s">
        <v>240</v>
      </c>
      <c r="C9" s="35">
        <v>126.67495107000001</v>
      </c>
      <c r="D9" s="9" t="str">
        <f>IF($B9="N/A","N/A",IF(C9&gt;100,"No",IF(C9&lt;50,"No","Yes")))</f>
        <v>No</v>
      </c>
      <c r="E9" s="35">
        <v>130.01783992</v>
      </c>
      <c r="F9" s="9" t="str">
        <f>IF($B9="N/A","N/A",IF(E9&gt;100,"No",IF(E9&lt;50,"No","Yes")))</f>
        <v>No</v>
      </c>
      <c r="G9" s="35">
        <v>133.66403575999999</v>
      </c>
      <c r="H9" s="9" t="str">
        <f>IF($B9="N/A","N/A",IF(G9&gt;100,"No",IF(G9&lt;50,"No","Yes")))</f>
        <v>No</v>
      </c>
      <c r="I9" s="10">
        <v>2.6389999999999998</v>
      </c>
      <c r="J9" s="10">
        <v>2.8039999999999998</v>
      </c>
      <c r="K9" s="9" t="str">
        <f t="shared" si="0"/>
        <v>Yes</v>
      </c>
    </row>
    <row r="10" spans="1:11" ht="25" x14ac:dyDescent="0.25">
      <c r="A10" s="69" t="s">
        <v>838</v>
      </c>
      <c r="B10" s="33" t="s">
        <v>217</v>
      </c>
      <c r="C10" s="35">
        <v>288.96052120000002</v>
      </c>
      <c r="D10" s="9" t="str">
        <f>IF($B10="N/A","N/A",IF(C10&gt;15,"No",IF(C10&lt;-15,"No","Yes")))</f>
        <v>N/A</v>
      </c>
      <c r="E10" s="35">
        <v>326.88586457000002</v>
      </c>
      <c r="F10" s="9" t="str">
        <f>IF($B10="N/A","N/A",IF(E10&gt;15,"No",IF(E10&lt;-15,"No","Yes")))</f>
        <v>N/A</v>
      </c>
      <c r="G10" s="35">
        <v>383.53744508</v>
      </c>
      <c r="H10" s="9" t="str">
        <f>IF($B10="N/A","N/A",IF(G10&gt;15,"No",IF(G10&lt;-15,"No","Yes")))</f>
        <v>N/A</v>
      </c>
      <c r="I10" s="10">
        <v>13.12</v>
      </c>
      <c r="J10" s="10">
        <v>17.329999999999998</v>
      </c>
      <c r="K10" s="9" t="str">
        <f t="shared" si="0"/>
        <v>Yes</v>
      </c>
    </row>
    <row r="11" spans="1:11" ht="25" x14ac:dyDescent="0.25">
      <c r="A11" s="69" t="s">
        <v>839</v>
      </c>
      <c r="B11" s="33" t="s">
        <v>217</v>
      </c>
      <c r="C11" s="35" t="s">
        <v>1742</v>
      </c>
      <c r="D11" s="9" t="str">
        <f>IF($B11="N/A","N/A",IF(C11&gt;15,"No",IF(C11&lt;-15,"No","Yes")))</f>
        <v>N/A</v>
      </c>
      <c r="E11" s="35">
        <v>91.9375</v>
      </c>
      <c r="F11" s="9" t="str">
        <f>IF($B11="N/A","N/A",IF(E11&gt;15,"No",IF(E11&lt;-15,"No","Yes")))</f>
        <v>N/A</v>
      </c>
      <c r="G11" s="35" t="s">
        <v>1742</v>
      </c>
      <c r="H11" s="9" t="str">
        <f>IF($B11="N/A","N/A",IF(G11&gt;15,"No",IF(G11&lt;-15,"No","Yes")))</f>
        <v>N/A</v>
      </c>
      <c r="I11" s="10" t="s">
        <v>1742</v>
      </c>
      <c r="J11" s="10" t="s">
        <v>1742</v>
      </c>
      <c r="K11" s="9" t="str">
        <f t="shared" si="0"/>
        <v>N/A</v>
      </c>
    </row>
    <row r="12" spans="1:11" ht="25" x14ac:dyDescent="0.25">
      <c r="A12" s="69" t="s">
        <v>840</v>
      </c>
      <c r="B12" s="33" t="s">
        <v>217</v>
      </c>
      <c r="C12" s="35">
        <v>287.54140215000001</v>
      </c>
      <c r="D12" s="9" t="str">
        <f>IF($B12="N/A","N/A",IF(C12&gt;15,"No",IF(C12&lt;-15,"No","Yes")))</f>
        <v>N/A</v>
      </c>
      <c r="E12" s="35">
        <v>300.18406555000001</v>
      </c>
      <c r="F12" s="9" t="str">
        <f>IF($B12="N/A","N/A",IF(E12&gt;15,"No",IF(E12&lt;-15,"No","Yes")))</f>
        <v>N/A</v>
      </c>
      <c r="G12" s="35">
        <v>305.61348139</v>
      </c>
      <c r="H12" s="9" t="str">
        <f>IF($B12="N/A","N/A",IF(G12&gt;15,"No",IF(G12&lt;-15,"No","Yes")))</f>
        <v>N/A</v>
      </c>
      <c r="I12" s="10">
        <v>4.3970000000000002</v>
      </c>
      <c r="J12" s="10">
        <v>1.8089999999999999</v>
      </c>
      <c r="K12" s="9" t="str">
        <f t="shared" si="0"/>
        <v>Yes</v>
      </c>
    </row>
    <row r="13" spans="1:11" x14ac:dyDescent="0.25">
      <c r="A13" s="69" t="s">
        <v>655</v>
      </c>
      <c r="B13" s="33" t="s">
        <v>241</v>
      </c>
      <c r="C13" s="8">
        <v>78.063225906</v>
      </c>
      <c r="D13" s="9" t="str">
        <f>IF($B13="N/A","N/A",IF(C13&gt;99,"No",IF(C13&lt;75,"No","Yes")))</f>
        <v>Yes</v>
      </c>
      <c r="E13" s="8">
        <v>82.395534290000001</v>
      </c>
      <c r="F13" s="9" t="str">
        <f>IF($B13="N/A","N/A",IF(E13&gt;99,"No",IF(E13&lt;75,"No","Yes")))</f>
        <v>Yes</v>
      </c>
      <c r="G13" s="8">
        <v>86.605365437000003</v>
      </c>
      <c r="H13" s="9" t="str">
        <f>IF($B13="N/A","N/A",IF(G13&gt;99,"No",IF(G13&lt;75,"No","Yes")))</f>
        <v>Yes</v>
      </c>
      <c r="I13" s="10">
        <v>5.55</v>
      </c>
      <c r="J13" s="10">
        <v>5.109</v>
      </c>
      <c r="K13" s="9" t="str">
        <f t="shared" ref="K13:K24" si="1">IF(J13="Div by 0", "N/A", IF(J13="N/A","N/A", IF(J13&gt;30, "No", IF(J13&lt;-30, "No", "Yes"))))</f>
        <v>Yes</v>
      </c>
    </row>
    <row r="14" spans="1:11" x14ac:dyDescent="0.25">
      <c r="A14" s="69" t="s">
        <v>495</v>
      </c>
      <c r="B14" s="33" t="s">
        <v>217</v>
      </c>
      <c r="C14" s="9">
        <v>99.990146812000006</v>
      </c>
      <c r="D14" s="9" t="str">
        <f>IF($B14="N/A","N/A",IF(C14&gt;15,"No",IF(C14&lt;-15,"No","Yes")))</f>
        <v>N/A</v>
      </c>
      <c r="E14" s="9">
        <v>100</v>
      </c>
      <c r="F14" s="9" t="str">
        <f>IF($B14="N/A","N/A",IF(E14&gt;15,"No",IF(E14&lt;-15,"No","Yes")))</f>
        <v>N/A</v>
      </c>
      <c r="G14" s="9">
        <v>100</v>
      </c>
      <c r="H14" s="9" t="str">
        <f>IF($B14="N/A","N/A",IF(G14&gt;15,"No",IF(G14&lt;-15,"No","Yes")))</f>
        <v>N/A</v>
      </c>
      <c r="I14" s="10">
        <v>9.9000000000000008E-3</v>
      </c>
      <c r="J14" s="10">
        <v>0</v>
      </c>
      <c r="K14" s="9" t="str">
        <f t="shared" si="1"/>
        <v>Yes</v>
      </c>
    </row>
    <row r="15" spans="1:11" x14ac:dyDescent="0.25">
      <c r="A15" s="69" t="s">
        <v>841</v>
      </c>
      <c r="B15" s="33" t="s">
        <v>217</v>
      </c>
      <c r="C15" s="34">
        <v>26.584942846000001</v>
      </c>
      <c r="D15" s="9" t="str">
        <f>IF($B15="N/A","N/A",IF(C15&gt;15,"No",IF(C15&lt;-15,"No","Yes")))</f>
        <v>N/A</v>
      </c>
      <c r="E15" s="10">
        <v>22.435949053000002</v>
      </c>
      <c r="F15" s="9" t="str">
        <f>IF($B15="N/A","N/A",IF(E15&gt;15,"No",IF(E15&lt;-15,"No","Yes")))</f>
        <v>N/A</v>
      </c>
      <c r="G15" s="10">
        <v>19.868359602999998</v>
      </c>
      <c r="H15" s="9" t="str">
        <f>IF($B15="N/A","N/A",IF(G15&gt;15,"No",IF(G15&lt;-15,"No","Yes")))</f>
        <v>N/A</v>
      </c>
      <c r="I15" s="10">
        <v>-15.6</v>
      </c>
      <c r="J15" s="10">
        <v>-11.4</v>
      </c>
      <c r="K15" s="9" t="str">
        <f t="shared" si="1"/>
        <v>Yes</v>
      </c>
    </row>
    <row r="16" spans="1:11" x14ac:dyDescent="0.25">
      <c r="A16" s="66" t="s">
        <v>656</v>
      </c>
      <c r="B16" s="49" t="s">
        <v>242</v>
      </c>
      <c r="C16" s="9">
        <v>3.9150834551</v>
      </c>
      <c r="D16" s="9" t="str">
        <f>IF($B16="N/A","N/A",IF(C16&gt;20,"No",IF(C16&lt;=0,"No","Yes")))</f>
        <v>Yes</v>
      </c>
      <c r="E16" s="9">
        <v>3.3237639553</v>
      </c>
      <c r="F16" s="9" t="str">
        <f>IF($B16="N/A","N/A",IF(E16&gt;20,"No",IF(E16&lt;=0,"No","Yes")))</f>
        <v>Yes</v>
      </c>
      <c r="G16" s="9">
        <v>3.1630170315999999</v>
      </c>
      <c r="H16" s="9" t="str">
        <f>IF($B16="N/A","N/A",IF(G16&gt;20,"No",IF(G16&lt;=0,"No","Yes")))</f>
        <v>Yes</v>
      </c>
      <c r="I16" s="10">
        <v>-15.1</v>
      </c>
      <c r="J16" s="10">
        <v>-4.84</v>
      </c>
      <c r="K16" s="9" t="str">
        <f t="shared" si="1"/>
        <v>Yes</v>
      </c>
    </row>
    <row r="17" spans="1:11" x14ac:dyDescent="0.25">
      <c r="A17" s="66" t="s">
        <v>370</v>
      </c>
      <c r="B17" s="33" t="s">
        <v>217</v>
      </c>
      <c r="C17" s="9">
        <v>99.901768172999994</v>
      </c>
      <c r="D17" s="9" t="str">
        <f>IF($B17="N/A","N/A",IF(C17&gt;15,"No",IF(C17&lt;-15,"No","Yes")))</f>
        <v>N/A</v>
      </c>
      <c r="E17" s="9">
        <v>100</v>
      </c>
      <c r="F17" s="9" t="str">
        <f>IF($B17="N/A","N/A",IF(E17&gt;15,"No",IF(E17&lt;-15,"No","Yes")))</f>
        <v>N/A</v>
      </c>
      <c r="G17" s="9">
        <v>100</v>
      </c>
      <c r="H17" s="9" t="str">
        <f>IF($B17="N/A","N/A",IF(G17&gt;15,"No",IF(G17&lt;-15,"No","Yes")))</f>
        <v>N/A</v>
      </c>
      <c r="I17" s="10">
        <v>9.8299999999999998E-2</v>
      </c>
      <c r="J17" s="10">
        <v>0</v>
      </c>
      <c r="K17" s="9" t="str">
        <f t="shared" si="1"/>
        <v>Yes</v>
      </c>
    </row>
    <row r="18" spans="1:11" x14ac:dyDescent="0.25">
      <c r="A18" s="66" t="s">
        <v>842</v>
      </c>
      <c r="B18" s="33" t="s">
        <v>217</v>
      </c>
      <c r="C18" s="10">
        <v>30.336283185999999</v>
      </c>
      <c r="D18" s="9" t="str">
        <f>IF($B18="N/A","N/A",IF(C18&gt;15,"No",IF(C18&lt;-15,"No","Yes")))</f>
        <v>N/A</v>
      </c>
      <c r="E18" s="10">
        <v>30.286948176999999</v>
      </c>
      <c r="F18" s="9" t="str">
        <f>IF($B18="N/A","N/A",IF(E18&gt;15,"No",IF(E18&lt;-15,"No","Yes")))</f>
        <v>N/A</v>
      </c>
      <c r="G18" s="10">
        <v>30.240759240999999</v>
      </c>
      <c r="H18" s="9" t="str">
        <f>IF($B18="N/A","N/A",IF(G18&gt;15,"No",IF(G18&lt;-15,"No","Yes")))</f>
        <v>N/A</v>
      </c>
      <c r="I18" s="10">
        <v>-0.16300000000000001</v>
      </c>
      <c r="J18" s="10">
        <v>-0.153</v>
      </c>
      <c r="K18" s="9" t="str">
        <f t="shared" si="1"/>
        <v>Yes</v>
      </c>
    </row>
    <row r="19" spans="1:11" x14ac:dyDescent="0.25">
      <c r="A19" s="69" t="s">
        <v>657</v>
      </c>
      <c r="B19" s="49" t="s">
        <v>243</v>
      </c>
      <c r="C19" s="9">
        <v>0</v>
      </c>
      <c r="D19" s="9" t="str">
        <f>IF($B19="N/A","N/A",IF(C19&gt;10,"No",IF(C19&lt;=0,"No","Yes")))</f>
        <v>No</v>
      </c>
      <c r="E19" s="9">
        <v>6.3795852999999998E-3</v>
      </c>
      <c r="F19" s="9" t="str">
        <f>IF($B19="N/A","N/A",IF(E19&gt;10,"No",IF(E19&lt;=0,"No","Yes")))</f>
        <v>Yes</v>
      </c>
      <c r="G19" s="9">
        <v>0</v>
      </c>
      <c r="H19" s="9" t="str">
        <f>IF($B19="N/A","N/A",IF(G19&gt;10,"No",IF(G19&lt;=0,"No","Yes")))</f>
        <v>No</v>
      </c>
      <c r="I19" s="10" t="s">
        <v>1742</v>
      </c>
      <c r="J19" s="10">
        <v>-100</v>
      </c>
      <c r="K19" s="9" t="str">
        <f t="shared" si="1"/>
        <v>No</v>
      </c>
    </row>
    <row r="20" spans="1:11" x14ac:dyDescent="0.25">
      <c r="A20" s="69" t="s">
        <v>129</v>
      </c>
      <c r="B20" s="33" t="s">
        <v>217</v>
      </c>
      <c r="C20" s="9" t="s">
        <v>1742</v>
      </c>
      <c r="D20" s="9" t="str">
        <f>IF($B20="N/A","N/A",IF(C20&gt;15,"No",IF(C20&lt;-15,"No","Yes")))</f>
        <v>N/A</v>
      </c>
      <c r="E20" s="9">
        <v>100</v>
      </c>
      <c r="F20" s="9" t="str">
        <f>IF($B20="N/A","N/A",IF(E20&gt;15,"No",IF(E20&lt;-15,"No","Yes")))</f>
        <v>N/A</v>
      </c>
      <c r="G20" s="9" t="s">
        <v>1742</v>
      </c>
      <c r="H20" s="9" t="str">
        <f>IF($B20="N/A","N/A",IF(G20&gt;15,"No",IF(G20&lt;-15,"No","Yes")))</f>
        <v>N/A</v>
      </c>
      <c r="I20" s="10" t="s">
        <v>1742</v>
      </c>
      <c r="J20" s="10" t="s">
        <v>1742</v>
      </c>
      <c r="K20" s="9" t="str">
        <f t="shared" si="1"/>
        <v>N/A</v>
      </c>
    </row>
    <row r="21" spans="1:11" x14ac:dyDescent="0.25">
      <c r="A21" s="69" t="s">
        <v>843</v>
      </c>
      <c r="B21" s="33" t="s">
        <v>217</v>
      </c>
      <c r="C21" s="10" t="s">
        <v>1742</v>
      </c>
      <c r="D21" s="9" t="str">
        <f>IF($B21="N/A","N/A",IF(C21&gt;15,"No",IF(C21&lt;-15,"No","Yes")))</f>
        <v>N/A</v>
      </c>
      <c r="E21" s="10">
        <v>8</v>
      </c>
      <c r="F21" s="9" t="str">
        <f>IF($B21="N/A","N/A",IF(E21&gt;15,"No",IF(E21&lt;-15,"No","Yes")))</f>
        <v>N/A</v>
      </c>
      <c r="G21" s="10" t="s">
        <v>1742</v>
      </c>
      <c r="H21" s="9" t="str">
        <f>IF($B21="N/A","N/A",IF(G21&gt;15,"No",IF(G21&lt;-15,"No","Yes")))</f>
        <v>N/A</v>
      </c>
      <c r="I21" s="10" t="s">
        <v>1742</v>
      </c>
      <c r="J21" s="10" t="s">
        <v>1742</v>
      </c>
      <c r="K21" s="9" t="str">
        <f t="shared" si="1"/>
        <v>N/A</v>
      </c>
    </row>
    <row r="22" spans="1:11" x14ac:dyDescent="0.25">
      <c r="A22" s="69" t="s">
        <v>1719</v>
      </c>
      <c r="B22" s="49" t="s">
        <v>228</v>
      </c>
      <c r="C22" s="9">
        <v>18.021690638999999</v>
      </c>
      <c r="D22" s="9" t="str">
        <f>IF($B22="N/A","N/A",IF(C22&gt;5,"No",IF(C22&lt;=0,"No","Yes")))</f>
        <v>No</v>
      </c>
      <c r="E22" s="9">
        <v>14.274322169</v>
      </c>
      <c r="F22" s="9" t="str">
        <f>IF($B22="N/A","N/A",IF(E22&gt;5,"No",IF(E22&lt;=0,"No","Yes")))</f>
        <v>No</v>
      </c>
      <c r="G22" s="9">
        <v>10.231617530999999</v>
      </c>
      <c r="H22" s="9" t="str">
        <f>IF($B22="N/A","N/A",IF(G22&gt;5,"No",IF(G22&lt;=0,"No","Yes")))</f>
        <v>No</v>
      </c>
      <c r="I22" s="10">
        <v>-20.8</v>
      </c>
      <c r="J22" s="10">
        <v>-28.3</v>
      </c>
      <c r="K22" s="9" t="str">
        <f t="shared" si="1"/>
        <v>Yes</v>
      </c>
    </row>
    <row r="23" spans="1:11" x14ac:dyDescent="0.25">
      <c r="A23" s="69" t="s">
        <v>130</v>
      </c>
      <c r="B23" s="33" t="s">
        <v>217</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5">
      <c r="A24" s="69" t="s">
        <v>844</v>
      </c>
      <c r="B24" s="33" t="s">
        <v>217</v>
      </c>
      <c r="C24" s="10">
        <v>20.169014085000001</v>
      </c>
      <c r="D24" s="9" t="str">
        <f>IF($B24="N/A","N/A",IF(C24&gt;15,"No",IF(C24&lt;-15,"No","Yes")))</f>
        <v>N/A</v>
      </c>
      <c r="E24" s="10">
        <v>19.389497207000002</v>
      </c>
      <c r="F24" s="9" t="str">
        <f>IF($B24="N/A","N/A",IF(E24&gt;15,"No",IF(E24&lt;-15,"No","Yes")))</f>
        <v>N/A</v>
      </c>
      <c r="G24" s="10">
        <v>18.523471278999999</v>
      </c>
      <c r="H24" s="9" t="str">
        <f>IF($B24="N/A","N/A",IF(G24&gt;15,"No",IF(G24&lt;-15,"No","Yes")))</f>
        <v>N/A</v>
      </c>
      <c r="I24" s="10">
        <v>-3.86</v>
      </c>
      <c r="J24" s="10">
        <v>-4.47</v>
      </c>
      <c r="K24" s="9" t="str">
        <f t="shared" si="1"/>
        <v>Yes</v>
      </c>
    </row>
    <row r="25" spans="1:11" x14ac:dyDescent="0.25">
      <c r="A25" s="69" t="s">
        <v>15</v>
      </c>
      <c r="B25" s="33" t="s">
        <v>244</v>
      </c>
      <c r="C25" s="9">
        <v>2.1459887701000002</v>
      </c>
      <c r="D25" s="9" t="str">
        <f>IF($B25="N/A","N/A",IF(C25&gt;20,"No",IF(C25&lt;1,"No","Yes")))</f>
        <v>Yes</v>
      </c>
      <c r="E25" s="9">
        <v>1.8086124401999999</v>
      </c>
      <c r="F25" s="9" t="str">
        <f>IF($B25="N/A","N/A",IF(E25&gt;20,"No",IF(E25&lt;1,"No","Yes")))</f>
        <v>Yes</v>
      </c>
      <c r="G25" s="9">
        <v>1.9496318766</v>
      </c>
      <c r="H25" s="9" t="str">
        <f>IF($B25="N/A","N/A",IF(G25&gt;20,"No",IF(G25&lt;1,"No","Yes")))</f>
        <v>Yes</v>
      </c>
      <c r="I25" s="10">
        <v>-15.7</v>
      </c>
      <c r="J25" s="10">
        <v>7.7969999999999997</v>
      </c>
      <c r="K25" s="9" t="str">
        <f t="shared" ref="K25:K34" si="2">IF(J25="Div by 0", "N/A", IF(J25="N/A","N/A", IF(J25&gt;30, "No", IF(J25&lt;-30, "No", "Yes"))))</f>
        <v>Yes</v>
      </c>
    </row>
    <row r="26" spans="1:11" x14ac:dyDescent="0.25">
      <c r="A26" s="69" t="s">
        <v>163</v>
      </c>
      <c r="B26" s="33" t="s">
        <v>218</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5">
      <c r="A27" s="69" t="s">
        <v>32</v>
      </c>
      <c r="B27" s="33" t="s">
        <v>218</v>
      </c>
      <c r="C27" s="9">
        <v>99.996154141999995</v>
      </c>
      <c r="D27" s="9" t="str">
        <f>IF($B27="N/A","N/A",IF(C27&gt;100,"No",IF(C27&lt;95,"No","Yes")))</f>
        <v>Yes</v>
      </c>
      <c r="E27" s="9">
        <v>100</v>
      </c>
      <c r="F27" s="9" t="str">
        <f>IF($B27="N/A","N/A",IF(E27&gt;100,"No",IF(E27&lt;95,"No","Yes")))</f>
        <v>Yes</v>
      </c>
      <c r="G27" s="9">
        <v>100</v>
      </c>
      <c r="H27" s="9" t="str">
        <f>IF($B27="N/A","N/A",IF(G27&gt;100,"No",IF(G27&lt;95,"No","Yes")))</f>
        <v>Yes</v>
      </c>
      <c r="I27" s="10">
        <v>3.8E-3</v>
      </c>
      <c r="J27" s="10">
        <v>0</v>
      </c>
      <c r="K27" s="9" t="str">
        <f t="shared" si="2"/>
        <v>Yes</v>
      </c>
    </row>
    <row r="28" spans="1:11" x14ac:dyDescent="0.25">
      <c r="A28" s="69" t="s">
        <v>845</v>
      </c>
      <c r="B28" s="33" t="s">
        <v>230</v>
      </c>
      <c r="C28" s="9">
        <v>12.726433599</v>
      </c>
      <c r="D28" s="9" t="str">
        <f>IF($B28="N/A","N/A",IF(C28&gt;30,"No",IF(C28&lt;5,"No","Yes")))</f>
        <v>Yes</v>
      </c>
      <c r="E28" s="9">
        <v>12.070175439</v>
      </c>
      <c r="F28" s="9" t="str">
        <f>IF($B28="N/A","N/A",IF(E28&gt;30,"No",IF(E28&lt;5,"No","Yes")))</f>
        <v>Yes</v>
      </c>
      <c r="G28" s="9">
        <v>10.503365248</v>
      </c>
      <c r="H28" s="9" t="str">
        <f>IF($B28="N/A","N/A",IF(G28&gt;30,"No",IF(G28&lt;5,"No","Yes")))</f>
        <v>Yes</v>
      </c>
      <c r="I28" s="10">
        <v>-5.16</v>
      </c>
      <c r="J28" s="10">
        <v>-13</v>
      </c>
      <c r="K28" s="9" t="str">
        <f t="shared" si="2"/>
        <v>Yes</v>
      </c>
    </row>
    <row r="29" spans="1:11" x14ac:dyDescent="0.25">
      <c r="A29" s="69" t="s">
        <v>846</v>
      </c>
      <c r="B29" s="33" t="s">
        <v>231</v>
      </c>
      <c r="C29" s="9">
        <v>47.613553324999998</v>
      </c>
      <c r="D29" s="9" t="str">
        <f>IF($B29="N/A","N/A",IF(C29&gt;75,"No",IF(C29&lt;15,"No","Yes")))</f>
        <v>Yes</v>
      </c>
      <c r="E29" s="9">
        <v>48.073365230999997</v>
      </c>
      <c r="F29" s="9" t="str">
        <f>IF($B29="N/A","N/A",IF(E29&gt;75,"No",IF(E29&lt;15,"No","Yes")))</f>
        <v>Yes</v>
      </c>
      <c r="G29" s="9">
        <v>47.900274908</v>
      </c>
      <c r="H29" s="9" t="str">
        <f>IF($B29="N/A","N/A",IF(G29&gt;75,"No",IF(G29&lt;15,"No","Yes")))</f>
        <v>Yes</v>
      </c>
      <c r="I29" s="10">
        <v>0.9657</v>
      </c>
      <c r="J29" s="10">
        <v>-0.36</v>
      </c>
      <c r="K29" s="9" t="str">
        <f t="shared" si="2"/>
        <v>Yes</v>
      </c>
    </row>
    <row r="30" spans="1:11" x14ac:dyDescent="0.25">
      <c r="A30" s="69" t="s">
        <v>847</v>
      </c>
      <c r="B30" s="33" t="s">
        <v>232</v>
      </c>
      <c r="C30" s="9">
        <v>39.660013075999998</v>
      </c>
      <c r="D30" s="9" t="str">
        <f>IF($B30="N/A","N/A",IF(C30&gt;70,"No",IF(C30&lt;25,"No","Yes")))</f>
        <v>Yes</v>
      </c>
      <c r="E30" s="9">
        <v>39.85645933</v>
      </c>
      <c r="F30" s="9" t="str">
        <f>IF($B30="N/A","N/A",IF(E30&gt;70,"No",IF(E30&lt;25,"No","Yes")))</f>
        <v>Yes</v>
      </c>
      <c r="G30" s="9">
        <v>41.596359845000002</v>
      </c>
      <c r="H30" s="9" t="str">
        <f>IF($B30="N/A","N/A",IF(G30&gt;70,"No",IF(G30&lt;25,"No","Yes")))</f>
        <v>Yes</v>
      </c>
      <c r="I30" s="10">
        <v>0.49530000000000002</v>
      </c>
      <c r="J30" s="10">
        <v>4.3650000000000002</v>
      </c>
      <c r="K30" s="9" t="str">
        <f t="shared" si="2"/>
        <v>Yes</v>
      </c>
    </row>
    <row r="31" spans="1:11" x14ac:dyDescent="0.25">
      <c r="A31" s="69" t="s">
        <v>164</v>
      </c>
      <c r="B31" s="33" t="s">
        <v>218</v>
      </c>
      <c r="C31" s="9">
        <v>99.976924851999996</v>
      </c>
      <c r="D31" s="9" t="str">
        <f>IF($B31="N/A","N/A",IF(C31&gt;100,"No",IF(C31&lt;95,"No","Yes")))</f>
        <v>Yes</v>
      </c>
      <c r="E31" s="9">
        <v>99.958532695000002</v>
      </c>
      <c r="F31" s="9" t="str">
        <f>IF($B31="N/A","N/A",IF(E31&gt;100,"No",IF(E31&lt;95,"No","Yes")))</f>
        <v>Yes</v>
      </c>
      <c r="G31" s="9">
        <v>99.965241571000007</v>
      </c>
      <c r="H31" s="9" t="str">
        <f>IF($B31="N/A","N/A",IF(G31&gt;100,"No",IF(G31&lt;95,"No","Yes")))</f>
        <v>Yes</v>
      </c>
      <c r="I31" s="10">
        <v>-1.7999999999999999E-2</v>
      </c>
      <c r="J31" s="10">
        <v>6.7000000000000002E-3</v>
      </c>
      <c r="K31" s="9" t="str">
        <f t="shared" si="2"/>
        <v>Yes</v>
      </c>
    </row>
    <row r="32" spans="1:11" x14ac:dyDescent="0.25">
      <c r="A32" s="27" t="s">
        <v>373</v>
      </c>
      <c r="B32" s="33" t="s">
        <v>245</v>
      </c>
      <c r="C32" s="9">
        <v>1.9498500114999999</v>
      </c>
      <c r="D32" s="9" t="str">
        <f>IF($B32="N/A","N/A",IF(C32&gt;5,"No",IF(C32&lt;1,"No","Yes")))</f>
        <v>Yes</v>
      </c>
      <c r="E32" s="9">
        <v>1.5183413078000001</v>
      </c>
      <c r="F32" s="9" t="str">
        <f>IF($B32="N/A","N/A",IF(E32&gt;5,"No",IF(E32&lt;1,"No","Yes")))</f>
        <v>Yes</v>
      </c>
      <c r="G32" s="9">
        <v>1.1059500111</v>
      </c>
      <c r="H32" s="9" t="str">
        <f>IF($B32="N/A","N/A",IF(G32&gt;5,"No",IF(G32&lt;1,"No","Yes")))</f>
        <v>Yes</v>
      </c>
      <c r="I32" s="10">
        <v>-22.1</v>
      </c>
      <c r="J32" s="10">
        <v>-27.2</v>
      </c>
      <c r="K32" s="9" t="str">
        <f t="shared" si="2"/>
        <v>Yes</v>
      </c>
    </row>
    <row r="33" spans="1:11" x14ac:dyDescent="0.25">
      <c r="A33" s="27" t="s">
        <v>375</v>
      </c>
      <c r="B33" s="33" t="s">
        <v>246</v>
      </c>
      <c r="C33" s="9">
        <v>96.004153527</v>
      </c>
      <c r="D33" s="9" t="str">
        <f>IF($B33="N/A","N/A",IF(C33&gt;98,"No",IF(C33&lt;8,"No","Yes")))</f>
        <v>Yes</v>
      </c>
      <c r="E33" s="9">
        <v>96.586921849999996</v>
      </c>
      <c r="F33" s="9" t="str">
        <f>IF($B33="N/A","N/A",IF(E33&gt;98,"No",IF(E33&lt;8,"No","Yes")))</f>
        <v>Yes</v>
      </c>
      <c r="G33" s="9">
        <v>97.282522830000005</v>
      </c>
      <c r="H33" s="9" t="str">
        <f>IF($B33="N/A","N/A",IF(G33&gt;98,"No",IF(G33&lt;8,"No","Yes")))</f>
        <v>Yes</v>
      </c>
      <c r="I33" s="10">
        <v>0.60699999999999998</v>
      </c>
      <c r="J33" s="10">
        <v>0.72019999999999995</v>
      </c>
      <c r="K33" s="9" t="str">
        <f t="shared" si="2"/>
        <v>Yes</v>
      </c>
    </row>
    <row r="34" spans="1:11" x14ac:dyDescent="0.25">
      <c r="A34" s="27" t="s">
        <v>376</v>
      </c>
      <c r="B34" s="49" t="s">
        <v>228</v>
      </c>
      <c r="C34" s="9">
        <v>1.042227521</v>
      </c>
      <c r="D34" s="9" t="str">
        <f>IF($B34="N/A","N/A",IF(C34&gt;5,"No",IF(C34&lt;=0,"No","Yes")))</f>
        <v>Yes</v>
      </c>
      <c r="E34" s="9">
        <v>0.99840510370000002</v>
      </c>
      <c r="F34" s="9" t="str">
        <f>IF($B34="N/A","N/A",IF(E34&gt;5,"No",IF(E34&lt;=0,"No","Yes")))</f>
        <v>Yes</v>
      </c>
      <c r="G34" s="9">
        <v>0.9542768667</v>
      </c>
      <c r="H34" s="9" t="str">
        <f>IF($B34="N/A","N/A",IF(G34&gt;5,"No",IF(G34&lt;=0,"No","Yes")))</f>
        <v>Yes</v>
      </c>
      <c r="I34" s="10">
        <v>-4.2</v>
      </c>
      <c r="J34" s="10">
        <v>-4.42</v>
      </c>
      <c r="K34" s="9" t="str">
        <f t="shared" si="2"/>
        <v>Yes</v>
      </c>
    </row>
    <row r="35" spans="1:11" ht="12" customHeight="1" x14ac:dyDescent="0.25">
      <c r="A35" s="148" t="s">
        <v>1648</v>
      </c>
      <c r="B35" s="149"/>
      <c r="C35" s="149"/>
      <c r="D35" s="149"/>
      <c r="E35" s="149"/>
      <c r="F35" s="149"/>
      <c r="G35" s="149"/>
      <c r="H35" s="149"/>
      <c r="I35" s="149"/>
      <c r="J35" s="149"/>
      <c r="K35" s="150"/>
    </row>
    <row r="36" spans="1:11" x14ac:dyDescent="0.25">
      <c r="A36" s="145" t="s">
        <v>1646</v>
      </c>
      <c r="B36" s="146"/>
      <c r="C36" s="146"/>
      <c r="D36" s="146"/>
      <c r="E36" s="146"/>
      <c r="F36" s="146"/>
      <c r="G36" s="146"/>
      <c r="H36" s="146"/>
      <c r="I36" s="146"/>
      <c r="J36" s="146"/>
      <c r="K36" s="147"/>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1596</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34">
        <v>930</v>
      </c>
      <c r="D6" s="9" t="str">
        <f>IF($B6="N/A","N/A",IF(C6&gt;15,"No",IF(C6&lt;-15,"No","Yes")))</f>
        <v>N/A</v>
      </c>
      <c r="E6" s="34">
        <v>999</v>
      </c>
      <c r="F6" s="9" t="str">
        <f>IF($B6="N/A","N/A",IF(E6&gt;15,"No",IF(E6&lt;-15,"No","Yes")))</f>
        <v>N/A</v>
      </c>
      <c r="G6" s="34">
        <v>748</v>
      </c>
      <c r="H6" s="9" t="str">
        <f>IF($B6="N/A","N/A",IF(G6&gt;15,"No",IF(G6&lt;-15,"No","Yes")))</f>
        <v>N/A</v>
      </c>
      <c r="I6" s="10">
        <v>7.4189999999999996</v>
      </c>
      <c r="J6" s="10">
        <v>-25.1</v>
      </c>
      <c r="K6" s="9" t="str">
        <f t="shared" ref="K6:K22" si="0">IF(J6="Div by 0", "N/A", IF(J6="N/A","N/A", IF(J6&gt;30, "No", IF(J6&lt;-30, "No", "Yes"))))</f>
        <v>Yes</v>
      </c>
    </row>
    <row r="7" spans="1:11" x14ac:dyDescent="0.25">
      <c r="A7" s="69" t="s">
        <v>30</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69" t="s">
        <v>29</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848</v>
      </c>
      <c r="B9" s="33" t="s">
        <v>217</v>
      </c>
      <c r="C9" s="35">
        <v>1817.8247312000001</v>
      </c>
      <c r="D9" s="9" t="str">
        <f>IF($B9="N/A","N/A",IF(C9&gt;15,"No",IF(C9&lt;-15,"No","Yes")))</f>
        <v>N/A</v>
      </c>
      <c r="E9" s="35">
        <v>1822.6156156</v>
      </c>
      <c r="F9" s="9" t="str">
        <f>IF($B9="N/A","N/A",IF(E9&gt;15,"No",IF(E9&lt;-15,"No","Yes")))</f>
        <v>N/A</v>
      </c>
      <c r="G9" s="35">
        <v>1950.8288769999999</v>
      </c>
      <c r="H9" s="9" t="str">
        <f>IF($B9="N/A","N/A",IF(G9&gt;15,"No",IF(G9&lt;-15,"No","Yes")))</f>
        <v>N/A</v>
      </c>
      <c r="I9" s="10">
        <v>0.2636</v>
      </c>
      <c r="J9" s="10">
        <v>7.0350000000000001</v>
      </c>
      <c r="K9" s="9" t="str">
        <f t="shared" si="0"/>
        <v>Yes</v>
      </c>
    </row>
    <row r="10" spans="1:11" x14ac:dyDescent="0.25">
      <c r="A10" s="69" t="s">
        <v>655</v>
      </c>
      <c r="B10" s="33" t="s">
        <v>241</v>
      </c>
      <c r="C10" s="8">
        <v>98.387096774</v>
      </c>
      <c r="D10" s="9" t="str">
        <f>IF($B10="N/A","N/A",IF(C10&gt;99,"No",IF(C10&lt;75,"No","Yes")))</f>
        <v>Yes</v>
      </c>
      <c r="E10" s="8">
        <v>95.895895895999999</v>
      </c>
      <c r="F10" s="9" t="str">
        <f>IF($B10="N/A","N/A",IF(E10&gt;99,"No",IF(E10&lt;75,"No","Yes")))</f>
        <v>Yes</v>
      </c>
      <c r="G10" s="8">
        <v>99.866310159999998</v>
      </c>
      <c r="H10" s="9" t="str">
        <f>IF($B10="N/A","N/A",IF(G10&gt;99,"No",IF(G10&lt;75,"No","Yes")))</f>
        <v>No</v>
      </c>
      <c r="I10" s="10">
        <v>-2.5299999999999998</v>
      </c>
      <c r="J10" s="10">
        <v>4.1399999999999997</v>
      </c>
      <c r="K10" s="9" t="str">
        <f t="shared" si="0"/>
        <v>Yes</v>
      </c>
    </row>
    <row r="11" spans="1:11" x14ac:dyDescent="0.25">
      <c r="A11" s="66" t="s">
        <v>656</v>
      </c>
      <c r="B11" s="49" t="s">
        <v>242</v>
      </c>
      <c r="C11" s="9">
        <v>0</v>
      </c>
      <c r="D11" s="9" t="str">
        <f>IF($B11="N/A","N/A",IF(C11&gt;20,"No",IF(C11&lt;=0,"No","Yes")))</f>
        <v>No</v>
      </c>
      <c r="E11" s="9">
        <v>0</v>
      </c>
      <c r="F11" s="9" t="str">
        <f>IF($B11="N/A","N/A",IF(E11&gt;20,"No",IF(E11&lt;=0,"No","Yes")))</f>
        <v>No</v>
      </c>
      <c r="G11" s="9">
        <v>0</v>
      </c>
      <c r="H11" s="9" t="str">
        <f>IF($B11="N/A","N/A",IF(G11&gt;20,"No",IF(G11&lt;=0,"No","Yes")))</f>
        <v>No</v>
      </c>
      <c r="I11" s="10" t="s">
        <v>1742</v>
      </c>
      <c r="J11" s="10" t="s">
        <v>1742</v>
      </c>
      <c r="K11" s="9" t="str">
        <f t="shared" si="0"/>
        <v>N/A</v>
      </c>
    </row>
    <row r="12" spans="1:11" x14ac:dyDescent="0.25">
      <c r="A12" s="69" t="s">
        <v>657</v>
      </c>
      <c r="B12" s="49" t="s">
        <v>243</v>
      </c>
      <c r="C12" s="9">
        <v>1.6129032258</v>
      </c>
      <c r="D12" s="9" t="str">
        <f>IF($B12="N/A","N/A",IF(C12&gt;10,"No",IF(C12&lt;=0,"No","Yes")))</f>
        <v>Yes</v>
      </c>
      <c r="E12" s="9">
        <v>4.1041041041000001</v>
      </c>
      <c r="F12" s="9" t="str">
        <f>IF($B12="N/A","N/A",IF(E12&gt;10,"No",IF(E12&lt;=0,"No","Yes")))</f>
        <v>Yes</v>
      </c>
      <c r="G12" s="9">
        <v>0.1336898396</v>
      </c>
      <c r="H12" s="9" t="str">
        <f>IF($B12="N/A","N/A",IF(G12&gt;10,"No",IF(G12&lt;=0,"No","Yes")))</f>
        <v>Yes</v>
      </c>
      <c r="I12" s="10">
        <v>154.5</v>
      </c>
      <c r="J12" s="10">
        <v>-96.7</v>
      </c>
      <c r="K12" s="9" t="str">
        <f t="shared" si="0"/>
        <v>No</v>
      </c>
    </row>
    <row r="13" spans="1:11" x14ac:dyDescent="0.25">
      <c r="A13" s="69" t="s">
        <v>658</v>
      </c>
      <c r="B13" s="49" t="s">
        <v>228</v>
      </c>
      <c r="C13" s="9">
        <v>0</v>
      </c>
      <c r="D13" s="9" t="str">
        <f>IF($B13="N/A","N/A",IF(C13&gt;5,"No",IF(C13&lt;=0,"No","Yes")))</f>
        <v>No</v>
      </c>
      <c r="E13" s="9">
        <v>0</v>
      </c>
      <c r="F13" s="9" t="str">
        <f>IF($B13="N/A","N/A",IF(E13&gt;5,"No",IF(E13&lt;=0,"No","Yes")))</f>
        <v>No</v>
      </c>
      <c r="G13" s="9">
        <v>0</v>
      </c>
      <c r="H13" s="9" t="str">
        <f>IF($B13="N/A","N/A",IF(G13&gt;5,"No",IF(G13&lt;=0,"No","Yes")))</f>
        <v>No</v>
      </c>
      <c r="I13" s="10" t="s">
        <v>1742</v>
      </c>
      <c r="J13" s="10" t="s">
        <v>1742</v>
      </c>
      <c r="K13" s="9" t="str">
        <f t="shared" si="0"/>
        <v>N/A</v>
      </c>
    </row>
    <row r="14" spans="1:11" x14ac:dyDescent="0.25">
      <c r="A14" s="69" t="s">
        <v>163</v>
      </c>
      <c r="B14" s="33" t="s">
        <v>218</v>
      </c>
      <c r="C14" s="9">
        <v>100</v>
      </c>
      <c r="D14" s="9" t="str">
        <f>IF($B14="N/A","N/A",IF(C14&gt;100,"No",IF(C14&lt;95,"No","Yes")))</f>
        <v>Yes</v>
      </c>
      <c r="E14" s="9">
        <v>100</v>
      </c>
      <c r="F14" s="9" t="str">
        <f>IF($B14="N/A","N/A",IF(E14&gt;100,"No",IF(E14&lt;95,"No","Yes")))</f>
        <v>Yes</v>
      </c>
      <c r="G14" s="9">
        <v>100</v>
      </c>
      <c r="H14" s="9" t="str">
        <f>IF($B14="N/A","N/A",IF(G14&gt;100,"No",IF(G14&lt;95,"No","Yes")))</f>
        <v>Yes</v>
      </c>
      <c r="I14" s="10">
        <v>0</v>
      </c>
      <c r="J14" s="10">
        <v>0</v>
      </c>
      <c r="K14" s="9" t="str">
        <f t="shared" si="0"/>
        <v>Yes</v>
      </c>
    </row>
    <row r="15" spans="1:11" x14ac:dyDescent="0.25">
      <c r="A15" s="69" t="s">
        <v>32</v>
      </c>
      <c r="B15" s="33" t="s">
        <v>218</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5">
      <c r="A16" s="69" t="s">
        <v>845</v>
      </c>
      <c r="B16" s="33" t="s">
        <v>230</v>
      </c>
      <c r="C16" s="9">
        <v>12.795698925</v>
      </c>
      <c r="D16" s="9" t="str">
        <f>IF($B16="N/A","N/A",IF(C16&gt;30,"No",IF(C16&lt;5,"No","Yes")))</f>
        <v>Yes</v>
      </c>
      <c r="E16" s="9">
        <v>13.913913914</v>
      </c>
      <c r="F16" s="9" t="str">
        <f>IF($B16="N/A","N/A",IF(E16&gt;30,"No",IF(E16&lt;5,"No","Yes")))</f>
        <v>Yes</v>
      </c>
      <c r="G16" s="9">
        <v>13.502673797</v>
      </c>
      <c r="H16" s="9" t="str">
        <f>IF($B16="N/A","N/A",IF(G16&gt;30,"No",IF(G16&lt;5,"No","Yes")))</f>
        <v>Yes</v>
      </c>
      <c r="I16" s="10">
        <v>8.7390000000000008</v>
      </c>
      <c r="J16" s="10">
        <v>-2.96</v>
      </c>
      <c r="K16" s="9" t="str">
        <f t="shared" si="0"/>
        <v>Yes</v>
      </c>
    </row>
    <row r="17" spans="1:11" x14ac:dyDescent="0.25">
      <c r="A17" s="69" t="s">
        <v>846</v>
      </c>
      <c r="B17" s="33" t="s">
        <v>231</v>
      </c>
      <c r="C17" s="9">
        <v>43.225806452</v>
      </c>
      <c r="D17" s="9" t="str">
        <f>IF($B17="N/A","N/A",IF(C17&gt;75,"No",IF(C17&lt;15,"No","Yes")))</f>
        <v>Yes</v>
      </c>
      <c r="E17" s="9">
        <v>36.836836837</v>
      </c>
      <c r="F17" s="9" t="str">
        <f>IF($B17="N/A","N/A",IF(E17&gt;75,"No",IF(E17&lt;15,"No","Yes")))</f>
        <v>Yes</v>
      </c>
      <c r="G17" s="9">
        <v>37.566844920000001</v>
      </c>
      <c r="H17" s="9" t="str">
        <f>IF($B17="N/A","N/A",IF(G17&gt;75,"No",IF(G17&lt;15,"No","Yes")))</f>
        <v>Yes</v>
      </c>
      <c r="I17" s="10">
        <v>-14.8</v>
      </c>
      <c r="J17" s="10">
        <v>1.982</v>
      </c>
      <c r="K17" s="9" t="str">
        <f t="shared" si="0"/>
        <v>Yes</v>
      </c>
    </row>
    <row r="18" spans="1:11" x14ac:dyDescent="0.25">
      <c r="A18" s="69" t="s">
        <v>847</v>
      </c>
      <c r="B18" s="33" t="s">
        <v>232</v>
      </c>
      <c r="C18" s="9">
        <v>43.978494624</v>
      </c>
      <c r="D18" s="9" t="str">
        <f>IF($B18="N/A","N/A",IF(C18&gt;70,"No",IF(C18&lt;25,"No","Yes")))</f>
        <v>Yes</v>
      </c>
      <c r="E18" s="9">
        <v>49.249249249000002</v>
      </c>
      <c r="F18" s="9" t="str">
        <f>IF($B18="N/A","N/A",IF(E18&gt;70,"No",IF(E18&lt;25,"No","Yes")))</f>
        <v>Yes</v>
      </c>
      <c r="G18" s="9">
        <v>48.930481282999999</v>
      </c>
      <c r="H18" s="9" t="str">
        <f>IF($B18="N/A","N/A",IF(G18&gt;70,"No",IF(G18&lt;25,"No","Yes")))</f>
        <v>Yes</v>
      </c>
      <c r="I18" s="10">
        <v>11.98</v>
      </c>
      <c r="J18" s="10">
        <v>-0.64700000000000002</v>
      </c>
      <c r="K18" s="9" t="str">
        <f t="shared" si="0"/>
        <v>Yes</v>
      </c>
    </row>
    <row r="19" spans="1:11" x14ac:dyDescent="0.25">
      <c r="A19" s="69" t="s">
        <v>164</v>
      </c>
      <c r="B19" s="33" t="s">
        <v>218</v>
      </c>
      <c r="C19" s="9">
        <v>99.784946237</v>
      </c>
      <c r="D19" s="9" t="str">
        <f>IF($B19="N/A","N/A",IF(C19&gt;100,"No",IF(C19&lt;95,"No","Yes")))</f>
        <v>Yes</v>
      </c>
      <c r="E19" s="9">
        <v>99.899899899999994</v>
      </c>
      <c r="F19" s="9" t="str">
        <f>IF($B19="N/A","N/A",IF(E19&gt;100,"No",IF(E19&lt;95,"No","Yes")))</f>
        <v>Yes</v>
      </c>
      <c r="G19" s="9">
        <v>99.465240641999998</v>
      </c>
      <c r="H19" s="9" t="str">
        <f>IF($B19="N/A","N/A",IF(G19&gt;100,"No",IF(G19&lt;95,"No","Yes")))</f>
        <v>Yes</v>
      </c>
      <c r="I19" s="10">
        <v>0.1152</v>
      </c>
      <c r="J19" s="10">
        <v>-0.435</v>
      </c>
      <c r="K19" s="9" t="str">
        <f t="shared" si="0"/>
        <v>Yes</v>
      </c>
    </row>
    <row r="20" spans="1:11" x14ac:dyDescent="0.25">
      <c r="A20" s="27" t="s">
        <v>373</v>
      </c>
      <c r="B20" s="33" t="s">
        <v>245</v>
      </c>
      <c r="C20" s="9">
        <v>10.752688171999999</v>
      </c>
      <c r="D20" s="9" t="str">
        <f>IF($B20="N/A","N/A",IF(C20&gt;5,"No",IF(C20&lt;1,"No","Yes")))</f>
        <v>No</v>
      </c>
      <c r="E20" s="9">
        <v>14.914914915000001</v>
      </c>
      <c r="F20" s="9" t="str">
        <f>IF($B20="N/A","N/A",IF(E20&gt;5,"No",IF(E20&lt;1,"No","Yes")))</f>
        <v>No</v>
      </c>
      <c r="G20" s="9">
        <v>9.4919786096000003</v>
      </c>
      <c r="H20" s="9" t="str">
        <f>IF($B20="N/A","N/A",IF(G20&gt;5,"No",IF(G20&lt;1,"No","Yes")))</f>
        <v>No</v>
      </c>
      <c r="I20" s="10">
        <v>38.71</v>
      </c>
      <c r="J20" s="10">
        <v>-36.4</v>
      </c>
      <c r="K20" s="9" t="str">
        <f t="shared" si="0"/>
        <v>No</v>
      </c>
    </row>
    <row r="21" spans="1:11" x14ac:dyDescent="0.25">
      <c r="A21" s="27" t="s">
        <v>375</v>
      </c>
      <c r="B21" s="33" t="s">
        <v>246</v>
      </c>
      <c r="C21" s="9">
        <v>74.838709676999997</v>
      </c>
      <c r="D21" s="9" t="str">
        <f>IF($B21="N/A","N/A",IF(C21&gt;98,"No",IF(C21&lt;8,"No","Yes")))</f>
        <v>Yes</v>
      </c>
      <c r="E21" s="9">
        <v>71.271271271000003</v>
      </c>
      <c r="F21" s="9" t="str">
        <f>IF($B21="N/A","N/A",IF(E21&gt;98,"No",IF(E21&lt;8,"No","Yes")))</f>
        <v>Yes</v>
      </c>
      <c r="G21" s="9">
        <v>75.401069519000004</v>
      </c>
      <c r="H21" s="9" t="str">
        <f>IF($B21="N/A","N/A",IF(G21&gt;98,"No",IF(G21&lt;8,"No","Yes")))</f>
        <v>Yes</v>
      </c>
      <c r="I21" s="10">
        <v>-4.7699999999999996</v>
      </c>
      <c r="J21" s="10">
        <v>5.7939999999999996</v>
      </c>
      <c r="K21" s="9" t="str">
        <f t="shared" si="0"/>
        <v>Yes</v>
      </c>
    </row>
    <row r="22" spans="1:11" x14ac:dyDescent="0.25">
      <c r="A22" s="27" t="s">
        <v>376</v>
      </c>
      <c r="B22" s="49" t="s">
        <v>228</v>
      </c>
      <c r="C22" s="9">
        <v>2.9032258065000001</v>
      </c>
      <c r="D22" s="9" t="str">
        <f>IF($B22="N/A","N/A",IF(C22&gt;5,"No",IF(C22&lt;=0,"No","Yes")))</f>
        <v>Yes</v>
      </c>
      <c r="E22" s="9">
        <v>1.9019019019000001</v>
      </c>
      <c r="F22" s="9" t="str">
        <f>IF($B22="N/A","N/A",IF(E22&gt;5,"No",IF(E22&lt;=0,"No","Yes")))</f>
        <v>Yes</v>
      </c>
      <c r="G22" s="9">
        <v>2.6737967914</v>
      </c>
      <c r="H22" s="9" t="str">
        <f>IF($B22="N/A","N/A",IF(G22&gt;5,"No",IF(G22&lt;=0,"No","Yes")))</f>
        <v>Yes</v>
      </c>
      <c r="I22" s="10">
        <v>-34.5</v>
      </c>
      <c r="J22" s="10">
        <v>40.590000000000003</v>
      </c>
      <c r="K22" s="9" t="str">
        <f t="shared" si="0"/>
        <v>No</v>
      </c>
    </row>
    <row r="23" spans="1:11" ht="12" customHeight="1" x14ac:dyDescent="0.25">
      <c r="A23" s="148" t="s">
        <v>1648</v>
      </c>
      <c r="B23" s="149"/>
      <c r="C23" s="149"/>
      <c r="D23" s="149"/>
      <c r="E23" s="149"/>
      <c r="F23" s="149"/>
      <c r="G23" s="149"/>
      <c r="H23" s="149"/>
      <c r="I23" s="149"/>
      <c r="J23" s="149"/>
      <c r="K23" s="150"/>
    </row>
    <row r="24" spans="1:11" x14ac:dyDescent="0.25">
      <c r="A24" s="145" t="s">
        <v>1646</v>
      </c>
      <c r="B24" s="146"/>
      <c r="C24" s="146"/>
      <c r="D24" s="146"/>
      <c r="E24" s="146"/>
      <c r="F24" s="146"/>
      <c r="G24" s="146"/>
      <c r="H24" s="146"/>
      <c r="I24" s="146"/>
      <c r="J24" s="146"/>
      <c r="K24" s="147"/>
    </row>
    <row r="25" spans="1:11" x14ac:dyDescent="0.25">
      <c r="C25" s="8"/>
      <c r="D25" s="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Richard, Cara (CMS/OEDA)</cp:lastModifiedBy>
  <cp:lastPrinted>2014-06-18T13:39:05Z</cp:lastPrinted>
  <dcterms:created xsi:type="dcterms:W3CDTF">2001-03-26T18:59:21Z</dcterms:created>
  <dcterms:modified xsi:type="dcterms:W3CDTF">2025-05-14T15:53:27Z</dcterms:modified>
  <dc:language>English</dc:language>
</cp:coreProperties>
</file>