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Y 2009-2011\"/>
    </mc:Choice>
  </mc:AlternateContent>
  <xr:revisionPtr revIDLastSave="0" documentId="8_{8DEB6C90-6B2C-4AF7-80C1-8CB6DEA88763}"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<sst xmlns="http://schemas.openxmlformats.org/spreadsheetml/2006/main" count="8622" uniqueCount="1749">
  <si>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</si>
  <si>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</si>
  <si>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</si>
  <si>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</si>
  <si>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</si>
  <si>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</si>
  <si>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</si>
  <si>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</si>
  <si>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</si>
  <si>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</si>
  <si>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</si>
  <si>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</si>
  <si>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</si>
  <si>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</si>
  <si>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</si>
  <si>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</si>
  <si>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</si>
  <si>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</si>
  <si>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</si>
  <si>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</si>
  <si>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</si>
  <si>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</si>
  <si>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</si>
  <si>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</si>
  <si>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</si>
  <si>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</si>
  <si>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</si>
  <si>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</si>
  <si>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</si>
  <si>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</si>
  <si>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</si>
  <si>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</si>
  <si>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</si>
  <si>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</si>
  <si>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</si>
  <si>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</si>
  <si>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</si>
  <si>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</si>
  <si>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</si>
  <si>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</si>
  <si>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</si>
  <si>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</si>
  <si>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</si>
  <si>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</si>
  <si>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</si>
  <si>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</si>
  <si>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</si>
  <si>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</si>
  <si>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</si>
  <si>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</si>
  <si>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</si>
  <si>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</si>
  <si>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</si>
  <si>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</si>
  <si>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</si>
  <si>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</si>
  <si>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</si>
  <si>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</si>
  <si>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</si>
  <si>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</si>
  <si>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</si>
  <si>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</si>
  <si>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</si>
  <si>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</si>
  <si>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</si>
  <si>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</si>
  <si>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</si>
  <si>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</si>
  <si>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</si>
  <si>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</si>
  <si>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</si>
  <si>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</si>
  <si>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</si>
  <si>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</si>
  <si>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</si>
  <si>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</si>
  <si>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</si>
  <si>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</si>
  <si>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</si>
  <si>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</si>
  <si>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</si>
  <si>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</si>
  <si>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</si>
  <si>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</si>
  <si>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</si>
  <si>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</si>
  <si>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</si>
  <si>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</si>
  <si>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</si>
  <si>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</si>
  <si>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</si>
  <si>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</si>
  <si>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</si>
  <si>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</si>
  <si>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</si>
  <si>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</si>
  <si>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</si>
  <si>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</si>
  <si>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</si>
  <si>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</si>
  <si>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</si>
  <si>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</si>
  <si>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</si>
  <si>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</si>
  <si>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</si>
  <si>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</si>
  <si>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</si>
  <si>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</si>
  <si>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</si>
  <si>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</si>
  <si>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</si>
  <si>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</si>
  <si>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</si>
  <si>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</si>
  <si>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</si>
  <si>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</si>
  <si>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</si>
  <si>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</si>
  <si>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</si>
  <si>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</si>
  <si>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</si>
  <si>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</si>
  <si>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</si>
  <si>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</si>
  <si>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</si>
  <si>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</si>
  <si>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</si>
  <si>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</si>
  <si>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</si>
  <si>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</si>
  <si>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</si>
  <si>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</si>
  <si>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</si>
  <si>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</si>
  <si>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</si>
  <si>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</si>
  <si>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</si>
  <si>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</si>
  <si>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</si>
  <si>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</si>
  <si>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</si>
  <si>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</si>
  <si>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</si>
  <si>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</si>
  <si>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</si>
  <si>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</si>
  <si>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</si>
  <si>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</si>
  <si>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</si>
  <si>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</si>
  <si>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</si>
  <si>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</si>
  <si>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</si>
  <si>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</si>
  <si>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</si>
  <si>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</si>
  <si>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</si>
  <si>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</si>
  <si>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</si>
  <si>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</si>
  <si>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</si>
  <si>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</si>
  <si>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</si>
  <si>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</si>
  <si>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</si>
  <si>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</si>
  <si>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</si>
  <si>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</si>
  <si>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</si>
  <si>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</si>
  <si>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</si>
  <si>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</si>
  <si>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</si>
  <si>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</si>
  <si>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</si>
  <si>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</si>
  <si>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</si>
  <si>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</si>
  <si>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</si>
  <si>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</si>
  <si>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</si>
  <si>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</si>
  <si>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</si>
  <si>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</si>
  <si>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</si>
  <si>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</si>
  <si>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</si>
  <si>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</si>
  <si>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</si>
  <si>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</si>
  <si>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</si>
  <si>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</si>
  <si>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</si>
  <si>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</si>
  <si>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</si>
  <si>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</si>
  <si>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</si>
  <si>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</si>
  <si>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</si>
  <si>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</si>
  <si>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</si>
  <si>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</si>
  <si>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</si>
  <si>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</si>
  <si>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</si>
  <si>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</si>
  <si>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</si>
  <si>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</si>
  <si>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</si>
  <si>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</si>
  <si>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</si>
  <si>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</si>
  <si>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</si>
  <si>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</si>
  <si>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</si>
  <si>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</si>
  <si>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</si>
  <si>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</si>
  <si>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</si>
  <si>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</si>
  <si>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</si>
  <si>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</si>
  <si>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</si>
  <si>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</si>
  <si>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</si>
  <si>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</si>
  <si>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</si>
  <si>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</si>
  <si>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</si>
  <si>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</si>
  <si>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</si>
  <si>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</si>
  <si>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</si>
  <si>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</si>
  <si>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</si>
  <si>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</si>
  <si>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</si>
  <si>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</si>
  <si>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</si>
  <si>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</si>
  <si>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</si>
  <si>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</si>
  <si>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</si>
  <si>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</si>
  <si>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</si>
  <si>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</si>
  <si>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</si>
  <si>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</si>
  <si>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</si>
  <si>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</si>
  <si>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</si>
  <si>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</si>
  <si>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</si>
  <si>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</si>
  <si>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</si>
  <si>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</si>
  <si>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</si>
  <si>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</si>
  <si>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</si>
  <si>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</si>
  <si>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</si>
  <si>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</si>
  <si>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</si>
  <si>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</si>
  <si>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</si>
  <si>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</si>
  <si>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</si>
  <si>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</si>
  <si>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</si>
  <si>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</si>
  <si>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</si>
  <si>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</si>
  <si>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</si>
  <si>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</si>
  <si>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</si>
  <si>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</si>
  <si>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</si>
  <si>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</si>
  <si>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</si>
  <si>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</si>
  <si>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</si>
  <si>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</si>
  <si>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</si>
  <si>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</si>
  <si>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</si>
  <si>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</si>
  <si>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</si>
  <si>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</si>
  <si>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</si>
  <si>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</si>
  <si>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</si>
  <si>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</si>
  <si>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</si>
  <si>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</si>
  <si>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</si>
  <si>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</si>
  <si>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</si>
  <si>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</si>
  <si>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</si>
  <si>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</si>
  <si>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</si>
  <si>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</si>
  <si>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</si>
  <si>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</si>
  <si>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</si>
  <si>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</si>
  <si>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</si>
  <si>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</si>
  <si>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</si>
  <si>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</si>
  <si>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</si>
  <si>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</si>
  <si>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</si>
  <si>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</si>
  <si>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</si>
  <si>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</si>
  <si>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</si>
  <si>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</si>
  <si>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</si>
  <si>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</si>
  <si>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</si>
  <si>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</si>
  <si>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</si>
  <si>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</si>
  <si>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</si>
  <si>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</si>
  <si>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</si>
  <si>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</si>
  <si>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</si>
  <si>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</si>
  <si>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</si>
  <si>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</si>
  <si>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</si>
  <si>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</si>
  <si>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</si>
  <si>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</si>
  <si>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</si>
  <si>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</si>
  <si>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</si>
  <si>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</si>
  <si>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</si>
  <si>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</si>
  <si>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</si>
  <si>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</si>
  <si>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</si>
  <si>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</si>
  <si>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</si>
  <si>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</si>
  <si>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</si>
  <si>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</si>
  <si>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</si>
  <si>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</si>
  <si>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</si>
  <si>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</si>
  <si>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</si>
  <si>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</si>
  <si>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</si>
  <si>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</si>
  <si>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</si>
  <si>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</si>
  <si>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</si>
  <si>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</si>
  <si>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</si>
  <si>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</si>
  <si>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</si>
  <si>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</si>
  <si>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</si>
  <si>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</si>
  <si>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</si>
  <si>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</si>
  <si>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</si>
  <si>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</si>
  <si>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</si>
  <si>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</si>
  <si>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</si>
  <si>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</si>
  <si>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</si>
  <si>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</si>
  <si>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</si>
  <si>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</si>
  <si>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</si>
  <si>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</si>
  <si>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</si>
  <si>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</si>
  <si>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</si>
  <si>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</si>
  <si>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</si>
  <si>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</si>
  <si>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</si>
  <si>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</si>
  <si>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</si>
  <si>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</si>
  <si>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</si>
  <si>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</si>
  <si>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</si>
  <si>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</si>
  <si>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</si>
  <si>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</si>
  <si>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</si>
  <si>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</si>
  <si>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</si>
  <si>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</si>
  <si>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</si>
  <si>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</si>
  <si>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</si>
  <si>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</si>
  <si>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</si>
  <si>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</si>
  <si>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</si>
  <si>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</si>
  <si>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</si>
  <si>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</si>
  <si>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</si>
  <si>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</si>
  <si>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</si>
  <si>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</si>
  <si>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</si>
  <si>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</si>
  <si>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</si>
  <si>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</si>
  <si>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</si>
  <si>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</si>
  <si>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</si>
  <si>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</si>
  <si>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</si>
  <si>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</si>
  <si>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</si>
  <si>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</si>
  <si>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</si>
  <si>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</si>
  <si>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</si>
  <si>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</si>
  <si>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</si>
  <si>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</si>
  <si>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</si>
  <si>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</si>
  <si>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</si>
  <si>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</si>
  <si>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</si>
  <si>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</si>
  <si>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</si>
  <si>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</si>
  <si>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</si>
  <si>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</si>
  <si>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</si>
  <si>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</si>
  <si>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</si>
  <si>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</si>
  <si>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</si>
  <si>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</si>
  <si>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</si>
  <si>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</si>
  <si>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</si>
  <si>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</si>
  <si>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</si>
  <si>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</si>
  <si>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</si>
  <si>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</si>
  <si>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</si>
  <si>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</si>
  <si>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</si>
  <si>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</si>
  <si>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</si>
  <si>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</si>
  <si>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</si>
  <si>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</si>
  <si>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</si>
  <si>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</si>
  <si>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</si>
  <si>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</si>
  <si>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</si>
  <si>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</si>
  <si>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</si>
  <si>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</si>
  <si>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</si>
  <si>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</si>
  <si>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</si>
  <si>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</si>
  <si>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</si>
  <si>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</si>
  <si>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</si>
  <si>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</si>
  <si>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</si>
  <si>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</si>
  <si>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</si>
  <si>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</si>
  <si>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</si>
  <si>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</si>
  <si>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</si>
  <si>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</si>
  <si>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</si>
  <si>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</si>
  <si>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</si>
  <si>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</si>
  <si>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</si>
  <si>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</si>
  <si>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</si>
  <si>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</si>
  <si>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</si>
  <si>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</si>
  <si>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</si>
  <si>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</si>
  <si>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</si>
  <si>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</si>
  <si>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</si>
  <si>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</si>
  <si>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</si>
  <si>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</si>
  <si>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</si>
  <si>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</si>
  <si>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</si>
  <si>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</si>
  <si>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</si>
  <si>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</si>
  <si>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</si>
  <si>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</si>
  <si>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</si>
  <si>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</si>
  <si>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</si>
  <si>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</si>
  <si>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</si>
  <si>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</si>
  <si>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</si>
  <si>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</si>
  <si>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</si>
  <si>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</si>
  <si>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</si>
  <si>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</si>
  <si>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</si>
  <si>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</si>
  <si>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</si>
  <si>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</si>
  <si>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</si>
  <si>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</si>
  <si>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</si>
  <si>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</si>
  <si>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</si>
  <si>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</si>
  <si>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</si>
  <si>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</si>
  <si>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</si>
  <si>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</si>
  <si>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</si>
  <si>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</si>
  <si>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</si>
  <si>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</si>
  <si>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</si>
  <si>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</si>
  <si>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</si>
  <si>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</si>
  <si>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</si>
  <si>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</si>
  <si>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</si>
  <si>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</si>
  <si>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</si>
  <si>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</si>
  <si>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</si>
  <si>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</si>
  <si>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</si>
  <si>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</si>
  <si>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</si>
  <si>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</si>
  <si>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</si>
  <si>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</si>
  <si>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</si>
  <si>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</si>
  <si>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</si>
  <si>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</si>
  <si>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</si>
  <si>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</si>
  <si>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</si>
  <si>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</si>
  <si>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</si>
  <si>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</si>
  <si>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</si>
  <si>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</si>
  <si>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</si>
  <si>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</si>
  <si>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</si>
  <si>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</si>
  <si>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</si>
  <si>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</si>
  <si>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</si>
  <si>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</si>
  <si>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</si>
  <si>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</si>
  <si>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</si>
  <si>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</si>
  <si>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</si>
  <si>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</si>
  <si>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</si>
  <si>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</si>
  <si>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</si>
  <si>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</si>
  <si>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</si>
  <si>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</si>
  <si>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</si>
  <si>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</si>
  <si>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</si>
  <si>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</si>
  <si>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</si>
  <si>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</si>
  <si>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</si>
  <si>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</si>
  <si>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</si>
  <si>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</si>
  <si>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</si>
  <si>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</si>
  <si>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</si>
  <si>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</si>
  <si>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</si>
  <si>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</si>
  <si>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</si>
  <si>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</si>
  <si>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</si>
  <si>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</si>
  <si>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</si>
  <si>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</si>
  <si>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</si>
  <si>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</si>
  <si>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</si>
  <si>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</si>
  <si>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</si>
  <si>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</si>
  <si>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</si>
  <si>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</si>
  <si>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</si>
  <si>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</si>
  <si>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</si>
  <si>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</si>
  <si>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</si>
  <si>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</si>
  <si>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</si>
  <si>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</si>
  <si>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</si>
  <si>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</si>
  <si>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</si>
  <si>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</si>
  <si>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</si>
  <si>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</si>
  <si>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</si>
  <si>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</si>
  <si>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</si>
  <si>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</si>
  <si>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</si>
  <si>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</si>
  <si>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</si>
  <si>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</si>
  <si>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</si>
  <si>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</si>
  <si>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</si>
  <si>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</si>
  <si>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</si>
  <si>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</si>
  <si>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</si>
  <si>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</si>
  <si>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</si>
  <si>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</si>
  <si>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</si>
  <si>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</si>
  <si>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</si>
  <si>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</si>
  <si>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</si>
  <si>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</si>
  <si>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</si>
  <si>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</si>
  <si>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</si>
  <si>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</si>
  <si>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</si>
  <si>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</si>
  <si>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</si>
  <si>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</si>
  <si>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</si>
  <si>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</si>
  <si>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</si>
  <si>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</si>
  <si>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</si>
  <si>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</si>
  <si>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</si>
  <si>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</si>
  <si>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</si>
  <si>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</si>
  <si>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</si>
  <si>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</si>
  <si>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</si>
  <si>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</si>
  <si>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</si>
  <si>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</si>
  <si>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</si>
  <si>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</si>
  <si>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</si>
  <si>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</si>
  <si>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</si>
  <si>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</si>
  <si>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</si>
  <si>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</si>
  <si>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</si>
  <si>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</si>
  <si>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</si>
  <si>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</si>
  <si>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</si>
  <si>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</si>
  <si>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</si>
  <si>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</si>
  <si>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</si>
  <si>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</si>
  <si>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</si>
  <si>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</si>
  <si>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</si>
  <si>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</si>
  <si>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</si>
  <si>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</si>
  <si>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</si>
  <si>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</si>
  <si>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</si>
  <si>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</si>
  <si>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</si>
  <si>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</si>
  <si>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</si>
  <si>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</si>
  <si>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</si>
  <si>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</si>
  <si>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</si>
  <si>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</si>
  <si>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</si>
  <si>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</si>
  <si>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</si>
  <si>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</si>
  <si>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</si>
  <si>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</si>
  <si>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</si>
  <si>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</si>
  <si>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</si>
  <si>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</si>
  <si>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</si>
  <si>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</si>
  <si>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</si>
  <si>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</si>
  <si>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</si>
  <si>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</si>
  <si>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</si>
  <si>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</si>
  <si>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</si>
  <si>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</si>
  <si>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</si>
  <si>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</si>
  <si>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</si>
  <si>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</si>
  <si>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</si>
  <si>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</si>
  <si>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</si>
  <si>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</si>
  <si>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</si>
  <si>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</si>
  <si>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</si>
  <si>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</si>
  <si>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</si>
  <si>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</si>
  <si>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</si>
  <si>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</si>
  <si>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</si>
  <si>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</si>
  <si>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</si>
  <si>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</si>
  <si>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</si>
  <si>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</si>
  <si>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</si>
  <si>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</si>
  <si>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</si>
  <si>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</si>
  <si>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</si>
  <si>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</si>
  <si>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</si>
  <si>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</si>
  <si>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</si>
  <si>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</si>
  <si>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</si>
  <si>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</si>
  <si>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</si>
  <si>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</si>
  <si>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</si>
  <si>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</si>
  <si>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</si>
  <si>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</si>
  <si>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</si>
  <si>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</si>
  <si>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</si>
  <si>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</si>
  <si>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</si>
  <si>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</si>
  <si>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</si>
  <si>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</si>
  <si>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</si>
  <si>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</si>
  <si>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</si>
  <si>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</si>
  <si>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</si>
  <si>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</si>
  <si>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</si>
  <si>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</si>
  <si>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</si>
  <si>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</si>
  <si>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</si>
  <si>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</si>
  <si>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</si>
  <si>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</si>
  <si>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</si>
  <si>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</si>
  <si>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</si>
  <si>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</si>
  <si>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</si>
  <si>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</si>
  <si>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</si>
  <si>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</si>
  <si>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</si>
  <si>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</si>
  <si>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</si>
  <si>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</si>
  <si>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</si>
  <si>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</si>
  <si>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</si>
  <si>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</si>
  <si>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</si>
  <si>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</si>
  <si>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</si>
  <si>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</si>
  <si>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</si>
  <si>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</si>
  <si>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</si>
  <si>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</si>
  <si>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</si>
  <si>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</si>
  <si>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</si>
  <si>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</si>
  <si>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</si>
  <si>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</si>
  <si>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</si>
  <si>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</si>
  <si>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</si>
  <si>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</si>
  <si>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</si>
  <si>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</si>
  <si>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</si>
  <si>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</si>
  <si>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</si>
  <si>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</si>
  <si>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</si>
  <si>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</si>
  <si>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</si>
  <si>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</si>
  <si>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</si>
  <si>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</si>
  <si>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</si>
  <si>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</si>
  <si>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</si>
  <si>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</si>
  <si>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</si>
  <si>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</si>
  <si>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</si>
  <si>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</si>
  <si>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</si>
  <si>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</si>
  <si>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</si>
  <si>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</si>
  <si>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</si>
  <si>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</si>
  <si>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</si>
  <si>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</si>
  <si>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</si>
  <si>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</si>
  <si>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</si>
  <si>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</si>
  <si>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</si>
  <si>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</si>
  <si>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</si>
  <si>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</si>
  <si>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</si>
  <si>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</si>
  <si>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</si>
  <si>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</si>
  <si>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</si>
  <si>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</si>
  <si>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</si>
  <si>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</si>
  <si>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</si>
  <si>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</si>
  <si>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</si>
  <si>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</si>
  <si>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</si>
  <si>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</si>
  <si>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</si>
  <si>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</si>
  <si>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</si>
  <si>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</si>
  <si>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</si>
  <si>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</si>
  <si>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</si>
  <si>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</si>
  <si>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</si>
  <si>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</si>
  <si>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</si>
  <si>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</si>
  <si>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</si>
  <si>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</si>
  <si>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</si>
  <si>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</si>
  <si>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</si>
  <si>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</si>
  <si>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</si>
  <si>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</si>
  <si>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</si>
  <si>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</si>
  <si>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</si>
  <si>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</si>
  <si>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</si>
  <si>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</si>
  <si>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</si>
  <si>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</si>
  <si>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</si>
  <si>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</si>
  <si>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</si>
  <si>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</si>
  <si>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</si>
  <si>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</si>
  <si>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</si>
  <si>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</si>
  <si>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</si>
  <si>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</si>
  <si>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</si>
  <si>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</si>
  <si>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</si>
  <si>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</si>
  <si>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</si>
  <si>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</si>
  <si>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</si>
  <si>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</si>
  <si>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</si>
  <si>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</si>
  <si>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</si>
  <si>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</si>
  <si>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</si>
  <si>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</si>
  <si>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</si>
  <si>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</si>
  <si>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</si>
  <si>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</si>
  <si>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</si>
  <si>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</si>
  <si>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</si>
  <si>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</si>
  <si>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</si>
  <si>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</si>
  <si>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</si>
  <si>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</si>
  <si>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</si>
  <si>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</si>
  <si>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</si>
  <si>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</si>
  <si>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</si>
  <si>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</si>
  <si>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</si>
  <si>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</si>
  <si>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</si>
  <si>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</si>
  <si>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</si>
  <si>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</si>
  <si>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</si>
  <si>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</si>
  <si>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</si>
  <si>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</si>
  <si>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</si>
  <si>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</si>
  <si>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</si>
  <si>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</si>
  <si>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</si>
  <si>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</si>
  <si>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</si>
  <si>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</si>
  <si>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</si>
  <si>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</si>
  <si>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</si>
  <si>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</si>
  <si>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</si>
  <si>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</si>
  <si>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</si>
  <si>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</si>
  <si>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</si>
  <si>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</si>
  <si>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</si>
  <si>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</si>
  <si>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</si>
  <si>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</si>
  <si>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</si>
  <si>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</si>
  <si>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</si>
  <si>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</si>
  <si>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</si>
  <si>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</si>
  <si>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</si>
  <si>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</si>
  <si>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</si>
  <si>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</si>
  <si>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</si>
  <si>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</si>
  <si>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</si>
  <si>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</si>
  <si>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</si>
  <si>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</si>
  <si>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</si>
  <si>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</si>
  <si>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</si>
  <si>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</si>
  <si>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</si>
  <si>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</si>
  <si>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</si>
  <si>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</si>
  <si>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</si>
  <si>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</si>
  <si>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</si>
  <si>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</si>
  <si>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</si>
  <si>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</si>
  <si>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</si>
  <si>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</si>
  <si>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</si>
  <si>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</si>
  <si>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</si>
  <si>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</si>
  <si>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</si>
  <si>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</si>
  <si>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</si>
  <si>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</si>
  <si>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</si>
  <si>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</si>
  <si>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</si>
  <si>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</si>
  <si>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</si>
  <si>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</si>
  <si>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</si>
  <si>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</si>
  <si>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</si>
  <si>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</si>
  <si>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</si>
  <si>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</si>
  <si>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</si>
  <si>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</si>
  <si>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</si>
  <si>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</si>
  <si>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</si>
  <si>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</si>
  <si>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</si>
  <si>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</si>
  <si>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</si>
  <si>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</si>
  <si>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</si>
  <si>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</si>
  <si>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</si>
  <si>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</si>
  <si>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</si>
  <si>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</si>
  <si>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</si>
  <si>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</si>
  <si>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</si>
  <si>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</si>
  <si>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</si>
  <si>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</si>
  <si>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</si>
  <si>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</si>
  <si>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</si>
  <si>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</si>
  <si>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</si>
  <si>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</si>
  <si>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</si>
  <si>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</si>
  <si>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</si>
  <si>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</si>
  <si>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</si>
  <si>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</si>
  <si>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</si>
  <si>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</si>
  <si>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</si>
  <si>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</si>
  <si>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</si>
  <si>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</si>
  <si>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</si>
  <si>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</si>
  <si>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</si>
  <si>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</si>
  <si>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</si>
  <si>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</si>
  <si>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</si>
  <si>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</si>
  <si>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</si>
  <si>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</si>
  <si>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</si>
  <si>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</si>
  <si>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</si>
  <si>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</si>
  <si>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</si>
  <si>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</si>
  <si>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</si>
  <si>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</si>
  <si>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</si>
  <si>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</si>
  <si>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</si>
  <si>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</si>
  <si>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</si>
  <si>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</si>
  <si>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</si>
  <si>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</si>
  <si>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</si>
  <si>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</si>
  <si>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</si>
  <si>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</si>
  <si>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</si>
  <si>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</si>
  <si>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</si>
  <si>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</si>
  <si>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</si>
  <si>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</si>
  <si>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</si>
  <si>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</si>
  <si>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</si>
  <si>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</si>
  <si>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</si>
  <si>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</si>
  <si>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</si>
  <si>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</si>
  <si>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</si>
  <si>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</si>
  <si>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</si>
  <si>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</si>
  <si>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</si>
  <si>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</si>
  <si>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</si>
  <si>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</si>
  <si>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</si>
  <si>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</si>
  <si>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</si>
  <si>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</si>
  <si>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</si>
  <si>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</si>
  <si>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</si>
  <si>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</si>
  <si>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</si>
  <si>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</si>
  <si>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</si>
  <si>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</si>
  <si>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</si>
  <si>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</si>
  <si>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</si>
  <si>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</si>
  <si>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</si>
  <si>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</si>
  <si>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</si>
  <si>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</si>
  <si>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</si>
  <si>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</si>
  <si>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</si>
  <si>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</si>
  <si>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</si>
  <si>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</si>
  <si>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</si>
  <si>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</si>
  <si>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</si>
  <si>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</si>
  <si>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</si>
  <si>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</si>
  <si>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</si>
  <si>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</si>
  <si>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</si>
  <si>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</si>
  <si>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</si>
  <si>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</si>
  <si>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</si>
  <si>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</si>
  <si>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</si>
  <si>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</si>
  <si>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</si>
  <si>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</si>
  <si>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</si>
  <si>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</si>
  <si>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</si>
  <si>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</si>
  <si>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</si>
  <si>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</si>
  <si>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</si>
  <si>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</si>
  <si>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</si>
  <si>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</si>
  <si>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</si>
  <si>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</si>
  <si>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</si>
  <si>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</si>
  <si>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</si>
  <si>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</si>
  <si>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</si>
  <si>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</si>
  <si>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</si>
  <si>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</si>
  <si>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</si>
  <si>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</si>
  <si>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</si>
  <si>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</si>
  <si>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</si>
  <si>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</si>
  <si>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</si>
  <si>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</si>
  <si>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</si>
  <si>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</si>
  <si>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</si>
  <si>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</si>
  <si>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</si>
  <si>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</si>
  <si>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</si>
  <si>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</si>
  <si>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</si>
  <si>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</si>
  <si>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</si>
  <si>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</si>
  <si>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</si>
  <si>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</si>
  <si>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</si>
  <si>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</si>
  <si>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</si>
  <si>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</si>
  <si>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</si>
  <si>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</si>
  <si>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</si>
  <si>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</si>
  <si>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</si>
  <si>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</si>
  <si>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</si>
  <si>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</si>
  <si>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</si>
  <si>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</si>
  <si>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</si>
  <si>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</si>
  <si>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</si>
  <si>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</si>
  <si>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</si>
  <si>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</si>
  <si>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</si>
  <si>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</si>
  <si>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</si>
  <si>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</si>
  <si>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</si>
  <si>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</si>
  <si>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</si>
  <si>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</si>
  <si>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</si>
  <si>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</si>
  <si>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</si>
  <si>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</si>
  <si>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</si>
  <si>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</si>
  <si>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</si>
  <si>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</si>
  <si>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</si>
  <si>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</si>
  <si>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</si>
  <si>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</si>
  <si>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</si>
  <si>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</si>
  <si>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</si>
  <si>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</si>
  <si>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</si>
  <si>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</si>
  <si>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</si>
  <si>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</si>
  <si>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</si>
  <si>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</si>
  <si>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</si>
  <si>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</si>
  <si>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</si>
  <si>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</si>
  <si>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</si>
  <si>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</si>
  <si>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</si>
  <si>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</si>
  <si>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</si>
  <si>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</si>
  <si>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</si>
  <si>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</si>
  <si>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</si>
  <si>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</si>
  <si>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</si>
  <si>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</si>
  <si>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</si>
  <si>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</si>
  <si>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</si>
  <si>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</si>
  <si>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</si>
  <si>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</si>
  <si>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</si>
  <si>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</si>
  <si>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</si>
  <si>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</si>
  <si>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</si>
  <si>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</si>
  <si>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</si>
  <si>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</si>
  <si>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</si>
  <si>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</si>
  <si>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</si>
  <si>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</si>
  <si>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</si>
  <si>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</si>
  <si>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</si>
  <si>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</si>
  <si>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</si>
  <si>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</si>
  <si>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</si>
  <si>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</si>
  <si>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</si>
  <si>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</si>
  <si>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</si>
  <si>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</si>
  <si>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</si>
  <si>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</si>
  <si>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</si>
  <si>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</si>
  <si>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</si>
  <si>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</si>
  <si>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</si>
  <si>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</si>
  <si>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</si>
  <si>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</si>
  <si>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</si>
  <si>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</si>
  <si>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</si>
  <si>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</si>
  <si>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</si>
  <si>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</si>
  <si>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</si>
  <si>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</si>
  <si>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</si>
  <si>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</si>
  <si>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</si>
  <si>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</si>
  <si>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</si>
  <si>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</si>
  <si>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</si>
  <si>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</si>
  <si>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</si>
  <si>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</si>
  <si>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</si>
  <si>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</si>
  <si>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</si>
  <si>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</si>
  <si>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</si>
  <si>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</si>
  <si>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</si>
  <si>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</si>
  <si>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</si>
  <si>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</si>
  <si>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</si>
  <si>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</si>
  <si>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</si>
  <si>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</si>
  <si>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</si>
  <si>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</si>
  <si>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</si>
  <si>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</si>
  <si>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</si>
  <si>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</si>
  <si>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</si>
  <si>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</si>
  <si>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</si>
  <si>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</si>
  <si>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</si>
  <si>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</si>
  <si>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</si>
  <si>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</si>
  <si>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</si>
  <si>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</si>
  <si>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</si>
  <si>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</si>
  <si>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</si>
  <si>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</si>
  <si>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</si>
  <si>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</si>
  <si>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</si>
  <si>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</si>
  <si>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</si>
  <si>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</si>
  <si>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</si>
  <si>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</si>
  <si>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</si>
  <si>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</si>
  <si>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</si>
  <si>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</si>
  <si>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</si>
  <si>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</si>
  <si>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</si>
  <si>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</si>
  <si>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</si>
  <si>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</si>
  <si>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</si>
  <si>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</si>
  <si>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</si>
  <si>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</si>
  <si>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</si>
  <si>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</si>
  <si>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</si>
  <si>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</si>
  <si>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</si>
  <si>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</si>
  <si>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</si>
  <si>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</si>
  <si>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</si>
  <si>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</si>
  <si>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</si>
  <si>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</si>
  <si>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</si>
  <si>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</si>
  <si>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</si>
  <si>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</si>
  <si>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</si>
  <si>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</si>
  <si>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</si>
  <si>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</si>
  <si>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</si>
  <si>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</si>
  <si>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</si>
  <si>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</si>
  <si>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</si>
  <si>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</si>
  <si>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</si>
  <si>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</si>
  <si>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</si>
  <si>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</si>
  <si>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</si>
  <si>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</si>
  <si>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</si>
  <si>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</si>
  <si>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</si>
  <si>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</si>
  <si>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</si>
  <si>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</si>
  <si>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</si>
  <si>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</si>
  <si>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</si>
  <si>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</si>
  <si>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</si>
  <si>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</si>
  <si>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</si>
  <si>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</si>
  <si>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</si>
  <si>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</si>
  <si>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</si>
  <si>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</si>
  <si>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</si>
  <si>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</si>
  <si>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</si>
  <si>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</si>
  <si>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</si>
  <si>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</si>
  <si>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</si>
  <si>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</si>
  <si>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</si>
  <si>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</si>
  <si>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</si>
  <si>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</si>
  <si>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</si>
  <si>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</si>
  <si>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</si>
  <si>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</si>
  <si>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</si>
  <si>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</si>
  <si>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</si>
  <si>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</si>
  <si>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</si>
  <si>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</si>
  <si>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</si>
  <si>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</si>
  <si>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</si>
  <si>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</si>
  <si>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</si>
  <si>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</si>
  <si>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</si>
  <si>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</si>
  <si>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</si>
  <si>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</si>
  <si>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</si>
  <si>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</si>
  <si>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</si>
  <si>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</si>
  <si>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</si>
  <si>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</si>
  <si>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</si>
  <si>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</si>
  <si>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</si>
  <si>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</si>
  <si>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</si>
  <si>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</si>
  <si>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</si>
  <si>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</si>
  <si>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</si>
  <si>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</si>
  <si>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</si>
  <si>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</si>
  <si>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</si>
  <si>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</si>
  <si>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</si>
  <si>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</si>
  <si>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</si>
  <si>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</si>
  <si>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</si>
  <si>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</si>
  <si>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</si>
  <si>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</si>
  <si>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</si>
  <si>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</si>
  <si>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</si>
  <si>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</si>
  <si>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</si>
  <si>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</si>
  <si>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</si>
  <si>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</si>
  <si>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</si>
  <si>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</si>
  <si>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</si>
  <si>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</si>
  <si>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</si>
  <si>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</si>
  <si>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</si>
  <si>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</si>
  <si>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</si>
  <si>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</si>
  <si>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</si>
  <si>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</si>
  <si>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</si>
  <si>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</si>
  <si>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</si>
  <si>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</si>
  <si>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</si>
  <si>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</si>
  <si>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</si>
  <si>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</si>
  <si>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</si>
  <si>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</si>
  <si>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</si>
  <si>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</si>
  <si>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</si>
  <si>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</si>
  <si>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</si>
  <si>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</si>
  <si>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</si>
  <si>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</si>
  <si>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</si>
  <si>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</si>
  <si>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</si>
  <si>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</si>
  <si>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</si>
  <si>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</si>
  <si>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</si>
  <si>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</si>
  <si>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</si>
  <si>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</si>
  <si>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</si>
  <si>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</si>
  <si>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</si>
  <si>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</si>
  <si>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</si>
  <si>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</si>
  <si>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</si>
  <si>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</si>
  <si>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</si>
  <si>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</si>
  <si>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</si>
  <si>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</si>
  <si>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</si>
  <si>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</si>
  <si>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</si>
  <si>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</si>
  <si>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</si>
  <si>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</si>
  <si>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</si>
  <si>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</si>
  <si>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</si>
  <si>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</si>
  <si>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</si>
  <si>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</si>
  <si>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</si>
  <si>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</si>
  <si>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</si>
  <si>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</si>
  <si>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</si>
  <si>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</si>
  <si>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</si>
  <si>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</si>
  <si>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</si>
  <si>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</si>
  <si>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</si>
  <si>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</si>
  <si>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</si>
  <si>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</si>
  <si>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</si>
  <si>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</si>
  <si>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</si>
  <si>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</si>
  <si>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</si>
  <si>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</si>
  <si>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</si>
  <si>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</si>
  <si>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</si>
  <si>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</si>
  <si>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</si>
  <si>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</si>
  <si>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</si>
  <si>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</si>
  <si>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</si>
  <si>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</si>
  <si>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</si>
  <si>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</si>
  <si>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</si>
  <si>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</si>
  <si>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</si>
  <si>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</si>
  <si>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</si>
  <si>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</si>
  <si>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</si>
  <si>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</si>
  <si>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</si>
  <si>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</si>
  <si>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</si>
  <si>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</si>
  <si>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</si>
  <si>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</si>
  <si>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</si>
  <si>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</si>
  <si>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</si>
  <si>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</si>
  <si>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</si>
  <si>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</si>
  <si>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</si>
  <si>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</si>
  <si>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</si>
  <si>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</si>
  <si>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</si>
  <si>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</si>
  <si>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</si>
  <si>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</si>
  <si>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</si>
  <si>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</si>
  <si>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</si>
  <si>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</si>
  <si>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</si>
  <si>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</si>
  <si>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</si>
  <si>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</si>
  <si>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</si>
  <si>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</si>
  <si>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</si>
  <si>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</si>
  <si>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</si>
  <si>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</si>
  <si>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</si>
  <si>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</si>
  <si>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</si>
  <si>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</si>
  <si>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</si>
  <si>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</si>
  <si>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</si>
  <si>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</si>
  <si>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</si>
  <si>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</si>
  <si>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</si>
  <si>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</si>
  <si>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</si>
  <si>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</si>
  <si>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</si>
  <si>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</si>
  <si>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</si>
  <si>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</si>
  <si>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</si>
  <si>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</si>
  <si>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</si>
  <si>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</si>
  <si>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</si>
  <si>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</si>
  <si>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</si>
  <si>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</si>
  <si>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</si>
  <si>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</si>
  <si>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</si>
  <si>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</si>
  <si>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</si>
  <si>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</si>
  <si>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</si>
  <si>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</si>
  <si>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</si>
  <si>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</si>
  <si>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</si>
  <si>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</si>
  <si>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</si>
  <si>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</si>
  <si>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</si>
  <si>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</si>
  <si>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</si>
  <si>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</si>
  <si>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</si>
  <si>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</si>
  <si>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</si>
  <si>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</si>
  <si>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</si>
  <si>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</si>
  <si>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</si>
  <si>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</si>
  <si>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</si>
  <si>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</si>
  <si>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</si>
  <si>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</si>
  <si>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</si>
  <si>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</si>
  <si>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</si>
  <si>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</si>
  <si>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</si>
  <si>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</si>
  <si>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</si>
  <si>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</si>
  <si>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</si>
  <si>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</si>
  <si>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</si>
  <si>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</si>
  <si>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</si>
  <si>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</si>
  <si>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</si>
  <si>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</si>
  <si>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</si>
  <si>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</si>
  <si>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</si>
  <si>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</si>
  <si>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</si>
  <si>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</si>
  <si>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</si>
  <si>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</si>
  <si>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</si>
  <si>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</si>
  <si>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</si>
  <si>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</si>
  <si>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</si>
  <si>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</si>
  <si>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</si>
  <si>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WY</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</si>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</sst>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2352747</v>
      </c>
      <c r="D7" s="32" t="str">
        <f>IF($B7="N/A","N/A",IF(C7&gt;15,"No",IF(C7&lt;-15,"No","Yes")))</f>
        <v>N/A</v>
      </c>
      <c r="E7" s="31">
        <v>2546437</v>
      </c>
      <c r="F7" s="32" t="str">
        <f>IF($B7="N/A","N/A",IF(E7&gt;15,"No",IF(E7&lt;-15,"No","Yes")))</f>
        <v>N/A</v>
      </c>
      <c r="G7" s="31">
        <v>2561777</v>
      </c>
      <c r="H7" s="32" t="str">
        <f>IF($B7="N/A","N/A",IF(G7&gt;15,"No",IF(G7&lt;-15,"No","Yes")))</f>
        <v>N/A</v>
      </c>
      <c r="I7" s="33">
        <v>8.2330000000000005</v>
      </c>
      <c r="J7" s="33">
        <v>0.60240000000000005</v>
      </c>
      <c r="K7" s="32" t="str">
        <f t="shared" ref="K7:K54" si="0">IF(J7="Div by 0", "N/A", IF(J7="N/A","N/A", IF(J7&gt;30, "No", IF(J7&lt;-30, "No", "Yes"))))</f>
        <v>Yes</v>
      </c>
    </row>
    <row r="8" spans="1:11" x14ac:dyDescent="0.25">
      <c r="A8" s="75" t="s">
        <v>362</v>
      </c>
      <c r="B8" s="30" t="s">
        <v>213</v>
      </c>
      <c r="C8" s="121"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75" t="s">
        <v>119</v>
      </c>
      <c r="B9" s="35" t="s">
        <v>213</v>
      </c>
      <c r="C9" s="84">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0</v>
      </c>
      <c r="D11" s="9" t="str">
        <f>IF($B11="N/A","N/A",IF(C11&gt;15,"No",IF(C11&lt;-15,"No","Yes")))</f>
        <v>N/A</v>
      </c>
      <c r="E11" s="9">
        <v>0</v>
      </c>
      <c r="F11" s="9" t="str">
        <f>IF($B11="N/A","N/A",IF(E11&gt;15,"No",IF(E11&lt;-15,"No","Yes")))</f>
        <v>N/A</v>
      </c>
      <c r="G11" s="9">
        <v>0</v>
      </c>
      <c r="H11" s="9" t="str">
        <f>IF($B11="N/A","N/A",IF(G11&gt;15,"No",IF(G11&lt;-15,"No","Yes")))</f>
        <v>N/A</v>
      </c>
      <c r="I11" s="10" t="s">
        <v>1746</v>
      </c>
      <c r="J11" s="10" t="s">
        <v>1746</v>
      </c>
      <c r="K11" s="9" t="str">
        <f t="shared" si="0"/>
        <v>N/A</v>
      </c>
    </row>
    <row r="12" spans="1:11" x14ac:dyDescent="0.25">
      <c r="A12" s="75" t="s">
        <v>860</v>
      </c>
      <c r="B12" s="86" t="s">
        <v>214</v>
      </c>
      <c r="C12" s="84">
        <v>94.667722454</v>
      </c>
      <c r="D12" s="9" t="str">
        <f>IF(OR($B12="N/A",$C12="N/A"),"N/A",IF(C12&gt;100,"No",IF(C12&lt;95,"No","Yes")))</f>
        <v>No</v>
      </c>
      <c r="E12" s="84">
        <v>94.915405328999995</v>
      </c>
      <c r="F12" s="9" t="str">
        <f>IF(OR($B12="N/A",$E12="N/A"),"N/A",IF(E12&gt;100,"No",IF(E12&lt;95,"No","Yes")))</f>
        <v>No</v>
      </c>
      <c r="G12" s="84">
        <v>94.716401934999993</v>
      </c>
      <c r="H12" s="9" t="str">
        <f>IF($B12="N/A","N/A",IF(G12&gt;100,"No",IF(G12&lt;95,"No","Yes")))</f>
        <v>No</v>
      </c>
      <c r="I12" s="87">
        <v>0.2616</v>
      </c>
      <c r="J12" s="87">
        <v>-0.21</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95.310205475000004</v>
      </c>
      <c r="D15" s="9" t="str">
        <f>IF(OR($B15="N/A",$C15="N/A"),"N/A",IF(C15&gt;100,"No",IF(C15&lt;95,"No","Yes")))</f>
        <v>Yes</v>
      </c>
      <c r="E15" s="84">
        <v>95.784619843000002</v>
      </c>
      <c r="F15" s="9" t="str">
        <f>IF(OR($B15="N/A",$E15="N/A"),"N/A",IF(E15&gt;100,"No",IF(E15&lt;95,"No","Yes")))</f>
        <v>Yes</v>
      </c>
      <c r="G15" s="84">
        <v>96.116055379000002</v>
      </c>
      <c r="H15" s="9" t="str">
        <f>IF($B15="N/A","N/A",IF(G15&gt;100,"No",IF(G15&lt;95,"No","Yes")))</f>
        <v>Yes</v>
      </c>
      <c r="I15" s="87">
        <v>0.49780000000000002</v>
      </c>
      <c r="J15" s="87">
        <v>0.34599999999999997</v>
      </c>
      <c r="K15" s="9" t="str">
        <f t="shared" si="0"/>
        <v>Yes</v>
      </c>
    </row>
    <row r="16" spans="1:11" x14ac:dyDescent="0.25">
      <c r="A16" s="75" t="s">
        <v>331</v>
      </c>
      <c r="B16" s="35" t="s">
        <v>213</v>
      </c>
      <c r="C16" s="73">
        <v>2352747</v>
      </c>
      <c r="D16" s="9" t="str">
        <f>IF($B16="N/A","N/A",IF(C16&gt;15,"No",IF(C16&lt;-15,"No","Yes")))</f>
        <v>N/A</v>
      </c>
      <c r="E16" s="36">
        <v>2546437</v>
      </c>
      <c r="F16" s="9" t="str">
        <f>IF($B16="N/A","N/A",IF(E16&gt;15,"No",IF(E16&lt;-15,"No","Yes")))</f>
        <v>N/A</v>
      </c>
      <c r="G16" s="36">
        <v>2561777</v>
      </c>
      <c r="H16" s="9" t="str">
        <f>IF($B16="N/A","N/A",IF(G16&gt;15,"No",IF(G16&lt;-15,"No","Yes")))</f>
        <v>N/A</v>
      </c>
      <c r="I16" s="10">
        <v>8.2330000000000005</v>
      </c>
      <c r="J16" s="10">
        <v>0.60240000000000005</v>
      </c>
      <c r="K16" s="9" t="str">
        <f t="shared" si="0"/>
        <v>Yes</v>
      </c>
    </row>
    <row r="17" spans="1:11" x14ac:dyDescent="0.25">
      <c r="A17" s="75" t="s">
        <v>442</v>
      </c>
      <c r="B17" s="35" t="s">
        <v>215</v>
      </c>
      <c r="C17" s="84">
        <v>18.008863681000001</v>
      </c>
      <c r="D17" s="9" t="str">
        <f>IF($B17="N/A","N/A",IF(C17&gt;20,"No",IF(C17&lt;5,"No","Yes")))</f>
        <v>Yes</v>
      </c>
      <c r="E17" s="9">
        <v>18.565666458999999</v>
      </c>
      <c r="F17" s="9" t="str">
        <f>IF($B17="N/A","N/A",IF(E17&gt;20,"No",IF(E17&lt;5,"No","Yes")))</f>
        <v>Yes</v>
      </c>
      <c r="G17" s="9">
        <v>18.541855906999999</v>
      </c>
      <c r="H17" s="9" t="str">
        <f>IF($B17="N/A","N/A",IF(G17&gt;20,"No",IF(G17&lt;5,"No","Yes")))</f>
        <v>Yes</v>
      </c>
      <c r="I17" s="10">
        <v>3.0920000000000001</v>
      </c>
      <c r="J17" s="10">
        <v>-0.128</v>
      </c>
      <c r="K17" s="9" t="str">
        <f t="shared" si="0"/>
        <v>Yes</v>
      </c>
    </row>
    <row r="18" spans="1:11" x14ac:dyDescent="0.25">
      <c r="A18" s="75" t="s">
        <v>443</v>
      </c>
      <c r="B18" s="30" t="s">
        <v>213</v>
      </c>
      <c r="C18" s="84" t="s">
        <v>213</v>
      </c>
      <c r="D18" s="9" t="str">
        <f>IF($B18="N/A","N/A",IF(C18&gt;15,"No",IF(C18&lt;-15,"No","Yes")))</f>
        <v>N/A</v>
      </c>
      <c r="E18" s="9">
        <v>81.434333541000001</v>
      </c>
      <c r="F18" s="9" t="str">
        <f>IF($B18="N/A","N/A",IF(E18&gt;15,"No",IF(E18&lt;-15,"No","Yes")))</f>
        <v>N/A</v>
      </c>
      <c r="G18" s="9">
        <v>81.458144093000001</v>
      </c>
      <c r="H18" s="9" t="str">
        <f>IF($B18="N/A","N/A",IF(G18&gt;15,"No",IF(G18&lt;-15,"No","Yes")))</f>
        <v>N/A</v>
      </c>
      <c r="I18" s="10" t="s">
        <v>213</v>
      </c>
      <c r="J18" s="10">
        <v>2.92E-2</v>
      </c>
      <c r="K18" s="9" t="str">
        <f t="shared" si="0"/>
        <v>Yes</v>
      </c>
    </row>
    <row r="19" spans="1:11" x14ac:dyDescent="0.25">
      <c r="A19" s="75" t="s">
        <v>444</v>
      </c>
      <c r="B19" s="35" t="s">
        <v>216</v>
      </c>
      <c r="C19" s="84">
        <v>4.0322227591999997</v>
      </c>
      <c r="D19" s="9" t="str">
        <f>IF($B19="N/A","N/A",IF(C19&gt;1,"Yes","No"))</f>
        <v>Yes</v>
      </c>
      <c r="E19" s="9">
        <v>4.2557502894999999</v>
      </c>
      <c r="F19" s="9" t="str">
        <f>IF($B19="N/A","N/A",IF(E19&gt;1,"Yes","No"))</f>
        <v>Yes</v>
      </c>
      <c r="G19" s="9">
        <v>3.5104538764000002</v>
      </c>
      <c r="H19" s="9" t="str">
        <f>IF($B19="N/A","N/A",IF(G19&gt;1,"Yes","No"))</f>
        <v>Yes</v>
      </c>
      <c r="I19" s="10">
        <v>5.5439999999999996</v>
      </c>
      <c r="J19" s="10">
        <v>-17.5</v>
      </c>
      <c r="K19" s="9" t="str">
        <f t="shared" si="0"/>
        <v>Yes</v>
      </c>
    </row>
    <row r="20" spans="1:11" x14ac:dyDescent="0.25">
      <c r="A20" s="75" t="s">
        <v>862</v>
      </c>
      <c r="B20" s="35" t="s">
        <v>213</v>
      </c>
      <c r="C20" s="77">
        <v>222.01445165999999</v>
      </c>
      <c r="D20" s="9" t="str">
        <f>IF($B20="N/A","N/A",IF(C20&gt;15,"No",IF(C20&lt;-15,"No","Yes")))</f>
        <v>N/A</v>
      </c>
      <c r="E20" s="37">
        <v>137.70017533000001</v>
      </c>
      <c r="F20" s="9" t="str">
        <f>IF($B20="N/A","N/A",IF(E20&gt;15,"No",IF(E20&lt;-15,"No","Yes")))</f>
        <v>N/A</v>
      </c>
      <c r="G20" s="37">
        <v>158.61414432999999</v>
      </c>
      <c r="H20" s="9" t="str">
        <f>IF($B20="N/A","N/A",IF(G20&gt;15,"No",IF(G20&lt;-15,"No","Yes")))</f>
        <v>N/A</v>
      </c>
      <c r="I20" s="10">
        <v>-38</v>
      </c>
      <c r="J20" s="10">
        <v>15.19</v>
      </c>
      <c r="K20" s="9" t="str">
        <f t="shared" si="0"/>
        <v>Yes</v>
      </c>
    </row>
    <row r="21" spans="1:11" x14ac:dyDescent="0.25">
      <c r="A21" s="75" t="s">
        <v>34</v>
      </c>
      <c r="B21" s="35" t="s">
        <v>213</v>
      </c>
      <c r="C21" s="88">
        <v>0</v>
      </c>
      <c r="D21" s="9" t="str">
        <f>IF($B21="N/A","N/A",IF(C21&gt;15,"No",IF(C21&lt;-15,"No","Yes")))</f>
        <v>N/A</v>
      </c>
      <c r="E21" s="89">
        <v>0</v>
      </c>
      <c r="F21" s="9" t="str">
        <f>IF($B21="N/A","N/A",IF(E21&gt;15,"No",IF(E21&lt;-15,"No","Yes")))</f>
        <v>N/A</v>
      </c>
      <c r="G21" s="89">
        <v>0</v>
      </c>
      <c r="H21" s="9" t="str">
        <f>IF($B21="N/A","N/A",IF(G21&gt;15,"No",IF(G21&lt;-15,"No","Yes")))</f>
        <v>N/A</v>
      </c>
      <c r="I21" s="10" t="s">
        <v>1746</v>
      </c>
      <c r="J21" s="10" t="s">
        <v>1746</v>
      </c>
      <c r="K21" s="9" t="str">
        <f t="shared" si="0"/>
        <v>N/A</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t="s">
        <v>1746</v>
      </c>
      <c r="D24" s="9" t="str">
        <f>IF($B24="N/A","N/A",IF(C24&gt;300,"No",IF(C24&lt;75,"No","Yes")))</f>
        <v>No</v>
      </c>
      <c r="E24" s="37" t="s">
        <v>1746</v>
      </c>
      <c r="F24" s="9" t="str">
        <f>IF($B24="N/A","N/A",IF(E24&gt;300,"No",IF(E24&lt;75,"No","Yes")))</f>
        <v>No</v>
      </c>
      <c r="G24" s="37" t="s">
        <v>1746</v>
      </c>
      <c r="H24" s="9" t="str">
        <f>IF($B24="N/A","N/A",IF(G24&gt;300,"No",IF(G24&lt;75,"No","Yes")))</f>
        <v>No</v>
      </c>
      <c r="I24" s="10" t="s">
        <v>1746</v>
      </c>
      <c r="J24" s="10" t="s">
        <v>1746</v>
      </c>
      <c r="K24" s="9" t="str">
        <f t="shared" si="0"/>
        <v>N/A</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5855</v>
      </c>
      <c r="D27" s="35" t="s">
        <v>213</v>
      </c>
      <c r="E27" s="36">
        <v>5046</v>
      </c>
      <c r="F27" s="35" t="s">
        <v>213</v>
      </c>
      <c r="G27" s="36">
        <v>5987</v>
      </c>
      <c r="H27" s="9" t="str">
        <f>IF($B27="N/A","N/A",IF(G27&gt;15,"No",IF(G27&lt;-15,"No","Yes")))</f>
        <v>N/A</v>
      </c>
      <c r="I27" s="10">
        <v>-13.8</v>
      </c>
      <c r="J27" s="10">
        <v>18.649999999999999</v>
      </c>
      <c r="K27" s="9" t="str">
        <f t="shared" si="0"/>
        <v>Yes</v>
      </c>
    </row>
    <row r="28" spans="1:11" x14ac:dyDescent="0.25">
      <c r="A28" s="75" t="s">
        <v>346</v>
      </c>
      <c r="B28" s="35" t="s">
        <v>213</v>
      </c>
      <c r="C28" s="74" t="s">
        <v>213</v>
      </c>
      <c r="D28" s="35" t="s">
        <v>213</v>
      </c>
      <c r="E28" s="8">
        <v>0.19815923190000001</v>
      </c>
      <c r="F28" s="35" t="s">
        <v>213</v>
      </c>
      <c r="G28" s="8">
        <v>0.23370496339999999</v>
      </c>
      <c r="H28" s="9" t="str">
        <f>IF($B28="N/A","N/A",IF(G28&gt;15,"No",IF(G28&lt;-15,"No","Yes")))</f>
        <v>N/A</v>
      </c>
      <c r="I28" s="10" t="s">
        <v>213</v>
      </c>
      <c r="J28" s="10">
        <v>17.940000000000001</v>
      </c>
      <c r="K28" s="9" t="str">
        <f t="shared" si="0"/>
        <v>Yes</v>
      </c>
    </row>
    <row r="29" spans="1:11" ht="25" x14ac:dyDescent="0.25">
      <c r="A29" s="75" t="s">
        <v>841</v>
      </c>
      <c r="B29" s="35" t="s">
        <v>213</v>
      </c>
      <c r="C29" s="37">
        <v>119.78326217</v>
      </c>
      <c r="D29" s="35" t="s">
        <v>213</v>
      </c>
      <c r="E29" s="37">
        <v>113.77863653999999</v>
      </c>
      <c r="F29" s="35" t="s">
        <v>213</v>
      </c>
      <c r="G29" s="37">
        <v>138.15784199000001</v>
      </c>
      <c r="H29" s="35" t="s">
        <v>213</v>
      </c>
      <c r="I29" s="10">
        <v>-5.01</v>
      </c>
      <c r="J29" s="10">
        <v>21.43</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0</v>
      </c>
      <c r="D31" s="9" t="str">
        <f t="shared" ref="D31:F50" si="4">IF($B31="N/A","N/A",IF(C31&lt;0,"No","Yes"))</f>
        <v>N/A</v>
      </c>
      <c r="E31" s="73">
        <v>0</v>
      </c>
      <c r="F31" s="9" t="str">
        <f t="shared" si="4"/>
        <v>N/A</v>
      </c>
      <c r="G31" s="73">
        <v>0</v>
      </c>
      <c r="H31" s="9" t="str">
        <f t="shared" ref="H31:H50" si="5">IF($B31="N/A","N/A",IF(G31&lt;0,"No","Yes"))</f>
        <v>N/A</v>
      </c>
      <c r="I31" s="10" t="s">
        <v>1746</v>
      </c>
      <c r="J31" s="10" t="s">
        <v>1746</v>
      </c>
      <c r="K31" s="9" t="str">
        <f t="shared" si="0"/>
        <v>N/A</v>
      </c>
    </row>
    <row r="32" spans="1:11" x14ac:dyDescent="0.25">
      <c r="A32" s="2" t="s">
        <v>659</v>
      </c>
      <c r="B32" s="90" t="s">
        <v>213</v>
      </c>
      <c r="C32" s="74" t="s">
        <v>1746</v>
      </c>
      <c r="D32" s="9" t="str">
        <f t="shared" si="4"/>
        <v>N/A</v>
      </c>
      <c r="E32" s="74" t="s">
        <v>1746</v>
      </c>
      <c r="F32" s="9" t="str">
        <f t="shared" si="4"/>
        <v>N/A</v>
      </c>
      <c r="G32" s="74" t="s">
        <v>1746</v>
      </c>
      <c r="H32" s="9" t="str">
        <f t="shared" si="5"/>
        <v>N/A</v>
      </c>
      <c r="I32" s="10" t="s">
        <v>1746</v>
      </c>
      <c r="J32" s="10" t="s">
        <v>1746</v>
      </c>
      <c r="K32" s="9" t="str">
        <f t="shared" si="0"/>
        <v>N/A</v>
      </c>
    </row>
    <row r="33" spans="1:11" x14ac:dyDescent="0.25">
      <c r="A33" s="2" t="s">
        <v>660</v>
      </c>
      <c r="B33" s="90" t="s">
        <v>213</v>
      </c>
      <c r="C33" s="74" t="s">
        <v>1746</v>
      </c>
      <c r="D33" s="9" t="str">
        <f t="shared" si="4"/>
        <v>N/A</v>
      </c>
      <c r="E33" s="74" t="s">
        <v>1746</v>
      </c>
      <c r="F33" s="9" t="str">
        <f t="shared" si="4"/>
        <v>N/A</v>
      </c>
      <c r="G33" s="74" t="s">
        <v>1746</v>
      </c>
      <c r="H33" s="9" t="str">
        <f t="shared" si="5"/>
        <v>N/A</v>
      </c>
      <c r="I33" s="10" t="s">
        <v>1746</v>
      </c>
      <c r="J33" s="10" t="s">
        <v>1746</v>
      </c>
      <c r="K33" s="9" t="str">
        <f t="shared" si="0"/>
        <v>N/A</v>
      </c>
    </row>
    <row r="34" spans="1:11" x14ac:dyDescent="0.25">
      <c r="A34" s="2" t="s">
        <v>661</v>
      </c>
      <c r="B34" s="90" t="s">
        <v>213</v>
      </c>
      <c r="C34" s="74" t="s">
        <v>1746</v>
      </c>
      <c r="D34" s="9" t="str">
        <f t="shared" si="4"/>
        <v>N/A</v>
      </c>
      <c r="E34" s="74" t="s">
        <v>1746</v>
      </c>
      <c r="F34" s="9" t="str">
        <f t="shared" si="4"/>
        <v>N/A</v>
      </c>
      <c r="G34" s="74" t="s">
        <v>1746</v>
      </c>
      <c r="H34" s="9" t="str">
        <f t="shared" si="5"/>
        <v>N/A</v>
      </c>
      <c r="I34" s="10" t="s">
        <v>1746</v>
      </c>
      <c r="J34" s="10" t="s">
        <v>1746</v>
      </c>
      <c r="K34" s="9" t="str">
        <f t="shared" si="0"/>
        <v>N/A</v>
      </c>
    </row>
    <row r="35" spans="1:11" x14ac:dyDescent="0.25">
      <c r="A35" s="2" t="s">
        <v>662</v>
      </c>
      <c r="B35" s="90" t="s">
        <v>213</v>
      </c>
      <c r="C35" s="74" t="s">
        <v>1746</v>
      </c>
      <c r="D35" s="9" t="str">
        <f t="shared" si="4"/>
        <v>N/A</v>
      </c>
      <c r="E35" s="74" t="s">
        <v>1746</v>
      </c>
      <c r="F35" s="9" t="str">
        <f t="shared" si="4"/>
        <v>N/A</v>
      </c>
      <c r="G35" s="74" t="s">
        <v>1746</v>
      </c>
      <c r="H35" s="9" t="str">
        <f t="shared" si="5"/>
        <v>N/A</v>
      </c>
      <c r="I35" s="10" t="s">
        <v>1746</v>
      </c>
      <c r="J35" s="10" t="s">
        <v>1746</v>
      </c>
      <c r="K35" s="9" t="str">
        <f t="shared" si="0"/>
        <v>N/A</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0</v>
      </c>
      <c r="D51" s="35" t="s">
        <v>213</v>
      </c>
      <c r="E51" s="36">
        <v>0</v>
      </c>
      <c r="F51" s="35" t="s">
        <v>213</v>
      </c>
      <c r="G51" s="36">
        <v>0</v>
      </c>
      <c r="H51" s="35" t="s">
        <v>213</v>
      </c>
      <c r="I51" s="10" t="s">
        <v>1746</v>
      </c>
      <c r="J51" s="10" t="s">
        <v>1746</v>
      </c>
      <c r="K51" s="9" t="str">
        <f t="shared" si="0"/>
        <v>N/A</v>
      </c>
    </row>
    <row r="52" spans="1:11" x14ac:dyDescent="0.25">
      <c r="A52" s="2" t="s">
        <v>352</v>
      </c>
      <c r="B52" s="35" t="s">
        <v>213</v>
      </c>
      <c r="C52" s="74" t="s">
        <v>1746</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5" t="s">
        <v>213</v>
      </c>
      <c r="C53" s="74" t="s">
        <v>1746</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5" t="s">
        <v>213</v>
      </c>
      <c r="C54" s="74" t="s">
        <v>213</v>
      </c>
      <c r="D54" s="9" t="str">
        <f t="shared" si="6"/>
        <v>N/A</v>
      </c>
      <c r="E54" s="8" t="s">
        <v>1746</v>
      </c>
      <c r="F54" s="9" t="str">
        <f t="shared" si="7"/>
        <v>N/A</v>
      </c>
      <c r="G54" s="8" t="s">
        <v>1746</v>
      </c>
      <c r="H54" s="9" t="str">
        <f t="shared" si="8"/>
        <v>N/A</v>
      </c>
      <c r="I54" s="10" t="s">
        <v>213</v>
      </c>
      <c r="J54" s="10" t="s">
        <v>1746</v>
      </c>
      <c r="K54" s="9" t="str">
        <f t="shared" si="0"/>
        <v>N/A</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1929044</v>
      </c>
      <c r="D6" s="9" t="str">
        <f>IF($B6="N/A","N/A",IF(C6&gt;15,"No",IF(C6&lt;-15,"No","Yes")))</f>
        <v>N/A</v>
      </c>
      <c r="E6" s="36">
        <v>2073674</v>
      </c>
      <c r="F6" s="9" t="str">
        <f>IF($B6="N/A","N/A",IF(E6&gt;15,"No",IF(E6&lt;-15,"No","Yes")))</f>
        <v>N/A</v>
      </c>
      <c r="G6" s="36">
        <v>2086776</v>
      </c>
      <c r="H6" s="9" t="str">
        <f>IF($B6="N/A","N/A",IF(G6&gt;15,"No",IF(G6&lt;-15,"No","Yes")))</f>
        <v>N/A</v>
      </c>
      <c r="I6" s="10">
        <v>7.4969999999999999</v>
      </c>
      <c r="J6" s="10">
        <v>0.63180000000000003</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11.657743420999999</v>
      </c>
      <c r="D9" s="9" t="str">
        <f t="shared" ref="D9:D15" si="1">IF($B9="N/A","N/A",IF(C9&gt;15,"No",IF(C9&lt;-15,"No","Yes")))</f>
        <v>N/A</v>
      </c>
      <c r="E9" s="8">
        <v>12.326527699</v>
      </c>
      <c r="F9" s="9" t="str">
        <f t="shared" ref="F9:F15" si="2">IF($B9="N/A","N/A",IF(E9&gt;15,"No",IF(E9&lt;-15,"No","Yes")))</f>
        <v>N/A</v>
      </c>
      <c r="G9" s="8">
        <v>12.508002776</v>
      </c>
      <c r="H9" s="9" t="str">
        <f t="shared" ref="H9:H15" si="3">IF($B9="N/A","N/A",IF(G9&gt;15,"No",IF(G9&lt;-15,"No","Yes")))</f>
        <v>N/A</v>
      </c>
      <c r="I9" s="10">
        <v>5.7370000000000001</v>
      </c>
      <c r="J9" s="10">
        <v>1.472</v>
      </c>
      <c r="K9" s="9" t="str">
        <f t="shared" si="0"/>
        <v>Yes</v>
      </c>
    </row>
    <row r="10" spans="1:11" x14ac:dyDescent="0.25">
      <c r="A10" s="75" t="s">
        <v>36</v>
      </c>
      <c r="B10" s="35" t="s">
        <v>213</v>
      </c>
      <c r="C10" s="74">
        <v>23.940638932999999</v>
      </c>
      <c r="D10" s="9" t="str">
        <f t="shared" si="1"/>
        <v>N/A</v>
      </c>
      <c r="E10" s="8">
        <v>24.019655844999999</v>
      </c>
      <c r="F10" s="9" t="str">
        <f t="shared" si="2"/>
        <v>N/A</v>
      </c>
      <c r="G10" s="8">
        <v>24.361378017</v>
      </c>
      <c r="H10" s="9" t="str">
        <f t="shared" si="3"/>
        <v>N/A</v>
      </c>
      <c r="I10" s="10">
        <v>0.3301</v>
      </c>
      <c r="J10" s="10">
        <v>1.423</v>
      </c>
      <c r="K10" s="9" t="str">
        <f t="shared" si="0"/>
        <v>Yes</v>
      </c>
    </row>
    <row r="11" spans="1:11" x14ac:dyDescent="0.25">
      <c r="A11" s="75" t="s">
        <v>37</v>
      </c>
      <c r="B11" s="35" t="s">
        <v>213</v>
      </c>
      <c r="C11" s="74">
        <v>96.165015374000006</v>
      </c>
      <c r="D11" s="9" t="str">
        <f t="shared" si="1"/>
        <v>N/A</v>
      </c>
      <c r="E11" s="8">
        <v>96.763070077999998</v>
      </c>
      <c r="F11" s="9" t="str">
        <f t="shared" si="2"/>
        <v>N/A</v>
      </c>
      <c r="G11" s="8">
        <v>97.512546366999999</v>
      </c>
      <c r="H11" s="9" t="str">
        <f t="shared" si="3"/>
        <v>N/A</v>
      </c>
      <c r="I11" s="10">
        <v>0.62190000000000001</v>
      </c>
      <c r="J11" s="10">
        <v>0.77449999999999997</v>
      </c>
      <c r="K11" s="9" t="str">
        <f t="shared" si="0"/>
        <v>Yes</v>
      </c>
    </row>
    <row r="12" spans="1:11" x14ac:dyDescent="0.25">
      <c r="A12" s="75" t="s">
        <v>38</v>
      </c>
      <c r="B12" s="35" t="s">
        <v>213</v>
      </c>
      <c r="C12" s="74">
        <v>10.373566713000001</v>
      </c>
      <c r="D12" s="9" t="str">
        <f t="shared" si="1"/>
        <v>N/A</v>
      </c>
      <c r="E12" s="8">
        <v>10.869416439</v>
      </c>
      <c r="F12" s="9" t="str">
        <f t="shared" si="2"/>
        <v>N/A</v>
      </c>
      <c r="G12" s="8">
        <v>10.837213423</v>
      </c>
      <c r="H12" s="9" t="str">
        <f t="shared" si="3"/>
        <v>N/A</v>
      </c>
      <c r="I12" s="10">
        <v>4.78</v>
      </c>
      <c r="J12" s="10">
        <v>-0.29599999999999999</v>
      </c>
      <c r="K12" s="9" t="str">
        <f t="shared" si="0"/>
        <v>Yes</v>
      </c>
    </row>
    <row r="13" spans="1:11" x14ac:dyDescent="0.25">
      <c r="A13" s="75" t="s">
        <v>866</v>
      </c>
      <c r="B13" s="35" t="s">
        <v>213</v>
      </c>
      <c r="C13" s="74">
        <v>60.520219654000002</v>
      </c>
      <c r="D13" s="9" t="str">
        <f t="shared" si="1"/>
        <v>N/A</v>
      </c>
      <c r="E13" s="8">
        <v>61.639333139999998</v>
      </c>
      <c r="F13" s="9" t="str">
        <f t="shared" si="2"/>
        <v>N/A</v>
      </c>
      <c r="G13" s="8">
        <v>56.684953141000001</v>
      </c>
      <c r="H13" s="9" t="str">
        <f t="shared" si="3"/>
        <v>N/A</v>
      </c>
      <c r="I13" s="10">
        <v>1.849</v>
      </c>
      <c r="J13" s="10">
        <v>-8.0399999999999991</v>
      </c>
      <c r="K13" s="9" t="str">
        <f t="shared" si="0"/>
        <v>Yes</v>
      </c>
    </row>
    <row r="14" spans="1:11" x14ac:dyDescent="0.25">
      <c r="A14" s="75" t="s">
        <v>867</v>
      </c>
      <c r="B14" s="35" t="s">
        <v>213</v>
      </c>
      <c r="C14" s="74">
        <v>62.177913379000003</v>
      </c>
      <c r="D14" s="9" t="str">
        <f t="shared" si="1"/>
        <v>N/A</v>
      </c>
      <c r="E14" s="8">
        <v>63.87074681</v>
      </c>
      <c r="F14" s="9" t="str">
        <f t="shared" si="2"/>
        <v>N/A</v>
      </c>
      <c r="G14" s="8">
        <v>59.686808073999998</v>
      </c>
      <c r="H14" s="9" t="str">
        <f t="shared" si="3"/>
        <v>N/A</v>
      </c>
      <c r="I14" s="10">
        <v>2.7229999999999999</v>
      </c>
      <c r="J14" s="10">
        <v>-6.55</v>
      </c>
      <c r="K14" s="9" t="str">
        <f t="shared" si="0"/>
        <v>Yes</v>
      </c>
    </row>
    <row r="15" spans="1:11" x14ac:dyDescent="0.25">
      <c r="A15" s="75" t="s">
        <v>161</v>
      </c>
      <c r="B15" s="35" t="s">
        <v>213</v>
      </c>
      <c r="C15" s="74">
        <v>41.066352037999998</v>
      </c>
      <c r="D15" s="9" t="str">
        <f t="shared" si="1"/>
        <v>N/A</v>
      </c>
      <c r="E15" s="8">
        <v>39.428569775</v>
      </c>
      <c r="F15" s="9" t="str">
        <f t="shared" si="2"/>
        <v>N/A</v>
      </c>
      <c r="G15" s="8">
        <v>34.582868501</v>
      </c>
      <c r="H15" s="9" t="str">
        <f t="shared" si="3"/>
        <v>N/A</v>
      </c>
      <c r="I15" s="10">
        <v>-3.99</v>
      </c>
      <c r="J15" s="10">
        <v>-12.3</v>
      </c>
      <c r="K15" s="9" t="str">
        <f t="shared" si="0"/>
        <v>Yes</v>
      </c>
    </row>
    <row r="16" spans="1:11" x14ac:dyDescent="0.25">
      <c r="A16" s="75" t="s">
        <v>162</v>
      </c>
      <c r="B16" s="35" t="s">
        <v>246</v>
      </c>
      <c r="C16" s="74">
        <v>96.150580286999997</v>
      </c>
      <c r="D16" s="9" t="str">
        <f>IF($B16="N/A","N/A",IF(C16&gt;95,"Yes","No"))</f>
        <v>Yes</v>
      </c>
      <c r="E16" s="8">
        <v>95.518292654000007</v>
      </c>
      <c r="F16" s="9" t="str">
        <f>IF($B16="N/A","N/A",IF(E16&gt;95,"Yes","No"))</f>
        <v>Yes</v>
      </c>
      <c r="G16" s="8">
        <v>95.218173871999994</v>
      </c>
      <c r="H16" s="9" t="str">
        <f>IF($B16="N/A","N/A",IF(G16&gt;95,"Yes","No"))</f>
        <v>Yes</v>
      </c>
      <c r="I16" s="10">
        <v>-0.65800000000000003</v>
      </c>
      <c r="J16" s="10">
        <v>-0.314</v>
      </c>
      <c r="K16" s="9" t="str">
        <f t="shared" ref="K16:K26" si="4">IF(J16="Div by 0", "N/A", IF(J16="N/A","N/A", IF(J16&gt;30, "No", IF(J16&lt;-30, "No", "Yes"))))</f>
        <v>Yes</v>
      </c>
    </row>
    <row r="17" spans="1:11" x14ac:dyDescent="0.25">
      <c r="A17" s="75" t="s">
        <v>868</v>
      </c>
      <c r="B17" s="51" t="s">
        <v>247</v>
      </c>
      <c r="C17" s="74">
        <v>47.362579599</v>
      </c>
      <c r="D17" s="9" t="str">
        <f>IF($B17="N/A","N/A",IF(C17&gt;90,"No",IF(C17&lt;50,"No","Yes")))</f>
        <v>No</v>
      </c>
      <c r="E17" s="8">
        <v>46.639973302999998</v>
      </c>
      <c r="F17" s="9" t="str">
        <f>IF($B17="N/A","N/A",IF(E17&gt;90,"No",IF(E17&lt;50,"No","Yes")))</f>
        <v>No</v>
      </c>
      <c r="G17" s="8">
        <v>46.086882349</v>
      </c>
      <c r="H17" s="9" t="str">
        <f>IF($B17="N/A","N/A",IF(G17&gt;90,"No",IF(G17&lt;50,"No","Yes")))</f>
        <v>No</v>
      </c>
      <c r="I17" s="10">
        <v>-1.53</v>
      </c>
      <c r="J17" s="10">
        <v>-1.19</v>
      </c>
      <c r="K17" s="9" t="str">
        <f t="shared" si="4"/>
        <v>Yes</v>
      </c>
    </row>
    <row r="18" spans="1:11" x14ac:dyDescent="0.25">
      <c r="A18" s="75" t="s">
        <v>869</v>
      </c>
      <c r="B18" s="51" t="s">
        <v>224</v>
      </c>
      <c r="C18" s="74">
        <v>10.422623849000001</v>
      </c>
      <c r="D18" s="9" t="str">
        <f t="shared" ref="D18:D23" si="5">IF($B18="N/A","N/A",IF(C18&gt;5,"No",IF(C18&lt;=0,"No","Yes")))</f>
        <v>No</v>
      </c>
      <c r="E18" s="8">
        <v>11.299268833999999</v>
      </c>
      <c r="F18" s="9" t="str">
        <f t="shared" ref="F18:F23" si="6">IF($B18="N/A","N/A",IF(E18&gt;5,"No",IF(E18&lt;=0,"No","Yes")))</f>
        <v>No</v>
      </c>
      <c r="G18" s="8">
        <v>12.28454803</v>
      </c>
      <c r="H18" s="9" t="str">
        <f t="shared" ref="H18:H23" si="7">IF($B18="N/A","N/A",IF(G18&gt;5,"No",IF(G18&lt;=0,"No","Yes")))</f>
        <v>No</v>
      </c>
      <c r="I18" s="10">
        <v>8.4109999999999996</v>
      </c>
      <c r="J18" s="10">
        <v>8.7200000000000006</v>
      </c>
      <c r="K18" s="9" t="str">
        <f t="shared" si="4"/>
        <v>Yes</v>
      </c>
    </row>
    <row r="19" spans="1:11" x14ac:dyDescent="0.25">
      <c r="A19" s="75" t="s">
        <v>870</v>
      </c>
      <c r="B19" s="51" t="s">
        <v>224</v>
      </c>
      <c r="C19" s="74">
        <v>3.8547073057999999</v>
      </c>
      <c r="D19" s="9" t="str">
        <f t="shared" si="5"/>
        <v>Yes</v>
      </c>
      <c r="E19" s="8">
        <v>3.4021258886000001</v>
      </c>
      <c r="F19" s="9" t="str">
        <f t="shared" si="6"/>
        <v>Yes</v>
      </c>
      <c r="G19" s="8">
        <v>3.0147941130000002</v>
      </c>
      <c r="H19" s="9" t="str">
        <f t="shared" si="7"/>
        <v>Yes</v>
      </c>
      <c r="I19" s="10">
        <v>-11.7</v>
      </c>
      <c r="J19" s="10">
        <v>-11.4</v>
      </c>
      <c r="K19" s="9" t="str">
        <f t="shared" si="4"/>
        <v>Yes</v>
      </c>
    </row>
    <row r="20" spans="1:11" x14ac:dyDescent="0.25">
      <c r="A20" s="75" t="s">
        <v>871</v>
      </c>
      <c r="B20" s="51" t="s">
        <v>224</v>
      </c>
      <c r="C20" s="74">
        <v>6.7339054999999995E-2</v>
      </c>
      <c r="D20" s="9" t="str">
        <f t="shared" si="5"/>
        <v>Yes</v>
      </c>
      <c r="E20" s="8">
        <v>5.5553573000000002E-2</v>
      </c>
      <c r="F20" s="9" t="str">
        <f t="shared" si="6"/>
        <v>Yes</v>
      </c>
      <c r="G20" s="8">
        <v>4.5524771200000001E-2</v>
      </c>
      <c r="H20" s="9" t="str">
        <f t="shared" si="7"/>
        <v>Yes</v>
      </c>
      <c r="I20" s="10">
        <v>-17.5</v>
      </c>
      <c r="J20" s="10">
        <v>-18.100000000000001</v>
      </c>
      <c r="K20" s="9" t="str">
        <f t="shared" si="4"/>
        <v>Yes</v>
      </c>
    </row>
    <row r="21" spans="1:11" x14ac:dyDescent="0.25">
      <c r="A21" s="75" t="s">
        <v>872</v>
      </c>
      <c r="B21" s="35" t="s">
        <v>213</v>
      </c>
      <c r="C21" s="74">
        <v>0.17708253409999999</v>
      </c>
      <c r="D21" s="9" t="str">
        <f t="shared" si="5"/>
        <v>N/A</v>
      </c>
      <c r="E21" s="8">
        <v>0.14679260099999999</v>
      </c>
      <c r="F21" s="9" t="str">
        <f t="shared" si="6"/>
        <v>N/A</v>
      </c>
      <c r="G21" s="8">
        <v>0.25925159190000002</v>
      </c>
      <c r="H21" s="9" t="str">
        <f t="shared" si="7"/>
        <v>N/A</v>
      </c>
      <c r="I21" s="10">
        <v>-17.100000000000001</v>
      </c>
      <c r="J21" s="10">
        <v>76.61</v>
      </c>
      <c r="K21" s="9" t="str">
        <f t="shared" si="4"/>
        <v>No</v>
      </c>
    </row>
    <row r="22" spans="1:11" x14ac:dyDescent="0.25">
      <c r="A22" s="75" t="s">
        <v>1741</v>
      </c>
      <c r="B22" s="35" t="s">
        <v>213</v>
      </c>
      <c r="C22" s="74">
        <v>3.8153613900000001E-2</v>
      </c>
      <c r="D22" s="9" t="str">
        <f t="shared" si="5"/>
        <v>N/A</v>
      </c>
      <c r="E22" s="8">
        <v>4.0652484400000001E-2</v>
      </c>
      <c r="F22" s="9" t="str">
        <f t="shared" si="6"/>
        <v>N/A</v>
      </c>
      <c r="G22" s="8">
        <v>3.8528332700000001E-2</v>
      </c>
      <c r="H22" s="9" t="str">
        <f t="shared" si="7"/>
        <v>N/A</v>
      </c>
      <c r="I22" s="10">
        <v>6.5490000000000004</v>
      </c>
      <c r="J22" s="10">
        <v>-5.23</v>
      </c>
      <c r="K22" s="9" t="str">
        <f t="shared" si="4"/>
        <v>Yes</v>
      </c>
    </row>
    <row r="23" spans="1:11" x14ac:dyDescent="0.25">
      <c r="A23" s="75" t="s">
        <v>873</v>
      </c>
      <c r="B23" s="35" t="s">
        <v>213</v>
      </c>
      <c r="C23" s="74">
        <v>0.1802965614</v>
      </c>
      <c r="D23" s="9" t="str">
        <f t="shared" si="5"/>
        <v>N/A</v>
      </c>
      <c r="E23" s="8">
        <v>0.67402108530000004</v>
      </c>
      <c r="F23" s="9" t="str">
        <f t="shared" si="6"/>
        <v>N/A</v>
      </c>
      <c r="G23" s="8">
        <v>0.84647321990000002</v>
      </c>
      <c r="H23" s="9" t="str">
        <f t="shared" si="7"/>
        <v>N/A</v>
      </c>
      <c r="I23" s="10">
        <v>273.8</v>
      </c>
      <c r="J23" s="10">
        <v>25.59</v>
      </c>
      <c r="K23" s="9" t="str">
        <f t="shared" si="4"/>
        <v>Yes</v>
      </c>
    </row>
    <row r="24" spans="1:11" x14ac:dyDescent="0.25">
      <c r="A24" s="75" t="s">
        <v>874</v>
      </c>
      <c r="B24" s="35" t="s">
        <v>232</v>
      </c>
      <c r="C24" s="74">
        <v>3.5696956627</v>
      </c>
      <c r="D24" s="9" t="str">
        <f>IF($B24="N/A","N/A",IF(C24&gt;10,"No",IF(C24&lt;1,"No","Yes")))</f>
        <v>Yes</v>
      </c>
      <c r="E24" s="8">
        <v>3.3386636472000002</v>
      </c>
      <c r="F24" s="9" t="str">
        <f>IF($B24="N/A","N/A",IF(E24&gt;10,"No",IF(E24&lt;1,"No","Yes")))</f>
        <v>Yes</v>
      </c>
      <c r="G24" s="8">
        <v>3.2740457049999998</v>
      </c>
      <c r="H24" s="9" t="str">
        <f>IF($B24="N/A","N/A",IF(G24&gt;10,"No",IF(G24&lt;1,"No","Yes")))</f>
        <v>Yes</v>
      </c>
      <c r="I24" s="10">
        <v>-6.47</v>
      </c>
      <c r="J24" s="10">
        <v>-1.94</v>
      </c>
      <c r="K24" s="9" t="str">
        <f t="shared" si="4"/>
        <v>Yes</v>
      </c>
    </row>
    <row r="25" spans="1:11" x14ac:dyDescent="0.25">
      <c r="A25" s="75" t="s">
        <v>875</v>
      </c>
      <c r="B25" s="78" t="s">
        <v>239</v>
      </c>
      <c r="C25" s="74">
        <v>21.548393918999999</v>
      </c>
      <c r="D25" s="9" t="str">
        <f>IF($B25="N/A","N/A",IF(C25&gt;10,"No",IF(C25&lt;=0,"No","Yes")))</f>
        <v>No</v>
      </c>
      <c r="E25" s="8">
        <v>21.059674761</v>
      </c>
      <c r="F25" s="9" t="str">
        <f>IF($B25="N/A","N/A",IF(E25&gt;10,"No",IF(E25&lt;=0,"No","Yes")))</f>
        <v>No</v>
      </c>
      <c r="G25" s="8">
        <v>20.626411267999998</v>
      </c>
      <c r="H25" s="9" t="str">
        <f>IF($B25="N/A","N/A",IF(G25&gt;10,"No",IF(G25&lt;=0,"No","Yes")))</f>
        <v>No</v>
      </c>
      <c r="I25" s="10">
        <v>-2.27</v>
      </c>
      <c r="J25" s="10">
        <v>-2.06</v>
      </c>
      <c r="K25" s="9" t="str">
        <f t="shared" si="4"/>
        <v>Yes</v>
      </c>
    </row>
    <row r="26" spans="1:11" x14ac:dyDescent="0.25">
      <c r="A26" s="75" t="s">
        <v>876</v>
      </c>
      <c r="B26" s="51" t="s">
        <v>248</v>
      </c>
      <c r="C26" s="74">
        <v>3.8494197126</v>
      </c>
      <c r="D26" s="9" t="str">
        <f>IF($B26="N/A","N/A",IF(C26&gt;=5,"No",IF(C26&lt;0,"No","Yes")))</f>
        <v>Yes</v>
      </c>
      <c r="E26" s="8">
        <v>4.4817073465000004</v>
      </c>
      <c r="F26" s="9" t="str">
        <f>IF($B26="N/A","N/A",IF(E26&gt;=5,"No",IF(E26&lt;0,"No","Yes")))</f>
        <v>Yes</v>
      </c>
      <c r="G26" s="8">
        <v>4.7818261279999996</v>
      </c>
      <c r="H26" s="9" t="str">
        <f>IF($B26="N/A","N/A",IF(G26&gt;=5,"No",IF(G26&lt;0,"No","Yes")))</f>
        <v>Yes</v>
      </c>
      <c r="I26" s="10">
        <v>16.43</v>
      </c>
      <c r="J26" s="10">
        <v>6.6970000000000001</v>
      </c>
      <c r="K26" s="9" t="str">
        <f t="shared" si="4"/>
        <v>Yes</v>
      </c>
    </row>
    <row r="27" spans="1:11" x14ac:dyDescent="0.25">
      <c r="A27" s="75" t="s">
        <v>14</v>
      </c>
      <c r="B27" s="51" t="s">
        <v>249</v>
      </c>
      <c r="C27" s="74">
        <v>0.78909553129999999</v>
      </c>
      <c r="D27" s="9" t="str">
        <f>IF($B27="N/A","N/A",IF(C27&gt;15,"No",IF(C27&lt;=0,"No","Yes")))</f>
        <v>Yes</v>
      </c>
      <c r="E27" s="8">
        <v>0.69466078080000004</v>
      </c>
      <c r="F27" s="9" t="str">
        <f>IF($B27="N/A","N/A",IF(E27&gt;15,"No",IF(E27&lt;=0,"No","Yes")))</f>
        <v>Yes</v>
      </c>
      <c r="G27" s="8">
        <v>0.65177096150000002</v>
      </c>
      <c r="H27" s="9" t="str">
        <f>IF($B27="N/A","N/A",IF(G27&gt;15,"No",IF(G27&lt;=0,"No","Yes")))</f>
        <v>Yes</v>
      </c>
      <c r="I27" s="10">
        <v>-12</v>
      </c>
      <c r="J27" s="10">
        <v>-6.17</v>
      </c>
      <c r="K27" s="9" t="str">
        <f>IF(J27="Div by 0", "N/A", IF(J27="N/A","N/A", IF(J27&gt;30, "No", IF(J27&lt;-30, "No", "Yes"))))</f>
        <v>Yes</v>
      </c>
    </row>
    <row r="28" spans="1:11" x14ac:dyDescent="0.25">
      <c r="A28" s="75" t="s">
        <v>877</v>
      </c>
      <c r="B28" s="35" t="s">
        <v>213</v>
      </c>
      <c r="C28" s="77">
        <v>98.829917225000003</v>
      </c>
      <c r="D28" s="9" t="str">
        <f>IF($B28="N/A","N/A",IF(C28&gt;15,"No",IF(C28&lt;-15,"No","Yes")))</f>
        <v>N/A</v>
      </c>
      <c r="E28" s="37">
        <v>94.795140575999994</v>
      </c>
      <c r="F28" s="9" t="str">
        <f>IF($B28="N/A","N/A",IF(E28&gt;15,"No",IF(E28&lt;-15,"No","Yes")))</f>
        <v>N/A</v>
      </c>
      <c r="G28" s="37">
        <v>102.77582531</v>
      </c>
      <c r="H28" s="9" t="str">
        <f>IF($B28="N/A","N/A",IF(G28&gt;15,"No",IF(G28&lt;-15,"No","Yes")))</f>
        <v>N/A</v>
      </c>
      <c r="I28" s="10">
        <v>-4.08</v>
      </c>
      <c r="J28" s="10">
        <v>8.4190000000000005</v>
      </c>
      <c r="K28" s="9" t="str">
        <f>IF(J28="Div by 0", "N/A", IF(J28="N/A","N/A", IF(J28&gt;30, "No", IF(J28&lt;-30, "No", "Yes"))))</f>
        <v>Yes</v>
      </c>
    </row>
    <row r="29" spans="1:11" x14ac:dyDescent="0.25">
      <c r="A29" s="75" t="s">
        <v>378</v>
      </c>
      <c r="B29" s="35" t="s">
        <v>250</v>
      </c>
      <c r="C29" s="74">
        <v>20.600670591</v>
      </c>
      <c r="D29" s="9" t="str">
        <f>IF($B29="N/A","N/A",IF(C29&gt;35,"No",IF(C29&lt;10,"No","Yes")))</f>
        <v>Yes</v>
      </c>
      <c r="E29" s="8">
        <v>19.707630032000001</v>
      </c>
      <c r="F29" s="9" t="str">
        <f>IF($B29="N/A","N/A",IF(E29&gt;35,"No",IF(E29&lt;10,"No","Yes")))</f>
        <v>Yes</v>
      </c>
      <c r="G29" s="8">
        <v>19.034338136999999</v>
      </c>
      <c r="H29" s="9" t="str">
        <f>IF($B29="N/A","N/A",IF(G29&gt;35,"No",IF(G29&lt;10,"No","Yes")))</f>
        <v>Yes</v>
      </c>
      <c r="I29" s="10">
        <v>-4.34</v>
      </c>
      <c r="J29" s="10">
        <v>-3.42</v>
      </c>
      <c r="K29" s="9" t="str">
        <f t="shared" ref="K29:K54" si="8">IF(J29="Div by 0", "N/A", IF(J29="N/A","N/A", IF(J29&gt;30, "No", IF(J29&lt;-30, "No", "Yes"))))</f>
        <v>Yes</v>
      </c>
    </row>
    <row r="30" spans="1:11" x14ac:dyDescent="0.25">
      <c r="A30" s="75" t="s">
        <v>379</v>
      </c>
      <c r="B30" s="35" t="s">
        <v>251</v>
      </c>
      <c r="C30" s="74">
        <v>10.742989791999999</v>
      </c>
      <c r="D30" s="9" t="str">
        <f>IF($B30="N/A","N/A",IF(C30&gt;20,"No",IF(C30&lt;2,"No","Yes")))</f>
        <v>Yes</v>
      </c>
      <c r="E30" s="8">
        <v>10.306393387</v>
      </c>
      <c r="F30" s="9" t="str">
        <f>IF($B30="N/A","N/A",IF(E30&gt;20,"No",IF(E30&lt;2,"No","Yes")))</f>
        <v>Yes</v>
      </c>
      <c r="G30" s="8">
        <v>10.545597611</v>
      </c>
      <c r="H30" s="9" t="str">
        <f>IF($B30="N/A","N/A",IF(G30&gt;20,"No",IF(G30&lt;2,"No","Yes")))</f>
        <v>Yes</v>
      </c>
      <c r="I30" s="10">
        <v>-4.0599999999999996</v>
      </c>
      <c r="J30" s="10">
        <v>2.3210000000000002</v>
      </c>
      <c r="K30" s="9" t="str">
        <f t="shared" si="8"/>
        <v>Yes</v>
      </c>
    </row>
    <row r="31" spans="1:11" x14ac:dyDescent="0.25">
      <c r="A31" s="75" t="s">
        <v>380</v>
      </c>
      <c r="B31" s="35" t="s">
        <v>252</v>
      </c>
      <c r="C31" s="74">
        <v>1.2120511507</v>
      </c>
      <c r="D31" s="9" t="str">
        <f>IF($B31="N/A","N/A",IF(C31&gt;8,"No",IF(C31&lt;0.5,"No","Yes")))</f>
        <v>Yes</v>
      </c>
      <c r="E31" s="8">
        <v>1.3492477602999999</v>
      </c>
      <c r="F31" s="9" t="str">
        <f>IF($B31="N/A","N/A",IF(E31&gt;8,"No",IF(E31&lt;0.5,"No","Yes")))</f>
        <v>Yes</v>
      </c>
      <c r="G31" s="8">
        <v>2.6374656407999999</v>
      </c>
      <c r="H31" s="9" t="str">
        <f>IF($B31="N/A","N/A",IF(G31&gt;8,"No",IF(G31&lt;0.5,"No","Yes")))</f>
        <v>Yes</v>
      </c>
      <c r="I31" s="10">
        <v>11.32</v>
      </c>
      <c r="J31" s="10">
        <v>95.48</v>
      </c>
      <c r="K31" s="9" t="str">
        <f t="shared" si="8"/>
        <v>No</v>
      </c>
    </row>
    <row r="32" spans="1:11" x14ac:dyDescent="0.25">
      <c r="A32" s="75" t="s">
        <v>381</v>
      </c>
      <c r="B32" s="35" t="s">
        <v>253</v>
      </c>
      <c r="C32" s="74">
        <v>5.6274506958000003</v>
      </c>
      <c r="D32" s="9" t="str">
        <f>IF($B32="N/A","N/A",IF(C32&gt;25,"No",IF(C32&lt;3,"No","Yes")))</f>
        <v>Yes</v>
      </c>
      <c r="E32" s="8">
        <v>5.4171002771000003</v>
      </c>
      <c r="F32" s="9" t="str">
        <f>IF($B32="N/A","N/A",IF(E32&gt;25,"No",IF(E32&lt;3,"No","Yes")))</f>
        <v>Yes</v>
      </c>
      <c r="G32" s="8">
        <v>5.3164307046000001</v>
      </c>
      <c r="H32" s="9" t="str">
        <f>IF($B32="N/A","N/A",IF(G32&gt;25,"No",IF(G32&lt;3,"No","Yes")))</f>
        <v>Yes</v>
      </c>
      <c r="I32" s="10">
        <v>-3.74</v>
      </c>
      <c r="J32" s="10">
        <v>-1.86</v>
      </c>
      <c r="K32" s="9" t="str">
        <f t="shared" si="8"/>
        <v>Yes</v>
      </c>
    </row>
    <row r="33" spans="1:11" x14ac:dyDescent="0.25">
      <c r="A33" s="75" t="s">
        <v>382</v>
      </c>
      <c r="B33" s="35" t="s">
        <v>254</v>
      </c>
      <c r="C33" s="74">
        <v>3.6045834102000001</v>
      </c>
      <c r="D33" s="9" t="str">
        <f>IF($B33="N/A","N/A",IF(C33&gt;25,"No",IF(C33&lt;2,"No","Yes")))</f>
        <v>Yes</v>
      </c>
      <c r="E33" s="8">
        <v>3.5082177816</v>
      </c>
      <c r="F33" s="9" t="str">
        <f>IF($B33="N/A","N/A",IF(E33&gt;25,"No",IF(E33&lt;2,"No","Yes")))</f>
        <v>Yes</v>
      </c>
      <c r="G33" s="8">
        <v>3.2618258979000001</v>
      </c>
      <c r="H33" s="9" t="str">
        <f>IF($B33="N/A","N/A",IF(G33&gt;25,"No",IF(G33&lt;2,"No","Yes")))</f>
        <v>Yes</v>
      </c>
      <c r="I33" s="10">
        <v>-2.67</v>
      </c>
      <c r="J33" s="10">
        <v>-7.02</v>
      </c>
      <c r="K33" s="9" t="str">
        <f t="shared" si="8"/>
        <v>Yes</v>
      </c>
    </row>
    <row r="34" spans="1:11" x14ac:dyDescent="0.25">
      <c r="A34" s="75" t="s">
        <v>383</v>
      </c>
      <c r="B34" s="35" t="s">
        <v>255</v>
      </c>
      <c r="C34" s="74">
        <v>0.6069327605</v>
      </c>
      <c r="D34" s="9" t="str">
        <f>IF($B34="N/A","N/A",IF(C34&gt;25,"No",IF(C34&lt;=0,"No","Yes")))</f>
        <v>Yes</v>
      </c>
      <c r="E34" s="8">
        <v>0.86706010680000001</v>
      </c>
      <c r="F34" s="9" t="str">
        <f>IF($B34="N/A","N/A",IF(E34&gt;25,"No",IF(E34&lt;=0,"No","Yes")))</f>
        <v>Yes</v>
      </c>
      <c r="G34" s="8">
        <v>1.0981054027999999</v>
      </c>
      <c r="H34" s="9" t="str">
        <f>IF($B34="N/A","N/A",IF(G34&gt;25,"No",IF(G34&lt;=0,"No","Yes")))</f>
        <v>Yes</v>
      </c>
      <c r="I34" s="10">
        <v>42.86</v>
      </c>
      <c r="J34" s="10">
        <v>26.65</v>
      </c>
      <c r="K34" s="9" t="str">
        <f t="shared" si="8"/>
        <v>Yes</v>
      </c>
    </row>
    <row r="35" spans="1:11" x14ac:dyDescent="0.25">
      <c r="A35" s="75" t="s">
        <v>384</v>
      </c>
      <c r="B35" s="35" t="s">
        <v>256</v>
      </c>
      <c r="C35" s="74">
        <v>20.551630756000002</v>
      </c>
      <c r="D35" s="9" t="str">
        <f>IF($B35="N/A","N/A",IF(C35&gt;20,"No",IF(C35&lt;4,"No","Yes")))</f>
        <v>No</v>
      </c>
      <c r="E35" s="8">
        <v>20.164355631999999</v>
      </c>
      <c r="F35" s="9" t="str">
        <f>IF($B35="N/A","N/A",IF(E35&gt;20,"No",IF(E35&lt;4,"No","Yes")))</f>
        <v>No</v>
      </c>
      <c r="G35" s="8">
        <v>19.692386724999999</v>
      </c>
      <c r="H35" s="9" t="str">
        <f>IF($B35="N/A","N/A",IF(G35&gt;20,"No",IF(G35&lt;4,"No","Yes")))</f>
        <v>Yes</v>
      </c>
      <c r="I35" s="10">
        <v>-1.88</v>
      </c>
      <c r="J35" s="10">
        <v>-2.34</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12.46767829</v>
      </c>
      <c r="D37" s="9" t="str">
        <f>IF($B37="N/A","N/A",IF(C37&gt;=25,"No",IF(C37&lt;0,"No","Yes")))</f>
        <v>Yes</v>
      </c>
      <c r="E37" s="8">
        <v>12.471343133</v>
      </c>
      <c r="F37" s="9" t="str">
        <f>IF($B37="N/A","N/A",IF(E37&gt;=25,"No",IF(E37&lt;0,"No","Yes")))</f>
        <v>Yes</v>
      </c>
      <c r="G37" s="8">
        <v>12.242713160999999</v>
      </c>
      <c r="H37" s="9" t="str">
        <f>IF($B37="N/A","N/A",IF(G37&gt;=25,"No",IF(G37&lt;0,"No","Yes")))</f>
        <v>Yes</v>
      </c>
      <c r="I37" s="10">
        <v>2.9399999999999999E-2</v>
      </c>
      <c r="J37" s="10">
        <v>-1.83</v>
      </c>
      <c r="K37" s="9" t="str">
        <f t="shared" si="8"/>
        <v>Yes</v>
      </c>
    </row>
    <row r="38" spans="1:11" x14ac:dyDescent="0.25">
      <c r="A38" s="75" t="s">
        <v>387</v>
      </c>
      <c r="B38" s="35" t="s">
        <v>221</v>
      </c>
      <c r="C38" s="74">
        <v>3.8388445260999999</v>
      </c>
      <c r="D38" s="9" t="str">
        <f>IF($B38="N/A","N/A",IF(C38&gt;3,"Yes","No"))</f>
        <v>Yes</v>
      </c>
      <c r="E38" s="8">
        <v>3.9616641766999998</v>
      </c>
      <c r="F38" s="9" t="str">
        <f>IF($B38="N/A","N/A",IF(E38&gt;3,"Yes","No"))</f>
        <v>Yes</v>
      </c>
      <c r="G38" s="8">
        <v>4.0689082106000001</v>
      </c>
      <c r="H38" s="9" t="str">
        <f>IF($B38="N/A","N/A",IF(G38&gt;3,"Yes","No"))</f>
        <v>Yes</v>
      </c>
      <c r="I38" s="10">
        <v>3.1989999999999998</v>
      </c>
      <c r="J38" s="10">
        <v>2.7069999999999999</v>
      </c>
      <c r="K38" s="9" t="str">
        <f t="shared" si="8"/>
        <v>Yes</v>
      </c>
    </row>
    <row r="39" spans="1:11" x14ac:dyDescent="0.25">
      <c r="A39" s="75" t="s">
        <v>388</v>
      </c>
      <c r="B39" s="35" t="s">
        <v>220</v>
      </c>
      <c r="C39" s="74">
        <v>0.58687100969999995</v>
      </c>
      <c r="D39" s="9" t="str">
        <f>IF($B39="N/A","N/A",IF(C39&gt;1,"Yes","No"))</f>
        <v>No</v>
      </c>
      <c r="E39" s="8">
        <v>0.49139835869999998</v>
      </c>
      <c r="F39" s="9" t="str">
        <f>IF($B39="N/A","N/A",IF(E39&gt;1,"Yes","No"))</f>
        <v>No</v>
      </c>
      <c r="G39" s="8">
        <v>0.50431862360000002</v>
      </c>
      <c r="H39" s="9" t="str">
        <f>IF($B39="N/A","N/A",IF(G39&gt;1,"Yes","No"))</f>
        <v>No</v>
      </c>
      <c r="I39" s="10">
        <v>-16.3</v>
      </c>
      <c r="J39" s="10">
        <v>2.629</v>
      </c>
      <c r="K39" s="9" t="str">
        <f t="shared" si="8"/>
        <v>Yes</v>
      </c>
    </row>
    <row r="40" spans="1:11" x14ac:dyDescent="0.25">
      <c r="A40" s="75" t="s">
        <v>389</v>
      </c>
      <c r="B40" s="35" t="s">
        <v>213</v>
      </c>
      <c r="C40" s="74">
        <v>9.5902425999999999E-3</v>
      </c>
      <c r="D40" s="9" t="str">
        <f>IF($B40="N/A","N/A",IF(C40&gt;15,"No",IF(C40&lt;-15,"No","Yes")))</f>
        <v>N/A</v>
      </c>
      <c r="E40" s="8">
        <v>1.0030506200000001E-2</v>
      </c>
      <c r="F40" s="9" t="str">
        <f>IF($B40="N/A","N/A",IF(E40&gt;15,"No",IF(E40&lt;-15,"No","Yes")))</f>
        <v>N/A</v>
      </c>
      <c r="G40" s="8">
        <v>9.4883207000000004E-3</v>
      </c>
      <c r="H40" s="9" t="str">
        <f>IF($B40="N/A","N/A",IF(G40&gt;15,"No",IF(G40&lt;-15,"No","Yes")))</f>
        <v>N/A</v>
      </c>
      <c r="I40" s="10">
        <v>4.5910000000000002</v>
      </c>
      <c r="J40" s="10">
        <v>-5.41</v>
      </c>
      <c r="K40" s="9" t="str">
        <f t="shared" si="8"/>
        <v>Yes</v>
      </c>
    </row>
    <row r="41" spans="1:11" x14ac:dyDescent="0.25">
      <c r="A41" s="75" t="s">
        <v>390</v>
      </c>
      <c r="B41" s="35" t="s">
        <v>213</v>
      </c>
      <c r="C41" s="74">
        <v>5.1839100000000003E-5</v>
      </c>
      <c r="D41" s="9" t="str">
        <f>IF($B41="N/A","N/A",IF(C41&gt;15,"No",IF(C41&lt;-15,"No","Yes")))</f>
        <v>N/A</v>
      </c>
      <c r="E41" s="8">
        <v>4.8223599999999997E-5</v>
      </c>
      <c r="F41" s="9" t="str">
        <f>IF($B41="N/A","N/A",IF(E41&gt;15,"No",IF(E41&lt;-15,"No","Yes")))</f>
        <v>N/A</v>
      </c>
      <c r="G41" s="8">
        <v>0</v>
      </c>
      <c r="H41" s="9" t="str">
        <f>IF($B41="N/A","N/A",IF(G41&gt;15,"No",IF(G41&lt;-15,"No","Yes")))</f>
        <v>N/A</v>
      </c>
      <c r="I41" s="10">
        <v>-6.97</v>
      </c>
      <c r="J41" s="10">
        <v>-100</v>
      </c>
      <c r="K41" s="9" t="str">
        <f t="shared" si="8"/>
        <v>No</v>
      </c>
    </row>
    <row r="42" spans="1:11" x14ac:dyDescent="0.25">
      <c r="A42" s="75" t="s">
        <v>391</v>
      </c>
      <c r="B42" s="35" t="s">
        <v>259</v>
      </c>
      <c r="C42" s="74">
        <v>0</v>
      </c>
      <c r="D42" s="9" t="str">
        <f>IF($B42="N/A","N/A",IF(C42&gt;0,"Yes","No"))</f>
        <v>No</v>
      </c>
      <c r="E42" s="8">
        <v>0</v>
      </c>
      <c r="F42" s="9" t="str">
        <f>IF($B42="N/A","N/A",IF(E42&gt;0,"Yes","No"))</f>
        <v>No</v>
      </c>
      <c r="G42" s="8">
        <v>0</v>
      </c>
      <c r="H42" s="9" t="str">
        <f>IF($B42="N/A","N/A",IF(G42&gt;0,"Yes","No"))</f>
        <v>No</v>
      </c>
      <c r="I42" s="10" t="s">
        <v>1746</v>
      </c>
      <c r="J42" s="10" t="s">
        <v>1746</v>
      </c>
      <c r="K42" s="9" t="str">
        <f t="shared" si="8"/>
        <v>N/A</v>
      </c>
    </row>
    <row r="43" spans="1:11" x14ac:dyDescent="0.25">
      <c r="A43" s="75" t="s">
        <v>392</v>
      </c>
      <c r="B43" s="35" t="s">
        <v>259</v>
      </c>
      <c r="C43" s="74">
        <v>1.3787140159</v>
      </c>
      <c r="D43" s="9" t="str">
        <f>IF($B43="N/A","N/A",IF(C43&gt;0,"Yes","No"))</f>
        <v>Yes</v>
      </c>
      <c r="E43" s="8">
        <v>1.3391690303999999</v>
      </c>
      <c r="F43" s="9" t="str">
        <f>IF($B43="N/A","N/A",IF(E43&gt;0,"Yes","No"))</f>
        <v>Yes</v>
      </c>
      <c r="G43" s="8">
        <v>0.66518878879999999</v>
      </c>
      <c r="H43" s="9" t="str">
        <f>IF($B43="N/A","N/A",IF(G43&gt;0,"Yes","No"))</f>
        <v>Yes</v>
      </c>
      <c r="I43" s="10">
        <v>-2.87</v>
      </c>
      <c r="J43" s="10">
        <v>-50.3</v>
      </c>
      <c r="K43" s="9" t="str">
        <f t="shared" si="8"/>
        <v>No</v>
      </c>
    </row>
    <row r="44" spans="1:11" x14ac:dyDescent="0.25">
      <c r="A44" s="75" t="s">
        <v>393</v>
      </c>
      <c r="B44" s="35" t="s">
        <v>259</v>
      </c>
      <c r="C44" s="74">
        <v>3.6433072547999998</v>
      </c>
      <c r="D44" s="9" t="str">
        <f>IF($B44="N/A","N/A",IF(C44&gt;0,"Yes","No"))</f>
        <v>Yes</v>
      </c>
      <c r="E44" s="8">
        <v>3.7033304174000001</v>
      </c>
      <c r="F44" s="9" t="str">
        <f>IF($B44="N/A","N/A",IF(E44&gt;0,"Yes","No"))</f>
        <v>Yes</v>
      </c>
      <c r="G44" s="8">
        <v>2.9032344631</v>
      </c>
      <c r="H44" s="9" t="str">
        <f>IF($B44="N/A","N/A",IF(G44&gt;0,"Yes","No"))</f>
        <v>Yes</v>
      </c>
      <c r="I44" s="10">
        <v>1.647</v>
      </c>
      <c r="J44" s="10">
        <v>-21.6</v>
      </c>
      <c r="K44" s="9" t="str">
        <f t="shared" si="8"/>
        <v>Yes</v>
      </c>
    </row>
    <row r="45" spans="1:11" x14ac:dyDescent="0.25">
      <c r="A45" s="75" t="s">
        <v>394</v>
      </c>
      <c r="B45" s="35" t="s">
        <v>220</v>
      </c>
      <c r="C45" s="74">
        <v>5.3083288899999997E-2</v>
      </c>
      <c r="D45" s="9" t="str">
        <f>IF($B45="N/A","N/A",IF(C45&gt;1,"Yes","No"))</f>
        <v>No</v>
      </c>
      <c r="E45" s="8">
        <v>9.5338032899999994E-2</v>
      </c>
      <c r="F45" s="9" t="str">
        <f>IF($B45="N/A","N/A",IF(E45&gt;1,"Yes","No"))</f>
        <v>No</v>
      </c>
      <c r="G45" s="8">
        <v>0.10183172510000001</v>
      </c>
      <c r="H45" s="9" t="str">
        <f>IF($B45="N/A","N/A",IF(G45&gt;1,"Yes","No"))</f>
        <v>No</v>
      </c>
      <c r="I45" s="10">
        <v>79.599999999999994</v>
      </c>
      <c r="J45" s="10">
        <v>6.8109999999999999</v>
      </c>
      <c r="K45" s="9" t="str">
        <f t="shared" si="8"/>
        <v>Yes</v>
      </c>
    </row>
    <row r="46" spans="1:11" x14ac:dyDescent="0.25">
      <c r="A46" s="75" t="s">
        <v>395</v>
      </c>
      <c r="B46" s="35" t="s">
        <v>259</v>
      </c>
      <c r="C46" s="74">
        <v>4.5411094800000003E-2</v>
      </c>
      <c r="D46" s="9" t="str">
        <f>IF($B46="N/A","N/A",IF(C46&gt;0,"Yes","No"))</f>
        <v>Yes</v>
      </c>
      <c r="E46" s="8">
        <v>2.8548363899999998E-2</v>
      </c>
      <c r="F46" s="9" t="str">
        <f>IF($B46="N/A","N/A",IF(E46&gt;0,"Yes","No"))</f>
        <v>Yes</v>
      </c>
      <c r="G46" s="8">
        <v>4.3272493099999997E-2</v>
      </c>
      <c r="H46" s="9" t="str">
        <f>IF($B46="N/A","N/A",IF(G46&gt;0,"Yes","No"))</f>
        <v>Yes</v>
      </c>
      <c r="I46" s="10">
        <v>-37.1</v>
      </c>
      <c r="J46" s="10">
        <v>51.58</v>
      </c>
      <c r="K46" s="9" t="str">
        <f t="shared" si="8"/>
        <v>No</v>
      </c>
    </row>
    <row r="47" spans="1:11" x14ac:dyDescent="0.25">
      <c r="A47" s="75" t="s">
        <v>396</v>
      </c>
      <c r="B47" s="35" t="s">
        <v>213</v>
      </c>
      <c r="C47" s="74">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5" t="s">
        <v>397</v>
      </c>
      <c r="B48" s="35" t="s">
        <v>213</v>
      </c>
      <c r="C48" s="74">
        <v>1.4483858326000001</v>
      </c>
      <c r="D48" s="9" t="str">
        <f>IF($B48="N/A","N/A",IF(C48&gt;15,"No",IF(C48&lt;-15,"No","Yes")))</f>
        <v>N/A</v>
      </c>
      <c r="E48" s="8">
        <v>1.6739853998000001</v>
      </c>
      <c r="F48" s="9" t="str">
        <f>IF($B48="N/A","N/A",IF(E48&gt;15,"No",IF(E48&lt;-15,"No","Yes")))</f>
        <v>N/A</v>
      </c>
      <c r="G48" s="8">
        <v>1.7712011256</v>
      </c>
      <c r="H48" s="9" t="str">
        <f>IF($B48="N/A","N/A",IF(G48&gt;15,"No",IF(G48&lt;-15,"No","Yes")))</f>
        <v>N/A</v>
      </c>
      <c r="I48" s="10">
        <v>15.58</v>
      </c>
      <c r="J48" s="10">
        <v>5.8070000000000004</v>
      </c>
      <c r="K48" s="9" t="str">
        <f t="shared" si="8"/>
        <v>Yes</v>
      </c>
    </row>
    <row r="49" spans="1:11" x14ac:dyDescent="0.25">
      <c r="A49" s="75" t="s">
        <v>398</v>
      </c>
      <c r="B49" s="35" t="s">
        <v>213</v>
      </c>
      <c r="C49" s="74">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2.4180371209999998</v>
      </c>
      <c r="D51" s="9" t="str">
        <f>IF($B51="N/A","N/A",IF(C51&gt;15,"No",IF(C51&lt;-15,"No","Yes")))</f>
        <v>N/A</v>
      </c>
      <c r="E51" s="8">
        <v>2.7181225207000002</v>
      </c>
      <c r="F51" s="9" t="str">
        <f>IF($B51="N/A","N/A",IF(E51&gt;15,"No",IF(E51&lt;-15,"No","Yes")))</f>
        <v>N/A</v>
      </c>
      <c r="G51" s="8">
        <v>2.8507132533999999</v>
      </c>
      <c r="H51" s="9" t="str">
        <f>IF($B51="N/A","N/A",IF(G51&gt;15,"No",IF(G51&lt;-15,"No","Yes")))</f>
        <v>N/A</v>
      </c>
      <c r="I51" s="10">
        <v>12.41</v>
      </c>
      <c r="J51" s="10">
        <v>4.8780000000000001</v>
      </c>
      <c r="K51" s="9" t="str">
        <f t="shared" si="8"/>
        <v>Yes</v>
      </c>
    </row>
    <row r="52" spans="1:11" x14ac:dyDescent="0.25">
      <c r="A52" s="75" t="s">
        <v>401</v>
      </c>
      <c r="B52" s="35" t="s">
        <v>220</v>
      </c>
      <c r="C52" s="74">
        <v>9.5851105521999997</v>
      </c>
      <c r="D52" s="9" t="str">
        <f>IF($B52="N/A","N/A",IF(C52&gt;1,"Yes","No"))</f>
        <v>Yes</v>
      </c>
      <c r="E52" s="8">
        <v>10.405782200999999</v>
      </c>
      <c r="F52" s="9" t="str">
        <f>IF($B52="N/A","N/A",IF(E52&gt;1,"Yes","No"))</f>
        <v>Yes</v>
      </c>
      <c r="G52" s="8">
        <v>11.195643423</v>
      </c>
      <c r="H52" s="9" t="str">
        <f>IF($B52="N/A","N/A",IF(G52&gt;1,"Yes","No"))</f>
        <v>Yes</v>
      </c>
      <c r="I52" s="10">
        <v>8.5619999999999994</v>
      </c>
      <c r="J52" s="10">
        <v>7.5910000000000002</v>
      </c>
      <c r="K52" s="9" t="str">
        <f t="shared" si="8"/>
        <v>Yes</v>
      </c>
    </row>
    <row r="53" spans="1:11" x14ac:dyDescent="0.25">
      <c r="A53" s="75" t="s">
        <v>402</v>
      </c>
      <c r="B53" s="35" t="s">
        <v>259</v>
      </c>
      <c r="C53" s="74">
        <v>1.5786057757</v>
      </c>
      <c r="D53" s="9" t="str">
        <f>IF($B53="N/A","N/A",IF(C53&gt;0,"Yes","No"))</f>
        <v>Yes</v>
      </c>
      <c r="E53" s="8">
        <v>1.7806559758</v>
      </c>
      <c r="F53" s="9" t="str">
        <f>IF($B53="N/A","N/A",IF(E53&gt;0,"Yes","No"))</f>
        <v>Yes</v>
      </c>
      <c r="G53" s="8">
        <v>2.0560424309999998</v>
      </c>
      <c r="H53" s="9" t="str">
        <f>IF($B53="N/A","N/A",IF(G53&gt;0,"Yes","No"))</f>
        <v>Yes</v>
      </c>
      <c r="I53" s="10">
        <v>12.8</v>
      </c>
      <c r="J53" s="10">
        <v>15.47</v>
      </c>
      <c r="K53" s="9" t="str">
        <f t="shared" si="8"/>
        <v>Yes</v>
      </c>
    </row>
    <row r="54" spans="1:11" x14ac:dyDescent="0.25">
      <c r="A54" s="75" t="s">
        <v>403</v>
      </c>
      <c r="B54" s="35" t="s">
        <v>260</v>
      </c>
      <c r="C54" s="74">
        <v>0</v>
      </c>
      <c r="D54" s="9" t="str">
        <f>IF($B54="N/A","N/A",IF(C54&gt;=1,"No",IF(C54&lt;0,"No","Yes")))</f>
        <v>Yes</v>
      </c>
      <c r="E54" s="8">
        <v>5.7868310000000001E-4</v>
      </c>
      <c r="F54" s="9" t="str">
        <f>IF($B54="N/A","N/A",IF(E54&gt;=1,"No",IF(E54&lt;0,"No","Yes")))</f>
        <v>Yes</v>
      </c>
      <c r="G54" s="8">
        <v>1.2938619E-3</v>
      </c>
      <c r="H54" s="9" t="str">
        <f>IF($B54="N/A","N/A",IF(G54&gt;=1,"No",IF(G54&lt;0,"No","Yes")))</f>
        <v>Yes</v>
      </c>
      <c r="I54" s="10" t="s">
        <v>1746</v>
      </c>
      <c r="J54" s="10">
        <v>123.6</v>
      </c>
      <c r="K54" s="9" t="str">
        <f t="shared" si="8"/>
        <v>No</v>
      </c>
    </row>
    <row r="55" spans="1:11" x14ac:dyDescent="0.25">
      <c r="A55" s="75" t="s">
        <v>878</v>
      </c>
      <c r="B55" s="35" t="s">
        <v>213</v>
      </c>
      <c r="C55" s="77">
        <v>140.51430189999999</v>
      </c>
      <c r="D55" s="9" t="str">
        <f>IF($B55="N/A","N/A",IF(C55&gt;15,"No",IF(C55&lt;-15,"No","Yes")))</f>
        <v>N/A</v>
      </c>
      <c r="E55" s="37">
        <v>134.08822698</v>
      </c>
      <c r="F55" s="9" t="str">
        <f>IF($B55="N/A","N/A",IF(E55&gt;15,"No",IF(E55&lt;-15,"No","Yes")))</f>
        <v>N/A</v>
      </c>
      <c r="G55" s="37">
        <v>135.21294474999999</v>
      </c>
      <c r="H55" s="9" t="str">
        <f>IF($B55="N/A","N/A",IF(G55&gt;15,"No",IF(G55&lt;-15,"No","Yes")))</f>
        <v>N/A</v>
      </c>
      <c r="I55" s="10">
        <v>-4.57</v>
      </c>
      <c r="J55" s="10">
        <v>0.83879999999999999</v>
      </c>
      <c r="K55" s="9" t="str">
        <f t="shared" ref="K55:K74" si="9">IF(J55="Div by 0", "N/A", IF(J55="N/A","N/A", IF(J55&gt;30, "No", IF(J55&lt;-30, "No", "Yes"))))</f>
        <v>Yes</v>
      </c>
    </row>
    <row r="56" spans="1:11" x14ac:dyDescent="0.25">
      <c r="A56" s="75" t="s">
        <v>879</v>
      </c>
      <c r="B56" s="35" t="s">
        <v>261</v>
      </c>
      <c r="C56" s="77">
        <v>122.54208396999999</v>
      </c>
      <c r="D56" s="9" t="str">
        <f>IF($B56="N/A","N/A",IF(C56&gt;90,"No",IF(C56&lt;20,"No","Yes")))</f>
        <v>No</v>
      </c>
      <c r="E56" s="37">
        <v>113.39607558</v>
      </c>
      <c r="F56" s="9" t="str">
        <f>IF($B56="N/A","N/A",IF(E56&gt;90,"No",IF(E56&lt;20,"No","Yes")))</f>
        <v>No</v>
      </c>
      <c r="G56" s="37">
        <v>113.04337821</v>
      </c>
      <c r="H56" s="9" t="str">
        <f>IF($B56="N/A","N/A",IF(G56&gt;90,"No",IF(G56&lt;20,"No","Yes")))</f>
        <v>No</v>
      </c>
      <c r="I56" s="10">
        <v>-7.46</v>
      </c>
      <c r="J56" s="10">
        <v>-0.311</v>
      </c>
      <c r="K56" s="9" t="str">
        <f t="shared" si="9"/>
        <v>Yes</v>
      </c>
    </row>
    <row r="57" spans="1:11" x14ac:dyDescent="0.25">
      <c r="A57" s="75" t="s">
        <v>880</v>
      </c>
      <c r="B57" s="35" t="s">
        <v>262</v>
      </c>
      <c r="C57" s="77">
        <v>60.405694928999999</v>
      </c>
      <c r="D57" s="9" t="str">
        <f>IF($B57="N/A","N/A",IF(C57&gt;60,"No",IF(C57&lt;10,"No","Yes")))</f>
        <v>No</v>
      </c>
      <c r="E57" s="37">
        <v>59.799322480999997</v>
      </c>
      <c r="F57" s="9" t="str">
        <f>IF($B57="N/A","N/A",IF(E57&gt;60,"No",IF(E57&lt;10,"No","Yes")))</f>
        <v>Yes</v>
      </c>
      <c r="G57" s="37">
        <v>60.891067558000003</v>
      </c>
      <c r="H57" s="9" t="str">
        <f>IF($B57="N/A","N/A",IF(G57&gt;60,"No",IF(G57&lt;10,"No","Yes")))</f>
        <v>No</v>
      </c>
      <c r="I57" s="10">
        <v>-1</v>
      </c>
      <c r="J57" s="10">
        <v>1.8260000000000001</v>
      </c>
      <c r="K57" s="9" t="str">
        <f t="shared" si="9"/>
        <v>Yes</v>
      </c>
    </row>
    <row r="58" spans="1:11" ht="25" x14ac:dyDescent="0.25">
      <c r="A58" s="75" t="s">
        <v>881</v>
      </c>
      <c r="B58" s="35" t="s">
        <v>263</v>
      </c>
      <c r="C58" s="77">
        <v>81.159146315000001</v>
      </c>
      <c r="D58" s="9" t="str">
        <f>IF($B58="N/A","N/A",IF(C58&gt;100,"No",IF(C58&lt;10,"No","Yes")))</f>
        <v>Yes</v>
      </c>
      <c r="E58" s="37">
        <v>74.083312484000004</v>
      </c>
      <c r="F58" s="9" t="str">
        <f>IF($B58="N/A","N/A",IF(E58&gt;100,"No",IF(E58&lt;10,"No","Yes")))</f>
        <v>Yes</v>
      </c>
      <c r="G58" s="37">
        <v>63.598459245999997</v>
      </c>
      <c r="H58" s="9" t="str">
        <f>IF($B58="N/A","N/A",IF(G58&gt;100,"No",IF(G58&lt;10,"No","Yes")))</f>
        <v>Yes</v>
      </c>
      <c r="I58" s="10">
        <v>-8.7200000000000006</v>
      </c>
      <c r="J58" s="10">
        <v>-14.2</v>
      </c>
      <c r="K58" s="9" t="str">
        <f t="shared" si="9"/>
        <v>Yes</v>
      </c>
    </row>
    <row r="59" spans="1:11" x14ac:dyDescent="0.25">
      <c r="A59" s="75" t="s">
        <v>882</v>
      </c>
      <c r="B59" s="35" t="s">
        <v>264</v>
      </c>
      <c r="C59" s="77">
        <v>127.13034747</v>
      </c>
      <c r="D59" s="9" t="str">
        <f>IF($B59="N/A","N/A",IF(C59&gt;100,"No",IF(C59&lt;20,"No","Yes")))</f>
        <v>No</v>
      </c>
      <c r="E59" s="37">
        <v>144.95767050000001</v>
      </c>
      <c r="F59" s="9" t="str">
        <f>IF($B59="N/A","N/A",IF(E59&gt;100,"No",IF(E59&lt;20,"No","Yes")))</f>
        <v>No</v>
      </c>
      <c r="G59" s="37">
        <v>158.63597195</v>
      </c>
      <c r="H59" s="9" t="str">
        <f>IF($B59="N/A","N/A",IF(G59&gt;100,"No",IF(G59&lt;20,"No","Yes")))</f>
        <v>No</v>
      </c>
      <c r="I59" s="10">
        <v>14.02</v>
      </c>
      <c r="J59" s="10">
        <v>9.4359999999999999</v>
      </c>
      <c r="K59" s="9" t="str">
        <f t="shared" si="9"/>
        <v>Yes</v>
      </c>
    </row>
    <row r="60" spans="1:11" x14ac:dyDescent="0.25">
      <c r="A60" s="75" t="s">
        <v>883</v>
      </c>
      <c r="B60" s="35" t="s">
        <v>264</v>
      </c>
      <c r="C60" s="77">
        <v>249.17552563999999</v>
      </c>
      <c r="D60" s="9" t="str">
        <f>IF($B60="N/A","N/A",IF(C60&gt;100,"No",IF(C60&lt;20,"No","Yes")))</f>
        <v>No</v>
      </c>
      <c r="E60" s="37">
        <v>242.41212938000001</v>
      </c>
      <c r="F60" s="9" t="str">
        <f>IF($B60="N/A","N/A",IF(E60&gt;100,"No",IF(E60&lt;20,"No","Yes")))</f>
        <v>No</v>
      </c>
      <c r="G60" s="37">
        <v>242.98310488000001</v>
      </c>
      <c r="H60" s="9" t="str">
        <f>IF($B60="N/A","N/A",IF(G60&gt;100,"No",IF(G60&lt;20,"No","Yes")))</f>
        <v>No</v>
      </c>
      <c r="I60" s="10">
        <v>-2.71</v>
      </c>
      <c r="J60" s="10">
        <v>0.23549999999999999</v>
      </c>
      <c r="K60" s="9" t="str">
        <f t="shared" si="9"/>
        <v>Yes</v>
      </c>
    </row>
    <row r="61" spans="1:11" x14ac:dyDescent="0.25">
      <c r="A61" s="75" t="s">
        <v>884</v>
      </c>
      <c r="B61" s="35" t="s">
        <v>213</v>
      </c>
      <c r="C61" s="77">
        <v>160.03715407999999</v>
      </c>
      <c r="D61" s="9" t="str">
        <f>IF($B61="N/A","N/A",IF(C61&gt;15,"No",IF(C61&lt;-15,"No","Yes")))</f>
        <v>N/A</v>
      </c>
      <c r="E61" s="37">
        <v>134.88765294999999</v>
      </c>
      <c r="F61" s="9" t="str">
        <f>IF($B61="N/A","N/A",IF(E61&gt;15,"No",IF(E61&lt;-15,"No","Yes")))</f>
        <v>N/A</v>
      </c>
      <c r="G61" s="37">
        <v>121.50674231000001</v>
      </c>
      <c r="H61" s="9" t="str">
        <f>IF($B61="N/A","N/A",IF(G61&gt;15,"No",IF(G61&lt;-15,"No","Yes")))</f>
        <v>N/A</v>
      </c>
      <c r="I61" s="10">
        <v>-15.7</v>
      </c>
      <c r="J61" s="10">
        <v>-9.92</v>
      </c>
      <c r="K61" s="9" t="str">
        <f t="shared" si="9"/>
        <v>Yes</v>
      </c>
    </row>
    <row r="62" spans="1:11" x14ac:dyDescent="0.25">
      <c r="A62" s="75" t="s">
        <v>885</v>
      </c>
      <c r="B62" s="35" t="s">
        <v>265</v>
      </c>
      <c r="C62" s="77">
        <v>39.914831630999998</v>
      </c>
      <c r="D62" s="9" t="str">
        <f>IF($B62="N/A","N/A",IF(C62&gt;60,"No",IF(C62&lt;10,"No","Yes")))</f>
        <v>Yes</v>
      </c>
      <c r="E62" s="37">
        <v>39.424694422999998</v>
      </c>
      <c r="F62" s="9" t="str">
        <f>IF($B62="N/A","N/A",IF(E62&gt;60,"No",IF(E62&lt;10,"No","Yes")))</f>
        <v>Yes</v>
      </c>
      <c r="G62" s="37">
        <v>37.179093580999997</v>
      </c>
      <c r="H62" s="9" t="str">
        <f>IF($B62="N/A","N/A",IF(G62&gt;60,"No",IF(G62&lt;10,"No","Yes")))</f>
        <v>Yes</v>
      </c>
      <c r="I62" s="10">
        <v>-1.23</v>
      </c>
      <c r="J62" s="10">
        <v>-5.7</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185.08243834999999</v>
      </c>
      <c r="D64" s="9" t="str">
        <f t="shared" ref="D64:D74" si="10">IF($B64="N/A","N/A",IF(C64&gt;15,"No",IF(C64&lt;-15,"No","Yes")))</f>
        <v>N/A</v>
      </c>
      <c r="E64" s="37">
        <v>174.56826556999999</v>
      </c>
      <c r="F64" s="9" t="str">
        <f>IF($B64="N/A","N/A",IF(E64&gt;15,"No",IF(E64&lt;-15,"No","Yes")))</f>
        <v>N/A</v>
      </c>
      <c r="G64" s="37">
        <v>180.45113864999999</v>
      </c>
      <c r="H64" s="9" t="str">
        <f>IF($B64="N/A","N/A",IF(G64&gt;15,"No",IF(G64&lt;-15,"No","Yes")))</f>
        <v>N/A</v>
      </c>
      <c r="I64" s="10">
        <v>-5.68</v>
      </c>
      <c r="J64" s="10">
        <v>3.37</v>
      </c>
      <c r="K64" s="9" t="str">
        <f t="shared" si="9"/>
        <v>Yes</v>
      </c>
    </row>
    <row r="65" spans="1:11" ht="15.75" customHeight="1" x14ac:dyDescent="0.25">
      <c r="A65" s="75" t="s">
        <v>888</v>
      </c>
      <c r="B65" s="35" t="s">
        <v>213</v>
      </c>
      <c r="C65" s="77">
        <v>107.73895723</v>
      </c>
      <c r="D65" s="9" t="str">
        <f t="shared" si="10"/>
        <v>N/A</v>
      </c>
      <c r="E65" s="37">
        <v>110.53614032999999</v>
      </c>
      <c r="F65" s="9" t="str">
        <f t="shared" ref="F65:F73" si="11">IF($B65="N/A","N/A",IF(E65&gt;15,"No",IF(E65&lt;-15,"No","Yes")))</f>
        <v>N/A</v>
      </c>
      <c r="G65" s="37">
        <v>106.77445265</v>
      </c>
      <c r="H65" s="9" t="str">
        <f t="shared" ref="H65:H86" si="12">IF($B65="N/A","N/A",IF(G65&gt;15,"No",IF(G65&lt;-15,"No","Yes")))</f>
        <v>N/A</v>
      </c>
      <c r="I65" s="10">
        <v>2.5960000000000001</v>
      </c>
      <c r="J65" s="10">
        <v>-3.4</v>
      </c>
      <c r="K65" s="9" t="str">
        <f t="shared" si="9"/>
        <v>Yes</v>
      </c>
    </row>
    <row r="66" spans="1:11" x14ac:dyDescent="0.25">
      <c r="A66" s="75" t="s">
        <v>889</v>
      </c>
      <c r="B66" s="35" t="s">
        <v>213</v>
      </c>
      <c r="C66" s="77">
        <v>357.75046373999999</v>
      </c>
      <c r="D66" s="9" t="str">
        <f t="shared" si="10"/>
        <v>N/A</v>
      </c>
      <c r="E66" s="37">
        <v>303.01638861999999</v>
      </c>
      <c r="F66" s="9" t="str">
        <f t="shared" si="11"/>
        <v>N/A</v>
      </c>
      <c r="G66" s="37">
        <v>282.08874952000002</v>
      </c>
      <c r="H66" s="9" t="str">
        <f t="shared" si="12"/>
        <v>N/A</v>
      </c>
      <c r="I66" s="10">
        <v>-15.3</v>
      </c>
      <c r="J66" s="10">
        <v>-6.91</v>
      </c>
      <c r="K66" s="9" t="str">
        <f t="shared" si="9"/>
        <v>Yes</v>
      </c>
    </row>
    <row r="67" spans="1:11" x14ac:dyDescent="0.25">
      <c r="A67" s="75" t="s">
        <v>890</v>
      </c>
      <c r="B67" s="35" t="s">
        <v>213</v>
      </c>
      <c r="C67" s="77" t="s">
        <v>1746</v>
      </c>
      <c r="D67" s="9" t="str">
        <f t="shared" si="10"/>
        <v>N/A</v>
      </c>
      <c r="E67" s="37" t="s">
        <v>1746</v>
      </c>
      <c r="F67" s="9" t="str">
        <f t="shared" si="11"/>
        <v>N/A</v>
      </c>
      <c r="G67" s="37" t="s">
        <v>1746</v>
      </c>
      <c r="H67" s="9" t="str">
        <f t="shared" si="12"/>
        <v>N/A</v>
      </c>
      <c r="I67" s="10" t="s">
        <v>1746</v>
      </c>
      <c r="J67" s="10" t="s">
        <v>1746</v>
      </c>
      <c r="K67" s="9" t="str">
        <f t="shared" si="9"/>
        <v>N/A</v>
      </c>
    </row>
    <row r="68" spans="1:11" ht="25" x14ac:dyDescent="0.25">
      <c r="A68" s="75" t="s">
        <v>891</v>
      </c>
      <c r="B68" s="35" t="s">
        <v>213</v>
      </c>
      <c r="C68" s="77">
        <v>71.255639946000002</v>
      </c>
      <c r="D68" s="9" t="str">
        <f t="shared" si="10"/>
        <v>N/A</v>
      </c>
      <c r="E68" s="37">
        <v>73.796687071999997</v>
      </c>
      <c r="F68" s="9" t="str">
        <f t="shared" si="11"/>
        <v>N/A</v>
      </c>
      <c r="G68" s="37">
        <v>71.245443412</v>
      </c>
      <c r="H68" s="9" t="str">
        <f t="shared" si="12"/>
        <v>N/A</v>
      </c>
      <c r="I68" s="10">
        <v>3.5659999999999998</v>
      </c>
      <c r="J68" s="10">
        <v>-3.46</v>
      </c>
      <c r="K68" s="9" t="str">
        <f t="shared" si="9"/>
        <v>Yes</v>
      </c>
    </row>
    <row r="69" spans="1:11" x14ac:dyDescent="0.25">
      <c r="A69" s="75" t="s">
        <v>892</v>
      </c>
      <c r="B69" s="35" t="s">
        <v>213</v>
      </c>
      <c r="C69" s="77">
        <v>54.707075881000002</v>
      </c>
      <c r="D69" s="9" t="str">
        <f t="shared" si="10"/>
        <v>N/A</v>
      </c>
      <c r="E69" s="37">
        <v>59.976235432000003</v>
      </c>
      <c r="F69" s="9" t="str">
        <f t="shared" si="11"/>
        <v>N/A</v>
      </c>
      <c r="G69" s="37">
        <v>65.410966591999994</v>
      </c>
      <c r="H69" s="9" t="str">
        <f t="shared" si="12"/>
        <v>N/A</v>
      </c>
      <c r="I69" s="10">
        <v>9.6319999999999997</v>
      </c>
      <c r="J69" s="10">
        <v>9.0609999999999999</v>
      </c>
      <c r="K69" s="9" t="str">
        <f t="shared" si="9"/>
        <v>Yes</v>
      </c>
    </row>
    <row r="70" spans="1:11" ht="25" x14ac:dyDescent="0.25">
      <c r="A70" s="75" t="s">
        <v>893</v>
      </c>
      <c r="B70" s="35" t="s">
        <v>213</v>
      </c>
      <c r="C70" s="77">
        <v>27.793945312999998</v>
      </c>
      <c r="D70" s="9" t="str">
        <f t="shared" si="10"/>
        <v>N/A</v>
      </c>
      <c r="E70" s="37">
        <v>29.783004552000001</v>
      </c>
      <c r="F70" s="9" t="str">
        <f t="shared" si="11"/>
        <v>N/A</v>
      </c>
      <c r="G70" s="37">
        <v>29.340705882000002</v>
      </c>
      <c r="H70" s="9" t="str">
        <f t="shared" si="12"/>
        <v>N/A</v>
      </c>
      <c r="I70" s="10">
        <v>7.1559999999999997</v>
      </c>
      <c r="J70" s="10">
        <v>-1.49</v>
      </c>
      <c r="K70" s="9" t="str">
        <f t="shared" si="9"/>
        <v>Yes</v>
      </c>
    </row>
    <row r="71" spans="1:11" x14ac:dyDescent="0.25">
      <c r="A71" s="75" t="s">
        <v>894</v>
      </c>
      <c r="B71" s="35" t="s">
        <v>213</v>
      </c>
      <c r="C71" s="77">
        <v>1551.3436073</v>
      </c>
      <c r="D71" s="9" t="str">
        <f t="shared" si="10"/>
        <v>N/A</v>
      </c>
      <c r="E71" s="37">
        <v>1793.8783784</v>
      </c>
      <c r="F71" s="9" t="str">
        <f t="shared" si="11"/>
        <v>N/A</v>
      </c>
      <c r="G71" s="37">
        <v>1043.4806202</v>
      </c>
      <c r="H71" s="9" t="str">
        <f t="shared" si="12"/>
        <v>N/A</v>
      </c>
      <c r="I71" s="10">
        <v>15.63</v>
      </c>
      <c r="J71" s="10">
        <v>-41.8</v>
      </c>
      <c r="K71" s="9" t="str">
        <f t="shared" si="9"/>
        <v>No</v>
      </c>
    </row>
    <row r="72" spans="1:11" ht="25" x14ac:dyDescent="0.25">
      <c r="A72" s="75" t="s">
        <v>895</v>
      </c>
      <c r="B72" s="35" t="s">
        <v>213</v>
      </c>
      <c r="C72" s="77">
        <v>1216.3995712000001</v>
      </c>
      <c r="D72" s="9" t="str">
        <f t="shared" si="10"/>
        <v>N/A</v>
      </c>
      <c r="E72" s="37">
        <v>1018.278861</v>
      </c>
      <c r="F72" s="9" t="str">
        <f t="shared" si="11"/>
        <v>N/A</v>
      </c>
      <c r="G72" s="37">
        <v>1002.4310953</v>
      </c>
      <c r="H72" s="9" t="str">
        <f t="shared" si="12"/>
        <v>N/A</v>
      </c>
      <c r="I72" s="10">
        <v>-16.3</v>
      </c>
      <c r="J72" s="10">
        <v>-1.56</v>
      </c>
      <c r="K72" s="9" t="str">
        <f t="shared" si="9"/>
        <v>Yes</v>
      </c>
    </row>
    <row r="73" spans="1:11" x14ac:dyDescent="0.25">
      <c r="A73" s="75" t="s">
        <v>896</v>
      </c>
      <c r="B73" s="35" t="s">
        <v>213</v>
      </c>
      <c r="C73" s="77">
        <v>96.828562312000003</v>
      </c>
      <c r="D73" s="9" t="str">
        <f t="shared" si="10"/>
        <v>N/A</v>
      </c>
      <c r="E73" s="37">
        <v>91.470368242000006</v>
      </c>
      <c r="F73" s="9" t="str">
        <f t="shared" si="11"/>
        <v>N/A</v>
      </c>
      <c r="G73" s="37">
        <v>91.256613076999997</v>
      </c>
      <c r="H73" s="9" t="str">
        <f t="shared" si="12"/>
        <v>N/A</v>
      </c>
      <c r="I73" s="10">
        <v>-5.53</v>
      </c>
      <c r="J73" s="10">
        <v>-0.23400000000000001</v>
      </c>
      <c r="K73" s="9" t="str">
        <f t="shared" si="9"/>
        <v>Yes</v>
      </c>
    </row>
    <row r="74" spans="1:11" x14ac:dyDescent="0.25">
      <c r="A74" s="75" t="s">
        <v>897</v>
      </c>
      <c r="B74" s="35" t="s">
        <v>213</v>
      </c>
      <c r="C74" s="77">
        <v>586.33666097000003</v>
      </c>
      <c r="D74" s="9" t="str">
        <f t="shared" si="10"/>
        <v>N/A</v>
      </c>
      <c r="E74" s="37">
        <v>506.12333108000001</v>
      </c>
      <c r="F74" s="9" t="str">
        <f>IF($B74="N/A","N/A",IF(E74&gt;15,"No",IF(E74&lt;-15,"No","Yes")))</f>
        <v>N/A</v>
      </c>
      <c r="G74" s="37">
        <v>465.05129937999999</v>
      </c>
      <c r="H74" s="9" t="str">
        <f t="shared" si="12"/>
        <v>N/A</v>
      </c>
      <c r="I74" s="10">
        <v>-13.7</v>
      </c>
      <c r="J74" s="10">
        <v>-8.1199999999999992</v>
      </c>
      <c r="K74" s="9" t="str">
        <f t="shared" si="9"/>
        <v>Yes</v>
      </c>
    </row>
    <row r="75" spans="1:11" x14ac:dyDescent="0.25">
      <c r="A75" s="75" t="s">
        <v>898</v>
      </c>
      <c r="B75" s="35" t="s">
        <v>213</v>
      </c>
      <c r="C75" s="74">
        <v>0.14442387009999999</v>
      </c>
      <c r="D75" s="9" t="str">
        <f t="shared" ref="D75:D80" si="13">IF($B75="N/A","N/A",IF(C75&gt;15,"No",IF(C75&lt;-15,"No","Yes")))</f>
        <v>N/A</v>
      </c>
      <c r="E75" s="8">
        <v>0.156967778</v>
      </c>
      <c r="F75" s="9" t="str">
        <f>IF($B75="N/A","N/A",IF(E75&gt;15,"No",IF(E75&lt;-15,"No","Yes")))</f>
        <v>N/A</v>
      </c>
      <c r="G75" s="8">
        <v>0.1126139078</v>
      </c>
      <c r="H75" s="9" t="str">
        <f t="shared" si="12"/>
        <v>N/A</v>
      </c>
      <c r="I75" s="10">
        <v>8.6850000000000005</v>
      </c>
      <c r="J75" s="10">
        <v>-28.3</v>
      </c>
      <c r="K75" s="9" t="str">
        <f t="shared" ref="K75:K80" si="14">IF(J75="Div by 0", "N/A", IF(J75="N/A","N/A", IF(J75&gt;30, "No", IF(J75&lt;-30, "No", "Yes"))))</f>
        <v>Yes</v>
      </c>
    </row>
    <row r="76" spans="1:11" x14ac:dyDescent="0.25">
      <c r="A76" s="75" t="s">
        <v>899</v>
      </c>
      <c r="B76" s="35" t="s">
        <v>213</v>
      </c>
      <c r="C76" s="74">
        <v>0.63705130619999994</v>
      </c>
      <c r="D76" s="9" t="str">
        <f t="shared" si="13"/>
        <v>N/A</v>
      </c>
      <c r="E76" s="8">
        <v>0.65834841929999999</v>
      </c>
      <c r="F76" s="9" t="str">
        <f t="shared" ref="F76:F86" si="15">IF($B76="N/A","N/A",IF(E76&gt;15,"No",IF(E76&lt;-15,"No","Yes")))</f>
        <v>N/A</v>
      </c>
      <c r="G76" s="8">
        <v>0.64405571080000001</v>
      </c>
      <c r="H76" s="9" t="str">
        <f t="shared" si="12"/>
        <v>N/A</v>
      </c>
      <c r="I76" s="10">
        <v>3.343</v>
      </c>
      <c r="J76" s="10">
        <v>-2.17</v>
      </c>
      <c r="K76" s="9" t="str">
        <f t="shared" si="14"/>
        <v>Yes</v>
      </c>
    </row>
    <row r="77" spans="1:11" x14ac:dyDescent="0.25">
      <c r="A77" s="75" t="s">
        <v>900</v>
      </c>
      <c r="B77" s="35" t="s">
        <v>213</v>
      </c>
      <c r="C77" s="74">
        <v>0.72605912569999997</v>
      </c>
      <c r="D77" s="9" t="str">
        <f t="shared" si="13"/>
        <v>N/A</v>
      </c>
      <c r="E77" s="8">
        <v>0.64865547820000002</v>
      </c>
      <c r="F77" s="9" t="str">
        <f t="shared" si="15"/>
        <v>N/A</v>
      </c>
      <c r="G77" s="8">
        <v>0.49828060130000001</v>
      </c>
      <c r="H77" s="9" t="str">
        <f t="shared" si="12"/>
        <v>N/A</v>
      </c>
      <c r="I77" s="10">
        <v>-10.7</v>
      </c>
      <c r="J77" s="10">
        <v>-23.2</v>
      </c>
      <c r="K77" s="9" t="str">
        <f t="shared" si="14"/>
        <v>Yes</v>
      </c>
    </row>
    <row r="78" spans="1:11" x14ac:dyDescent="0.25">
      <c r="A78" s="75" t="s">
        <v>901</v>
      </c>
      <c r="B78" s="35" t="s">
        <v>213</v>
      </c>
      <c r="C78" s="74">
        <v>1.4282722426000001</v>
      </c>
      <c r="D78" s="9" t="str">
        <f t="shared" si="13"/>
        <v>N/A</v>
      </c>
      <c r="E78" s="8">
        <v>1.3216156445</v>
      </c>
      <c r="F78" s="9" t="str">
        <f t="shared" si="15"/>
        <v>N/A</v>
      </c>
      <c r="G78" s="8">
        <v>1.2018539604</v>
      </c>
      <c r="H78" s="9" t="str">
        <f t="shared" si="12"/>
        <v>N/A</v>
      </c>
      <c r="I78" s="10">
        <v>-7.47</v>
      </c>
      <c r="J78" s="10">
        <v>-9.06</v>
      </c>
      <c r="K78" s="9" t="str">
        <f t="shared" si="14"/>
        <v>Yes</v>
      </c>
    </row>
    <row r="79" spans="1:11" ht="25" x14ac:dyDescent="0.25">
      <c r="A79" s="75" t="s">
        <v>902</v>
      </c>
      <c r="B79" s="35" t="s">
        <v>213</v>
      </c>
      <c r="C79" s="74">
        <v>12.442121589999999</v>
      </c>
      <c r="D79" s="9" t="str">
        <f t="shared" si="13"/>
        <v>N/A</v>
      </c>
      <c r="E79" s="8">
        <v>12.793862488</v>
      </c>
      <c r="F79" s="9" t="str">
        <f t="shared" si="15"/>
        <v>N/A</v>
      </c>
      <c r="G79" s="8">
        <v>13.836559361999999</v>
      </c>
      <c r="H79" s="9" t="str">
        <f t="shared" si="12"/>
        <v>N/A</v>
      </c>
      <c r="I79" s="10">
        <v>2.827</v>
      </c>
      <c r="J79" s="10">
        <v>8.15</v>
      </c>
      <c r="K79" s="9" t="str">
        <f t="shared" si="14"/>
        <v>Yes</v>
      </c>
    </row>
    <row r="80" spans="1:11" ht="25" x14ac:dyDescent="0.25">
      <c r="A80" s="75" t="s">
        <v>903</v>
      </c>
      <c r="B80" s="35" t="s">
        <v>213</v>
      </c>
      <c r="C80" s="79" t="s">
        <v>213</v>
      </c>
      <c r="D80" s="9" t="str">
        <f t="shared" si="13"/>
        <v>N/A</v>
      </c>
      <c r="E80" s="79">
        <v>12.791933544000001</v>
      </c>
      <c r="F80" s="9" t="str">
        <f t="shared" si="15"/>
        <v>N/A</v>
      </c>
      <c r="G80" s="79">
        <v>13.824675000999999</v>
      </c>
      <c r="H80" s="9" t="str">
        <f t="shared" si="12"/>
        <v>N/A</v>
      </c>
      <c r="I80" s="10" t="s">
        <v>213</v>
      </c>
      <c r="J80" s="80">
        <v>8.0730000000000004</v>
      </c>
      <c r="K80" s="9" t="str">
        <f t="shared" si="14"/>
        <v>Yes</v>
      </c>
    </row>
    <row r="81" spans="1:11" x14ac:dyDescent="0.25">
      <c r="A81" s="75" t="s">
        <v>904</v>
      </c>
      <c r="B81" s="35" t="s">
        <v>213</v>
      </c>
      <c r="C81" s="81">
        <v>104.98061737</v>
      </c>
      <c r="D81" s="9" t="str">
        <f t="shared" ref="D81:D86" si="16">IF($B81="N/A","N/A",IF(C81&gt;15,"No",IF(C81&lt;-15,"No","Yes")))</f>
        <v>N/A</v>
      </c>
      <c r="E81" s="82">
        <v>90.605529954000005</v>
      </c>
      <c r="F81" s="9" t="str">
        <f t="shared" si="15"/>
        <v>N/A</v>
      </c>
      <c r="G81" s="82">
        <v>146.64340426000001</v>
      </c>
      <c r="H81" s="9" t="str">
        <f>IF($B81="N/A","N/A",IF(G81&gt;15,"No",IF(G81&lt;-15,"No","Yes")))</f>
        <v>N/A</v>
      </c>
      <c r="I81" s="10">
        <v>-13.7</v>
      </c>
      <c r="J81" s="10">
        <v>61.85</v>
      </c>
      <c r="K81" s="9" t="str">
        <f t="shared" ref="K81:K86" si="17">IF(J81="Div by 0", "N/A", IF(J81="N/A","N/A", IF(J81&gt;30, "No", IF(J81&lt;-30, "No", "Yes"))))</f>
        <v>No</v>
      </c>
    </row>
    <row r="82" spans="1:11" x14ac:dyDescent="0.25">
      <c r="A82" s="75" t="s">
        <v>905</v>
      </c>
      <c r="B82" s="35" t="s">
        <v>213</v>
      </c>
      <c r="C82" s="81">
        <v>119.95150133999999</v>
      </c>
      <c r="D82" s="9" t="str">
        <f t="shared" si="16"/>
        <v>N/A</v>
      </c>
      <c r="E82" s="82">
        <v>121.94740697</v>
      </c>
      <c r="F82" s="9" t="str">
        <f t="shared" si="15"/>
        <v>N/A</v>
      </c>
      <c r="G82" s="82">
        <v>118.85081845000001</v>
      </c>
      <c r="H82" s="9" t="str">
        <f t="shared" si="12"/>
        <v>N/A</v>
      </c>
      <c r="I82" s="10">
        <v>1.6639999999999999</v>
      </c>
      <c r="J82" s="10">
        <v>-2.54</v>
      </c>
      <c r="K82" s="9" t="str">
        <f t="shared" si="17"/>
        <v>Yes</v>
      </c>
    </row>
    <row r="83" spans="1:11" x14ac:dyDescent="0.25">
      <c r="A83" s="75" t="s">
        <v>906</v>
      </c>
      <c r="B83" s="35" t="s">
        <v>213</v>
      </c>
      <c r="C83" s="81">
        <v>195.22533200000001</v>
      </c>
      <c r="D83" s="9" t="str">
        <f t="shared" si="16"/>
        <v>N/A</v>
      </c>
      <c r="E83" s="82">
        <v>201.49869898</v>
      </c>
      <c r="F83" s="9" t="str">
        <f t="shared" si="15"/>
        <v>N/A</v>
      </c>
      <c r="G83" s="82">
        <v>207.42392767999999</v>
      </c>
      <c r="H83" s="9" t="str">
        <f t="shared" si="12"/>
        <v>N/A</v>
      </c>
      <c r="I83" s="10">
        <v>3.2130000000000001</v>
      </c>
      <c r="J83" s="10">
        <v>2.9409999999999998</v>
      </c>
      <c r="K83" s="9" t="str">
        <f t="shared" si="17"/>
        <v>Yes</v>
      </c>
    </row>
    <row r="84" spans="1:11" x14ac:dyDescent="0.25">
      <c r="A84" s="75" t="s">
        <v>907</v>
      </c>
      <c r="B84" s="35" t="s">
        <v>213</v>
      </c>
      <c r="C84" s="81">
        <v>265.05821718999999</v>
      </c>
      <c r="D84" s="9" t="str">
        <f t="shared" si="16"/>
        <v>N/A</v>
      </c>
      <c r="E84" s="82">
        <v>288.28979055999997</v>
      </c>
      <c r="F84" s="9" t="str">
        <f t="shared" si="15"/>
        <v>N/A</v>
      </c>
      <c r="G84" s="82">
        <v>291.87838914999998</v>
      </c>
      <c r="H84" s="9" t="str">
        <f t="shared" si="12"/>
        <v>N/A</v>
      </c>
      <c r="I84" s="10">
        <v>8.7650000000000006</v>
      </c>
      <c r="J84" s="10">
        <v>1.2450000000000001</v>
      </c>
      <c r="K84" s="9" t="str">
        <f t="shared" si="17"/>
        <v>Yes</v>
      </c>
    </row>
    <row r="85" spans="1:11" x14ac:dyDescent="0.25">
      <c r="A85" s="75" t="s">
        <v>908</v>
      </c>
      <c r="B85" s="35" t="s">
        <v>213</v>
      </c>
      <c r="C85" s="81">
        <v>477.80908197000002</v>
      </c>
      <c r="D85" s="9" t="str">
        <f t="shared" si="16"/>
        <v>N/A</v>
      </c>
      <c r="E85" s="82">
        <v>438.90850838</v>
      </c>
      <c r="F85" s="9" t="str">
        <f t="shared" si="15"/>
        <v>N/A</v>
      </c>
      <c r="G85" s="82">
        <v>421.28479798000001</v>
      </c>
      <c r="H85" s="9" t="str">
        <f t="shared" si="12"/>
        <v>N/A</v>
      </c>
      <c r="I85" s="10">
        <v>-8.14</v>
      </c>
      <c r="J85" s="10">
        <v>-4.0199999999999996</v>
      </c>
      <c r="K85" s="9" t="str">
        <f t="shared" si="17"/>
        <v>Yes</v>
      </c>
    </row>
    <row r="86" spans="1:11" ht="25" x14ac:dyDescent="0.25">
      <c r="A86" s="75" t="s">
        <v>909</v>
      </c>
      <c r="B86" s="35" t="s">
        <v>213</v>
      </c>
      <c r="C86" s="83" t="s">
        <v>213</v>
      </c>
      <c r="D86" s="9" t="str">
        <f t="shared" si="16"/>
        <v>N/A</v>
      </c>
      <c r="E86" s="83">
        <v>438.83803244000001</v>
      </c>
      <c r="F86" s="9" t="str">
        <f t="shared" si="15"/>
        <v>N/A</v>
      </c>
      <c r="G86" s="83">
        <v>421.02724877999998</v>
      </c>
      <c r="H86" s="9" t="str">
        <f t="shared" si="12"/>
        <v>N/A</v>
      </c>
      <c r="I86" s="10" t="s">
        <v>213</v>
      </c>
      <c r="J86" s="10">
        <v>-4.0599999999999996</v>
      </c>
      <c r="K86" s="9" t="str">
        <f t="shared" si="17"/>
        <v>Yes</v>
      </c>
    </row>
    <row r="87" spans="1:11" x14ac:dyDescent="0.25">
      <c r="A87" s="75" t="s">
        <v>32</v>
      </c>
      <c r="B87" s="35" t="s">
        <v>266</v>
      </c>
      <c r="C87" s="74">
        <v>82.381220956999996</v>
      </c>
      <c r="D87" s="9" t="str">
        <f>IF($B87="N/A","N/A",IF(C87&gt;60,"Yes","No"))</f>
        <v>Yes</v>
      </c>
      <c r="E87" s="8">
        <v>81.851197440000007</v>
      </c>
      <c r="F87" s="9" t="str">
        <f>IF($B87="N/A","N/A",IF(E87&gt;60,"Yes","No"))</f>
        <v>Yes</v>
      </c>
      <c r="G87" s="8">
        <v>80.823289130999996</v>
      </c>
      <c r="H87" s="9" t="str">
        <f>IF($B87="N/A","N/A",IF(G87&gt;60,"Yes","No"))</f>
        <v>Yes</v>
      </c>
      <c r="I87" s="10">
        <v>-0.64300000000000002</v>
      </c>
      <c r="J87" s="10">
        <v>-1.26</v>
      </c>
      <c r="K87" s="9" t="str">
        <f t="shared" ref="K87:K105" si="18">IF(J87="Div by 0", "N/A", IF(J87="N/A","N/A", IF(J87&gt;30, "No", IF(J87&lt;-30, "No", "Yes"))))</f>
        <v>Yes</v>
      </c>
    </row>
    <row r="88" spans="1:11" x14ac:dyDescent="0.25">
      <c r="A88" s="75" t="s">
        <v>39</v>
      </c>
      <c r="B88" s="35" t="s">
        <v>267</v>
      </c>
      <c r="C88" s="74">
        <v>99.799473836000004</v>
      </c>
      <c r="D88" s="9" t="str">
        <f>IF($B88="N/A","N/A",IF(C88&gt;100,"No",IF(C88&lt;85,"No","Yes")))</f>
        <v>Yes</v>
      </c>
      <c r="E88" s="8">
        <v>99.731201811000005</v>
      </c>
      <c r="F88" s="9" t="str">
        <f>IF($B88="N/A","N/A",IF(E88&gt;100,"No",IF(E88&lt;85,"No","Yes")))</f>
        <v>Yes</v>
      </c>
      <c r="G88" s="8">
        <v>99.698548974000005</v>
      </c>
      <c r="H88" s="9" t="str">
        <f>IF($B88="N/A","N/A",IF(G88&gt;100,"No",IF(G88&lt;85,"No","Yes")))</f>
        <v>Yes</v>
      </c>
      <c r="I88" s="10">
        <v>-6.8000000000000005E-2</v>
      </c>
      <c r="J88" s="10">
        <v>-3.3000000000000002E-2</v>
      </c>
      <c r="K88" s="9" t="str">
        <f t="shared" si="18"/>
        <v>Yes</v>
      </c>
    </row>
    <row r="89" spans="1:11" x14ac:dyDescent="0.25">
      <c r="A89" s="75" t="s">
        <v>910</v>
      </c>
      <c r="B89" s="35" t="s">
        <v>213</v>
      </c>
      <c r="C89" s="74">
        <v>12.967775631</v>
      </c>
      <c r="D89" s="9" t="str">
        <f>IF($B89="N/A","N/A",IF(C89&gt;15,"No",IF(C89&lt;-15,"No","Yes")))</f>
        <v>N/A</v>
      </c>
      <c r="E89" s="8">
        <v>13.595494563000001</v>
      </c>
      <c r="F89" s="9" t="str">
        <f>IF($B89="N/A","N/A",IF(E89&gt;15,"No",IF(E89&lt;-15,"No","Yes")))</f>
        <v>N/A</v>
      </c>
      <c r="G89" s="8">
        <v>13.896173428000001</v>
      </c>
      <c r="H89" s="9" t="str">
        <f>IF($B89="N/A","N/A",IF(G89&gt;15,"No",IF(G89&lt;-15,"No","Yes")))</f>
        <v>N/A</v>
      </c>
      <c r="I89" s="10">
        <v>4.8410000000000002</v>
      </c>
      <c r="J89" s="10">
        <v>2.2120000000000002</v>
      </c>
      <c r="K89" s="9" t="str">
        <f t="shared" si="18"/>
        <v>Yes</v>
      </c>
    </row>
    <row r="90" spans="1:11" x14ac:dyDescent="0.25">
      <c r="A90" s="75" t="s">
        <v>851</v>
      </c>
      <c r="B90" s="35" t="s">
        <v>268</v>
      </c>
      <c r="C90" s="74">
        <v>6.6872014951000001</v>
      </c>
      <c r="D90" s="9" t="str">
        <f>IF($B90="N/A","N/A",IF(C90&gt;25,"No",IF(C90&lt;5,"No","Yes")))</f>
        <v>Yes</v>
      </c>
      <c r="E90" s="8">
        <v>6.24281591</v>
      </c>
      <c r="F90" s="9" t="str">
        <f>IF($B90="N/A","N/A",IF(E90&gt;25,"No",IF(E90&lt;5,"No","Yes")))</f>
        <v>Yes</v>
      </c>
      <c r="G90" s="8">
        <v>6.0714419119</v>
      </c>
      <c r="H90" s="9" t="str">
        <f>IF($B90="N/A","N/A",IF(G90&gt;25,"No",IF(G90&lt;5,"No","Yes")))</f>
        <v>Yes</v>
      </c>
      <c r="I90" s="10">
        <v>-6.65</v>
      </c>
      <c r="J90" s="10">
        <v>-2.75</v>
      </c>
      <c r="K90" s="9" t="str">
        <f t="shared" si="18"/>
        <v>Yes</v>
      </c>
    </row>
    <row r="91" spans="1:11" x14ac:dyDescent="0.25">
      <c r="A91" s="75" t="s">
        <v>852</v>
      </c>
      <c r="B91" s="35" t="s">
        <v>269</v>
      </c>
      <c r="C91" s="74">
        <v>44.246241748999999</v>
      </c>
      <c r="D91" s="9" t="str">
        <f>IF($B91="N/A","N/A",IF(C91&gt;70,"No",IF(C91&lt;40,"No","Yes")))</f>
        <v>Yes</v>
      </c>
      <c r="E91" s="8">
        <v>42.446918007000001</v>
      </c>
      <c r="F91" s="9" t="str">
        <f>IF($B91="N/A","N/A",IF(E91&gt;70,"No",IF(E91&lt;40,"No","Yes")))</f>
        <v>Yes</v>
      </c>
      <c r="G91" s="8">
        <v>41.114999932000003</v>
      </c>
      <c r="H91" s="9" t="str">
        <f>IF($B91="N/A","N/A",IF(G91&gt;70,"No",IF(G91&lt;40,"No","Yes")))</f>
        <v>Yes</v>
      </c>
      <c r="I91" s="10">
        <v>-4.07</v>
      </c>
      <c r="J91" s="10">
        <v>-3.14</v>
      </c>
      <c r="K91" s="9" t="str">
        <f t="shared" si="18"/>
        <v>Yes</v>
      </c>
    </row>
    <row r="92" spans="1:11" x14ac:dyDescent="0.25">
      <c r="A92" s="75" t="s">
        <v>853</v>
      </c>
      <c r="B92" s="35" t="s">
        <v>270</v>
      </c>
      <c r="C92" s="74">
        <v>48.988969083999997</v>
      </c>
      <c r="D92" s="9" t="str">
        <f>IF($B92="N/A","N/A",IF(C92&gt;55,"No",IF(C92&lt;20,"No","Yes")))</f>
        <v>Yes</v>
      </c>
      <c r="E92" s="8">
        <v>51.225839217000001</v>
      </c>
      <c r="F92" s="9" t="str">
        <f>IF($B92="N/A","N/A",IF(E92&gt;55,"No",IF(E92&lt;20,"No","Yes")))</f>
        <v>Yes</v>
      </c>
      <c r="G92" s="8">
        <v>52.781422517999999</v>
      </c>
      <c r="H92" s="9" t="str">
        <f>IF($B92="N/A","N/A",IF(G92&gt;55,"No",IF(G92&lt;20,"No","Yes")))</f>
        <v>Yes</v>
      </c>
      <c r="I92" s="10">
        <v>4.5659999999999998</v>
      </c>
      <c r="J92" s="10">
        <v>3.0369999999999999</v>
      </c>
      <c r="K92" s="9" t="str">
        <f t="shared" si="18"/>
        <v>Yes</v>
      </c>
    </row>
    <row r="93" spans="1:11" x14ac:dyDescent="0.25">
      <c r="A93" s="75" t="s">
        <v>163</v>
      </c>
      <c r="B93" s="35" t="s">
        <v>246</v>
      </c>
      <c r="C93" s="74">
        <v>99.722453193999996</v>
      </c>
      <c r="D93" s="9" t="str">
        <f>IF($B93="N/A","N/A",IF(C93&gt;95,"Yes","No"))</f>
        <v>Yes</v>
      </c>
      <c r="E93" s="8">
        <v>99.704534077999995</v>
      </c>
      <c r="F93" s="9" t="str">
        <f>IF($B93="N/A","N/A",IF(E93&gt;95,"Yes","No"))</f>
        <v>Yes</v>
      </c>
      <c r="G93" s="8">
        <v>99.774868025999993</v>
      </c>
      <c r="H93" s="9" t="str">
        <f>IF($B93="N/A","N/A",IF(G93&gt;95,"Yes","No"))</f>
        <v>Yes</v>
      </c>
      <c r="I93" s="10">
        <v>-1.7999999999999999E-2</v>
      </c>
      <c r="J93" s="10">
        <v>7.0499999999999993E-2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98.038678203000003</v>
      </c>
      <c r="D97" s="9" t="str">
        <f>IF($B97="N/A","N/A",IF(C97&gt;15,"No",IF(C97&lt;-15,"No","Yes")))</f>
        <v>N/A</v>
      </c>
      <c r="E97" s="8">
        <v>98.015590027000002</v>
      </c>
      <c r="F97" s="9" t="str">
        <f>IF($B97="N/A","N/A",IF(E97&gt;15,"No",IF(E97&lt;-15,"No","Yes")))</f>
        <v>N/A</v>
      </c>
      <c r="G97" s="8">
        <v>98.618874947999998</v>
      </c>
      <c r="H97" s="9" t="str">
        <f>IF($B97="N/A","N/A",IF(G97&gt;15,"No",IF(G97&lt;-15,"No","Yes")))</f>
        <v>N/A</v>
      </c>
      <c r="I97" s="10">
        <v>-2.4E-2</v>
      </c>
      <c r="J97" s="10">
        <v>0.61550000000000005</v>
      </c>
      <c r="K97" s="9" t="str">
        <f t="shared" si="18"/>
        <v>Yes</v>
      </c>
    </row>
    <row r="98" spans="1:11" x14ac:dyDescent="0.25">
      <c r="A98" s="75" t="s">
        <v>43</v>
      </c>
      <c r="B98" s="35" t="s">
        <v>223</v>
      </c>
      <c r="C98" s="74">
        <v>99.980207653999997</v>
      </c>
      <c r="D98" s="9" t="str">
        <f>IF($B98="N/A","N/A",IF(C98&gt;100,"No",IF(C98&lt;98,"No","Yes")))</f>
        <v>Yes</v>
      </c>
      <c r="E98" s="8">
        <v>99.975454894999999</v>
      </c>
      <c r="F98" s="9" t="str">
        <f>IF($B98="N/A","N/A",IF(E98&gt;100,"No",IF(E98&lt;98,"No","Yes")))</f>
        <v>Yes</v>
      </c>
      <c r="G98" s="8">
        <v>99.979978688000003</v>
      </c>
      <c r="H98" s="9" t="str">
        <f>IF($B98="N/A","N/A",IF(G98&gt;100,"No",IF(G98&lt;98,"No","Yes")))</f>
        <v>Yes</v>
      </c>
      <c r="I98" s="10">
        <v>-5.0000000000000001E-3</v>
      </c>
      <c r="J98" s="10">
        <v>4.4999999999999997E-3</v>
      </c>
      <c r="K98" s="9" t="str">
        <f t="shared" si="18"/>
        <v>Yes</v>
      </c>
    </row>
    <row r="99" spans="1:11" x14ac:dyDescent="0.25">
      <c r="A99" s="75" t="s">
        <v>44</v>
      </c>
      <c r="B99" s="35" t="s">
        <v>213</v>
      </c>
      <c r="C99" s="74">
        <v>60.545774006999999</v>
      </c>
      <c r="D99" s="9" t="str">
        <f>IF($B99="N/A","N/A",IF(C99&gt;15,"No",IF(C99&lt;-15,"No","Yes")))</f>
        <v>N/A</v>
      </c>
      <c r="E99" s="8">
        <v>59.215824355999999</v>
      </c>
      <c r="F99" s="9" t="str">
        <f>IF($B99="N/A","N/A",IF(E99&gt;15,"No",IF(E99&lt;-15,"No","Yes")))</f>
        <v>N/A</v>
      </c>
      <c r="G99" s="8">
        <v>56.693793411999998</v>
      </c>
      <c r="H99" s="9" t="str">
        <f>IF($B99="N/A","N/A",IF(G99&gt;15,"No",IF(G99&lt;-15,"No","Yes")))</f>
        <v>N/A</v>
      </c>
      <c r="I99" s="10">
        <v>-2.2000000000000002</v>
      </c>
      <c r="J99" s="10">
        <v>-4.26</v>
      </c>
      <c r="K99" s="9" t="str">
        <f t="shared" si="18"/>
        <v>Yes</v>
      </c>
    </row>
    <row r="100" spans="1:11" x14ac:dyDescent="0.25">
      <c r="A100" s="75" t="s">
        <v>45</v>
      </c>
      <c r="B100" s="35" t="s">
        <v>213</v>
      </c>
      <c r="C100" s="74">
        <v>39.454225993000001</v>
      </c>
      <c r="D100" s="9" t="str">
        <f>IF($B100="N/A","N/A",IF(C100&gt;15,"No",IF(C100&lt;-15,"No","Yes")))</f>
        <v>N/A</v>
      </c>
      <c r="E100" s="8">
        <v>40.784175644000001</v>
      </c>
      <c r="F100" s="9" t="str">
        <f>IF($B100="N/A","N/A",IF(E100&gt;15,"No",IF(E100&lt;-15,"No","Yes")))</f>
        <v>N/A</v>
      </c>
      <c r="G100" s="8">
        <v>43.306206588000002</v>
      </c>
      <c r="H100" s="9" t="str">
        <f>IF($B100="N/A","N/A",IF(G100&gt;15,"No",IF(G100&lt;-15,"No","Yes")))</f>
        <v>N/A</v>
      </c>
      <c r="I100" s="10">
        <v>3.371</v>
      </c>
      <c r="J100" s="10">
        <v>6.1840000000000002</v>
      </c>
      <c r="K100" s="9" t="str">
        <f t="shared" si="18"/>
        <v>Yes</v>
      </c>
    </row>
    <row r="101" spans="1:11" x14ac:dyDescent="0.25">
      <c r="A101" s="75" t="s">
        <v>355</v>
      </c>
      <c r="B101" s="35" t="s">
        <v>213</v>
      </c>
      <c r="C101" s="74"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99.999591608000003</v>
      </c>
      <c r="F104" s="9" t="str">
        <f>IF($B104="N/A","N/A",IF(E104&gt;100,"No",IF(E104&lt;98,"No","Yes")))</f>
        <v>Yes</v>
      </c>
      <c r="G104" s="8">
        <v>99.999745851</v>
      </c>
      <c r="H104" s="9" t="str">
        <f>IF($B104="N/A","N/A",IF(G104&gt;100,"No",IF(G104&lt;98,"No","Yes")))</f>
        <v>Yes</v>
      </c>
      <c r="I104" s="10">
        <v>0</v>
      </c>
      <c r="J104" s="10">
        <v>2.0000000000000001E-4</v>
      </c>
      <c r="K104" s="9" t="str">
        <f t="shared" si="18"/>
        <v>Yes</v>
      </c>
    </row>
    <row r="105" spans="1:11" ht="25" x14ac:dyDescent="0.25">
      <c r="A105" s="75" t="s">
        <v>48</v>
      </c>
      <c r="B105" s="51" t="s">
        <v>223</v>
      </c>
      <c r="C105" s="74">
        <v>100</v>
      </c>
      <c r="D105" s="9" t="str">
        <f>IF($B105="N/A","N/A",IF(C105&gt;100,"No",IF(C105&lt;98,"No","Yes")))</f>
        <v>Yes</v>
      </c>
      <c r="E105" s="8">
        <v>99.999762817000004</v>
      </c>
      <c r="F105" s="9" t="str">
        <f>IF($B105="N/A","N/A",IF(E105&gt;100,"No",IF(E105&lt;98,"No","Yes")))</f>
        <v>Yes</v>
      </c>
      <c r="G105" s="8">
        <v>99.999889095</v>
      </c>
      <c r="H105" s="9" t="str">
        <f>IF($B105="N/A","N/A",IF(G105&gt;100,"No",IF(G105&lt;98,"No","Yes")))</f>
        <v>Yes</v>
      </c>
      <c r="I105" s="10">
        <v>0</v>
      </c>
      <c r="J105" s="10">
        <v>1E-4</v>
      </c>
      <c r="K105" s="9" t="str">
        <f t="shared" si="18"/>
        <v>Yes</v>
      </c>
    </row>
    <row r="106" spans="1:11" x14ac:dyDescent="0.25">
      <c r="A106" s="75" t="s">
        <v>49</v>
      </c>
      <c r="B106" s="51" t="s">
        <v>213</v>
      </c>
      <c r="C106" s="74">
        <v>0</v>
      </c>
      <c r="D106" s="9" t="str">
        <f>IF($B106="N/A","N/A",IF(C106&gt;15,"No",IF(C106&lt;-15,"No","Yes")))</f>
        <v>N/A</v>
      </c>
      <c r="E106" s="8">
        <v>0</v>
      </c>
      <c r="F106" s="9" t="str">
        <f>IF($B106="N/A","N/A",IF(E106&gt;15,"No",IF(E106&lt;-15,"No","Yes")))</f>
        <v>N/A</v>
      </c>
      <c r="G106" s="8">
        <v>0</v>
      </c>
      <c r="H106" s="9" t="str">
        <f>IF($B106="N/A","N/A",IF(G106&gt;15,"No",IF(G106&lt;-15,"No","Yes")))</f>
        <v>N/A</v>
      </c>
      <c r="I106" s="10" t="s">
        <v>1746</v>
      </c>
      <c r="J106" s="10" t="s">
        <v>1746</v>
      </c>
      <c r="K106" s="9" t="str">
        <f>IF(J106="Div by 0", "N/A", IF(J106="N/A","N/A", IF(J106&gt;30, "No", IF(J106&lt;-30, "No", "Yes"))))</f>
        <v>N/A</v>
      </c>
    </row>
    <row r="107" spans="1:11" x14ac:dyDescent="0.25">
      <c r="A107" s="75" t="s">
        <v>913</v>
      </c>
      <c r="B107" s="35" t="s">
        <v>213</v>
      </c>
      <c r="C107" s="84">
        <v>82.583808352999995</v>
      </c>
      <c r="D107" s="9" t="str">
        <f t="shared" ref="D107:D130" si="19">IF($B107="N/A","N/A",IF(C107&gt;15,"No",IF(C107&lt;-15,"No","Yes")))</f>
        <v>N/A</v>
      </c>
      <c r="E107" s="9">
        <v>81.905014964000003</v>
      </c>
      <c r="F107" s="9" t="str">
        <f t="shared" ref="F107:F130" si="20">IF($B107="N/A","N/A",IF(E107&gt;15,"No",IF(E107&lt;-15,"No","Yes")))</f>
        <v>N/A</v>
      </c>
      <c r="G107" s="8">
        <v>81.088291221000006</v>
      </c>
      <c r="H107" s="9" t="str">
        <f t="shared" ref="H107:H130" si="21">IF($B107="N/A","N/A",IF(G107&gt;15,"No",IF(G107&lt;-15,"No","Yes")))</f>
        <v>N/A</v>
      </c>
      <c r="I107" s="10">
        <v>-0.82199999999999995</v>
      </c>
      <c r="J107" s="10">
        <v>-0.997</v>
      </c>
      <c r="K107" s="9" t="str">
        <f t="shared" ref="K107:K130" si="22">IF(J107="Div by 0", "N/A", IF(J107="N/A","N/A", IF(J107&gt;30, "No", IF(J107&lt;-30, "No", "Yes"))))</f>
        <v>Yes</v>
      </c>
    </row>
    <row r="108" spans="1:11" x14ac:dyDescent="0.25">
      <c r="A108" s="75" t="s">
        <v>914</v>
      </c>
      <c r="B108" s="35" t="s">
        <v>213</v>
      </c>
      <c r="C108" s="84">
        <v>4.9742774141000003</v>
      </c>
      <c r="D108" s="35" t="s">
        <v>213</v>
      </c>
      <c r="E108" s="9">
        <v>5.3023281384000001</v>
      </c>
      <c r="F108" s="35" t="s">
        <v>213</v>
      </c>
      <c r="G108" s="8">
        <v>5.0762515957999996</v>
      </c>
      <c r="H108" s="35" t="s">
        <v>213</v>
      </c>
      <c r="I108" s="10">
        <v>6.5949999999999998</v>
      </c>
      <c r="J108" s="10">
        <v>-4.26</v>
      </c>
      <c r="K108" s="9" t="str">
        <f t="shared" si="22"/>
        <v>Yes</v>
      </c>
    </row>
    <row r="109" spans="1:11" x14ac:dyDescent="0.25">
      <c r="A109" s="75" t="s">
        <v>915</v>
      </c>
      <c r="B109" s="35" t="s">
        <v>213</v>
      </c>
      <c r="C109" s="84">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5" t="s">
        <v>916</v>
      </c>
      <c r="B110" s="35" t="s">
        <v>213</v>
      </c>
      <c r="C110" s="84">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0.6069327605</v>
      </c>
      <c r="D112" s="9" t="str">
        <f t="shared" si="19"/>
        <v>N/A</v>
      </c>
      <c r="E112" s="9">
        <v>0.86706010680000001</v>
      </c>
      <c r="F112" s="9" t="str">
        <f t="shared" si="20"/>
        <v>N/A</v>
      </c>
      <c r="G112" s="8">
        <v>1.0981054027999999</v>
      </c>
      <c r="H112" s="9" t="str">
        <f t="shared" si="21"/>
        <v>N/A</v>
      </c>
      <c r="I112" s="10">
        <v>42.86</v>
      </c>
      <c r="J112" s="10">
        <v>26.65</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1.8884483713</v>
      </c>
      <c r="D114" s="9" t="str">
        <f t="shared" si="19"/>
        <v>N/A</v>
      </c>
      <c r="E114" s="9">
        <v>1.913270842</v>
      </c>
      <c r="F114" s="9" t="str">
        <f t="shared" si="20"/>
        <v>N/A</v>
      </c>
      <c r="G114" s="8">
        <v>1.5133392372000001</v>
      </c>
      <c r="H114" s="9" t="str">
        <f t="shared" si="21"/>
        <v>N/A</v>
      </c>
      <c r="I114" s="10">
        <v>1.3140000000000001</v>
      </c>
      <c r="J114" s="10">
        <v>-20.9</v>
      </c>
      <c r="K114" s="9" t="str">
        <f t="shared" si="22"/>
        <v>Yes</v>
      </c>
    </row>
    <row r="115" spans="1:11" x14ac:dyDescent="0.25">
      <c r="A115" s="75" t="s">
        <v>921</v>
      </c>
      <c r="B115" s="35" t="s">
        <v>213</v>
      </c>
      <c r="C115" s="84">
        <v>0.79707876030000002</v>
      </c>
      <c r="D115" s="9" t="str">
        <f t="shared" si="19"/>
        <v>N/A</v>
      </c>
      <c r="E115" s="9">
        <v>0.74958744720000003</v>
      </c>
      <c r="F115" s="9" t="str">
        <f t="shared" si="20"/>
        <v>N/A</v>
      </c>
      <c r="G115" s="8">
        <v>0.398269867</v>
      </c>
      <c r="H115" s="9" t="str">
        <f t="shared" si="21"/>
        <v>N/A</v>
      </c>
      <c r="I115" s="10">
        <v>-5.96</v>
      </c>
      <c r="J115" s="10">
        <v>-46.9</v>
      </c>
      <c r="K115" s="9" t="str">
        <f t="shared" si="22"/>
        <v>No</v>
      </c>
    </row>
    <row r="116" spans="1:11" x14ac:dyDescent="0.25">
      <c r="A116" s="75" t="s">
        <v>922</v>
      </c>
      <c r="B116" s="35" t="s">
        <v>213</v>
      </c>
      <c r="C116" s="84">
        <v>0.24053365290000001</v>
      </c>
      <c r="D116" s="9" t="str">
        <f t="shared" si="19"/>
        <v>N/A</v>
      </c>
      <c r="E116" s="9">
        <v>0.21797061640000001</v>
      </c>
      <c r="F116" s="9" t="str">
        <f t="shared" si="20"/>
        <v>N/A</v>
      </c>
      <c r="G116" s="8">
        <v>0.23294306619999999</v>
      </c>
      <c r="H116" s="9" t="str">
        <f t="shared" si="21"/>
        <v>N/A</v>
      </c>
      <c r="I116" s="10">
        <v>-9.3800000000000008</v>
      </c>
      <c r="J116" s="10">
        <v>6.8689999999999998</v>
      </c>
      <c r="K116" s="9" t="str">
        <f t="shared" si="22"/>
        <v>Yes</v>
      </c>
    </row>
    <row r="117" spans="1:11" x14ac:dyDescent="0.25">
      <c r="A117" s="75" t="s">
        <v>923</v>
      </c>
      <c r="B117" s="35" t="s">
        <v>213</v>
      </c>
      <c r="C117" s="84">
        <v>4.5048220799999997E-2</v>
      </c>
      <c r="D117" s="9" t="str">
        <f t="shared" si="19"/>
        <v>N/A</v>
      </c>
      <c r="E117" s="9">
        <v>2.8066127999999999E-2</v>
      </c>
      <c r="F117" s="9" t="str">
        <f t="shared" si="20"/>
        <v>N/A</v>
      </c>
      <c r="G117" s="8">
        <v>3.7521995699999998E-2</v>
      </c>
      <c r="H117" s="9" t="str">
        <f t="shared" si="21"/>
        <v>N/A</v>
      </c>
      <c r="I117" s="10">
        <v>-37.700000000000003</v>
      </c>
      <c r="J117" s="10">
        <v>33.69</v>
      </c>
      <c r="K117" s="9" t="str">
        <f t="shared" si="22"/>
        <v>No</v>
      </c>
    </row>
    <row r="118" spans="1:11" x14ac:dyDescent="0.25">
      <c r="A118" s="75" t="s">
        <v>924</v>
      </c>
      <c r="B118" s="35" t="s">
        <v>213</v>
      </c>
      <c r="C118" s="84">
        <v>1.3962356483</v>
      </c>
      <c r="D118" s="9" t="str">
        <f t="shared" si="19"/>
        <v>N/A</v>
      </c>
      <c r="E118" s="9">
        <v>1.5263729979</v>
      </c>
      <c r="F118" s="9" t="str">
        <f t="shared" si="20"/>
        <v>N/A</v>
      </c>
      <c r="G118" s="8">
        <v>1.7960720268999999</v>
      </c>
      <c r="H118" s="9" t="str">
        <f t="shared" si="21"/>
        <v>N/A</v>
      </c>
      <c r="I118" s="10">
        <v>9.3209999999999997</v>
      </c>
      <c r="J118" s="10">
        <v>17.670000000000002</v>
      </c>
      <c r="K118" s="9" t="str">
        <f t="shared" si="22"/>
        <v>Yes</v>
      </c>
    </row>
    <row r="119" spans="1:11" x14ac:dyDescent="0.25">
      <c r="A119" s="75" t="s">
        <v>925</v>
      </c>
      <c r="B119" s="35" t="s">
        <v>213</v>
      </c>
      <c r="C119" s="84">
        <v>12.441914233</v>
      </c>
      <c r="D119" s="9" t="str">
        <f t="shared" si="19"/>
        <v>N/A</v>
      </c>
      <c r="E119" s="9">
        <v>12.792656898000001</v>
      </c>
      <c r="F119" s="9" t="str">
        <f t="shared" si="20"/>
        <v>N/A</v>
      </c>
      <c r="G119" s="8">
        <v>13.835457183999999</v>
      </c>
      <c r="H119" s="9" t="str">
        <f t="shared" si="21"/>
        <v>N/A</v>
      </c>
      <c r="I119" s="10">
        <v>2.819</v>
      </c>
      <c r="J119" s="10">
        <v>8.1519999999999992</v>
      </c>
      <c r="K119" s="9" t="str">
        <f t="shared" si="22"/>
        <v>Yes</v>
      </c>
    </row>
    <row r="120" spans="1:11" x14ac:dyDescent="0.25">
      <c r="A120" s="75" t="s">
        <v>926</v>
      </c>
      <c r="B120" s="35" t="s">
        <v>213</v>
      </c>
      <c r="C120" s="84">
        <v>7.933100541</v>
      </c>
      <c r="D120" s="9" t="str">
        <f t="shared" si="19"/>
        <v>N/A</v>
      </c>
      <c r="E120" s="9">
        <v>7.7939444676000003</v>
      </c>
      <c r="F120" s="9" t="str">
        <f t="shared" si="20"/>
        <v>N/A</v>
      </c>
      <c r="G120" s="8">
        <v>8.4502121934000005</v>
      </c>
      <c r="H120" s="9" t="str">
        <f t="shared" si="21"/>
        <v>N/A</v>
      </c>
      <c r="I120" s="10">
        <v>-1.75</v>
      </c>
      <c r="J120" s="10">
        <v>8.42</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1.5786057757</v>
      </c>
      <c r="D123" s="9" t="str">
        <f t="shared" si="19"/>
        <v>N/A</v>
      </c>
      <c r="E123" s="9">
        <v>1.7806559758</v>
      </c>
      <c r="F123" s="9" t="str">
        <f t="shared" si="20"/>
        <v>N/A</v>
      </c>
      <c r="G123" s="8">
        <v>2.0560424309999998</v>
      </c>
      <c r="H123" s="9" t="str">
        <f t="shared" si="21"/>
        <v>N/A</v>
      </c>
      <c r="I123" s="10">
        <v>12.8</v>
      </c>
      <c r="J123" s="10">
        <v>15.47</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2.4180371209999998</v>
      </c>
      <c r="D125" s="9" t="str">
        <f t="shared" si="19"/>
        <v>N/A</v>
      </c>
      <c r="E125" s="9">
        <v>2.7181225207000002</v>
      </c>
      <c r="F125" s="9" t="str">
        <f t="shared" si="20"/>
        <v>N/A</v>
      </c>
      <c r="G125" s="8">
        <v>2.8507132533999999</v>
      </c>
      <c r="H125" s="9" t="str">
        <f t="shared" si="21"/>
        <v>N/A</v>
      </c>
      <c r="I125" s="10">
        <v>12.41</v>
      </c>
      <c r="J125" s="10">
        <v>4.8780000000000001</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0.5121707955</v>
      </c>
      <c r="D130" s="9" t="str">
        <f t="shared" si="19"/>
        <v>N/A</v>
      </c>
      <c r="E130" s="9">
        <v>0.4999339337</v>
      </c>
      <c r="F130" s="9" t="str">
        <f t="shared" si="20"/>
        <v>N/A</v>
      </c>
      <c r="G130" s="8">
        <v>0.478489306</v>
      </c>
      <c r="H130" s="9" t="str">
        <f t="shared" si="21"/>
        <v>N/A</v>
      </c>
      <c r="I130" s="10">
        <v>-2.39</v>
      </c>
      <c r="J130" s="10">
        <v>-4.29</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423703</v>
      </c>
      <c r="D6" s="9" t="str">
        <f>IF($B6="N/A","N/A",IF(C6&gt;15,"No",IF(C6&lt;-15,"No","Yes")))</f>
        <v>N/A</v>
      </c>
      <c r="E6" s="36">
        <v>472763</v>
      </c>
      <c r="F6" s="9" t="str">
        <f>IF($B6="N/A","N/A",IF(E6&gt;15,"No",IF(E6&lt;-15,"No","Yes")))</f>
        <v>N/A</v>
      </c>
      <c r="G6" s="36">
        <v>475001</v>
      </c>
      <c r="H6" s="9" t="str">
        <f>IF($B6="N/A","N/A",IF(G6&gt;15,"No",IF(G6&lt;-15,"No","Yes")))</f>
        <v>N/A</v>
      </c>
      <c r="I6" s="10">
        <v>11.58</v>
      </c>
      <c r="J6" s="10">
        <v>0.47339999999999999</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141.86125422999999</v>
      </c>
      <c r="D9" s="9" t="str">
        <f t="shared" ref="D9:D17" si="1">IF($B9="N/A","N/A",IF(C9&gt;15,"No",IF(C9&lt;-15,"No","Yes")))</f>
        <v>N/A</v>
      </c>
      <c r="E9" s="37">
        <v>152.44713525</v>
      </c>
      <c r="F9" s="9" t="str">
        <f>IF($B9="N/A","N/A",IF(E9&gt;15,"No",IF(E9&lt;-15,"No","Yes")))</f>
        <v>N/A</v>
      </c>
      <c r="G9" s="37">
        <v>170.46798428</v>
      </c>
      <c r="H9" s="9" t="str">
        <f>IF($B9="N/A","N/A",IF(G9&gt;15,"No",IF(G9&lt;-15,"No","Yes")))</f>
        <v>N/A</v>
      </c>
      <c r="I9" s="10">
        <v>7.4619999999999997</v>
      </c>
      <c r="J9" s="10">
        <v>11.82</v>
      </c>
      <c r="K9" s="9" t="str">
        <f t="shared" si="0"/>
        <v>Yes</v>
      </c>
    </row>
    <row r="10" spans="1:11" x14ac:dyDescent="0.25">
      <c r="A10" s="75" t="s">
        <v>16</v>
      </c>
      <c r="B10" s="35" t="s">
        <v>213</v>
      </c>
      <c r="C10" s="74">
        <v>23.196201113000001</v>
      </c>
      <c r="D10" s="9" t="str">
        <f t="shared" si="1"/>
        <v>N/A</v>
      </c>
      <c r="E10" s="8">
        <v>22.946592689999999</v>
      </c>
      <c r="F10" s="9" t="str">
        <f>IF($B10="N/A","N/A",IF(E10&gt;15,"No",IF(E10&lt;-15,"No","Yes")))</f>
        <v>N/A</v>
      </c>
      <c r="G10" s="8">
        <v>23.733423719000001</v>
      </c>
      <c r="H10" s="9" t="str">
        <f>IF($B10="N/A","N/A",IF(G10&gt;15,"No",IF(G10&lt;-15,"No","Yes")))</f>
        <v>N/A</v>
      </c>
      <c r="I10" s="10">
        <v>-1.08</v>
      </c>
      <c r="J10" s="10">
        <v>3.4289999999999998</v>
      </c>
      <c r="K10" s="9" t="str">
        <f t="shared" si="0"/>
        <v>Yes</v>
      </c>
    </row>
    <row r="11" spans="1:11" x14ac:dyDescent="0.25">
      <c r="A11" s="75" t="s">
        <v>36</v>
      </c>
      <c r="B11" s="35" t="s">
        <v>213</v>
      </c>
      <c r="C11" s="74">
        <v>58.440393342</v>
      </c>
      <c r="D11" s="9" t="str">
        <f t="shared" si="1"/>
        <v>N/A</v>
      </c>
      <c r="E11" s="8">
        <v>56.156730754000002</v>
      </c>
      <c r="F11" s="9" t="str">
        <f>IF($B11="N/A","N/A",IF(E11&gt;15,"No",IF(E11&lt;-15,"No","Yes")))</f>
        <v>N/A</v>
      </c>
      <c r="G11" s="8">
        <v>57.616546796000002</v>
      </c>
      <c r="H11" s="9" t="str">
        <f>IF($B11="N/A","N/A",IF(G11&gt;15,"No",IF(G11&lt;-15,"No","Yes")))</f>
        <v>N/A</v>
      </c>
      <c r="I11" s="10">
        <v>-3.91</v>
      </c>
      <c r="J11" s="10">
        <v>2.6</v>
      </c>
      <c r="K11" s="9" t="str">
        <f t="shared" si="0"/>
        <v>Yes</v>
      </c>
    </row>
    <row r="12" spans="1:11" x14ac:dyDescent="0.25">
      <c r="A12" s="75" t="s">
        <v>37</v>
      </c>
      <c r="B12" s="35" t="s">
        <v>213</v>
      </c>
      <c r="C12" s="74"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10.096409101000001</v>
      </c>
      <c r="D13" s="9" t="str">
        <f t="shared" si="1"/>
        <v>N/A</v>
      </c>
      <c r="E13" s="8">
        <v>10.333042445</v>
      </c>
      <c r="F13" s="9" t="str">
        <f>IF($B13="N/A","N/A",IF(E13&gt;15,"No",IF(E13&lt;-15,"No","Yes")))</f>
        <v>N/A</v>
      </c>
      <c r="G13" s="8">
        <v>10.984559844</v>
      </c>
      <c r="H13" s="9" t="str">
        <f>IF($B13="N/A","N/A",IF(G13&gt;15,"No",IF(G13&lt;-15,"No","Yes")))</f>
        <v>N/A</v>
      </c>
      <c r="I13" s="10">
        <v>2.3439999999999999</v>
      </c>
      <c r="J13" s="10">
        <v>6.3049999999999997</v>
      </c>
      <c r="K13" s="9" t="str">
        <f t="shared" si="0"/>
        <v>Yes</v>
      </c>
    </row>
    <row r="14" spans="1:11" x14ac:dyDescent="0.25">
      <c r="A14" s="75" t="s">
        <v>676</v>
      </c>
      <c r="B14" s="35" t="s">
        <v>213</v>
      </c>
      <c r="C14" s="74">
        <v>23.573824117000001</v>
      </c>
      <c r="D14" s="9" t="str">
        <f t="shared" si="1"/>
        <v>N/A</v>
      </c>
      <c r="E14" s="8">
        <v>22.759183777000001</v>
      </c>
      <c r="F14" s="9" t="str">
        <f t="shared" ref="F14:F33" si="2">IF($B14="N/A","N/A",IF(E14&gt;15,"No",IF(E14&lt;-15,"No","Yes")))</f>
        <v>N/A</v>
      </c>
      <c r="G14" s="8">
        <v>23.157003880000001</v>
      </c>
      <c r="H14" s="9" t="str">
        <f t="shared" ref="H14:H33" si="3">IF($B14="N/A","N/A",IF(G14&gt;15,"No",IF(G14&lt;-15,"No","Yes")))</f>
        <v>N/A</v>
      </c>
      <c r="I14" s="10">
        <v>-3.46</v>
      </c>
      <c r="J14" s="10">
        <v>1.748</v>
      </c>
      <c r="K14" s="9" t="str">
        <f t="shared" ref="K14:K30" si="4">IF(J14="Div by 0", "N/A", IF(J14="N/A","N/A", IF(J14&gt;30, "No", IF(J14&lt;-30, "No", "Yes"))))</f>
        <v>Yes</v>
      </c>
    </row>
    <row r="15" spans="1:11" x14ac:dyDescent="0.25">
      <c r="A15" s="75" t="s">
        <v>677</v>
      </c>
      <c r="B15" s="35" t="s">
        <v>213</v>
      </c>
      <c r="C15" s="74">
        <v>1.8236830987999999</v>
      </c>
      <c r="D15" s="9" t="str">
        <f t="shared" si="1"/>
        <v>N/A</v>
      </c>
      <c r="E15" s="8">
        <v>1.8061904168</v>
      </c>
      <c r="F15" s="9" t="str">
        <f t="shared" si="2"/>
        <v>N/A</v>
      </c>
      <c r="G15" s="8">
        <v>1.9090486124999999</v>
      </c>
      <c r="H15" s="9" t="str">
        <f t="shared" si="3"/>
        <v>N/A</v>
      </c>
      <c r="I15" s="10">
        <v>-0.95899999999999996</v>
      </c>
      <c r="J15" s="10">
        <v>5.6950000000000003</v>
      </c>
      <c r="K15" s="9" t="str">
        <f t="shared" si="4"/>
        <v>Yes</v>
      </c>
    </row>
    <row r="16" spans="1:11" x14ac:dyDescent="0.25">
      <c r="A16" s="75" t="s">
        <v>381</v>
      </c>
      <c r="B16" s="35" t="s">
        <v>213</v>
      </c>
      <c r="C16" s="74">
        <v>27.097046752000001</v>
      </c>
      <c r="D16" s="9" t="str">
        <f t="shared" si="1"/>
        <v>N/A</v>
      </c>
      <c r="E16" s="8">
        <v>27.526265803000001</v>
      </c>
      <c r="F16" s="9" t="str">
        <f t="shared" si="2"/>
        <v>N/A</v>
      </c>
      <c r="G16" s="8">
        <v>27.339310865000002</v>
      </c>
      <c r="H16" s="9" t="str">
        <f t="shared" si="3"/>
        <v>N/A</v>
      </c>
      <c r="I16" s="10">
        <v>1.5840000000000001</v>
      </c>
      <c r="J16" s="10">
        <v>-0.67900000000000005</v>
      </c>
      <c r="K16" s="9" t="str">
        <f t="shared" si="4"/>
        <v>Yes</v>
      </c>
    </row>
    <row r="17" spans="1:11" x14ac:dyDescent="0.25">
      <c r="A17" s="75" t="s">
        <v>382</v>
      </c>
      <c r="B17" s="35" t="s">
        <v>213</v>
      </c>
      <c r="C17" s="74">
        <v>0.71134733530000005</v>
      </c>
      <c r="D17" s="9" t="str">
        <f t="shared" si="1"/>
        <v>N/A</v>
      </c>
      <c r="E17" s="8">
        <v>0.64747029700000003</v>
      </c>
      <c r="F17" s="9" t="str">
        <f t="shared" si="2"/>
        <v>N/A</v>
      </c>
      <c r="G17" s="8">
        <v>0.54505148410000004</v>
      </c>
      <c r="H17" s="9" t="str">
        <f t="shared" si="3"/>
        <v>N/A</v>
      </c>
      <c r="I17" s="10">
        <v>-8.98</v>
      </c>
      <c r="J17" s="10">
        <v>-15.8</v>
      </c>
      <c r="K17" s="9" t="str">
        <f t="shared" si="4"/>
        <v>Yes</v>
      </c>
    </row>
    <row r="18" spans="1:11" x14ac:dyDescent="0.25">
      <c r="A18" s="75" t="s">
        <v>383</v>
      </c>
      <c r="B18" s="35" t="s">
        <v>213</v>
      </c>
      <c r="C18" s="74">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5" t="s">
        <v>384</v>
      </c>
      <c r="B19" s="35" t="s">
        <v>213</v>
      </c>
      <c r="C19" s="74">
        <v>23.498299515999999</v>
      </c>
      <c r="D19" s="9" t="str">
        <f t="shared" si="5"/>
        <v>N/A</v>
      </c>
      <c r="E19" s="8">
        <v>23.138655098000001</v>
      </c>
      <c r="F19" s="9" t="str">
        <f t="shared" si="2"/>
        <v>N/A</v>
      </c>
      <c r="G19" s="8">
        <v>22.862899236000001</v>
      </c>
      <c r="H19" s="9" t="str">
        <f t="shared" si="3"/>
        <v>N/A</v>
      </c>
      <c r="I19" s="10">
        <v>-1.53</v>
      </c>
      <c r="J19" s="10">
        <v>-1.19</v>
      </c>
      <c r="K19" s="9" t="str">
        <f t="shared" si="4"/>
        <v>Yes</v>
      </c>
    </row>
    <row r="20" spans="1:11" x14ac:dyDescent="0.25">
      <c r="A20" s="75" t="s">
        <v>386</v>
      </c>
      <c r="B20" s="35" t="s">
        <v>213</v>
      </c>
      <c r="C20" s="74">
        <v>1.2645650372999999</v>
      </c>
      <c r="D20" s="9" t="str">
        <f t="shared" si="5"/>
        <v>N/A</v>
      </c>
      <c r="E20" s="8">
        <v>1.2010246148999999</v>
      </c>
      <c r="F20" s="9" t="str">
        <f t="shared" si="2"/>
        <v>N/A</v>
      </c>
      <c r="G20" s="8">
        <v>1.2785236242</v>
      </c>
      <c r="H20" s="9" t="str">
        <f t="shared" si="3"/>
        <v>N/A</v>
      </c>
      <c r="I20" s="10">
        <v>-5.0199999999999996</v>
      </c>
      <c r="J20" s="10">
        <v>6.4530000000000003</v>
      </c>
      <c r="K20" s="9" t="str">
        <f t="shared" si="4"/>
        <v>Yes</v>
      </c>
    </row>
    <row r="21" spans="1:11" x14ac:dyDescent="0.25">
      <c r="A21" s="75" t="s">
        <v>387</v>
      </c>
      <c r="B21" s="35" t="s">
        <v>213</v>
      </c>
      <c r="C21" s="74">
        <v>12.500501530999999</v>
      </c>
      <c r="D21" s="9" t="str">
        <f t="shared" si="5"/>
        <v>N/A</v>
      </c>
      <c r="E21" s="8">
        <v>12.056569571000001</v>
      </c>
      <c r="F21" s="9" t="str">
        <f t="shared" si="2"/>
        <v>N/A</v>
      </c>
      <c r="G21" s="8">
        <v>11.480607408999999</v>
      </c>
      <c r="H21" s="9" t="str">
        <f t="shared" si="3"/>
        <v>N/A</v>
      </c>
      <c r="I21" s="10">
        <v>-3.55</v>
      </c>
      <c r="J21" s="10">
        <v>-4.78</v>
      </c>
      <c r="K21" s="9" t="str">
        <f t="shared" si="4"/>
        <v>Yes</v>
      </c>
    </row>
    <row r="22" spans="1:11" x14ac:dyDescent="0.25">
      <c r="A22" s="75" t="s">
        <v>388</v>
      </c>
      <c r="B22" s="35" t="s">
        <v>213</v>
      </c>
      <c r="C22" s="74">
        <v>0.94523758390000001</v>
      </c>
      <c r="D22" s="9" t="str">
        <f t="shared" si="5"/>
        <v>N/A</v>
      </c>
      <c r="E22" s="8">
        <v>0.88585612660000002</v>
      </c>
      <c r="F22" s="9" t="str">
        <f t="shared" si="2"/>
        <v>N/A</v>
      </c>
      <c r="G22" s="8">
        <v>0.87873499209999995</v>
      </c>
      <c r="H22" s="9" t="str">
        <f t="shared" si="3"/>
        <v>N/A</v>
      </c>
      <c r="I22" s="10">
        <v>-6.28</v>
      </c>
      <c r="J22" s="10">
        <v>-0.80400000000000005</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3.3452677937000002</v>
      </c>
      <c r="D25" s="9" t="str">
        <f t="shared" si="5"/>
        <v>N/A</v>
      </c>
      <c r="E25" s="8">
        <v>3.3744180488</v>
      </c>
      <c r="F25" s="9" t="str">
        <f t="shared" si="2"/>
        <v>N/A</v>
      </c>
      <c r="G25" s="8">
        <v>3.7298868843999999</v>
      </c>
      <c r="H25" s="9" t="str">
        <f t="shared" si="3"/>
        <v>N/A</v>
      </c>
      <c r="I25" s="10">
        <v>0.87139999999999995</v>
      </c>
      <c r="J25" s="10">
        <v>10.53</v>
      </c>
      <c r="K25" s="9" t="str">
        <f t="shared" si="4"/>
        <v>Yes</v>
      </c>
    </row>
    <row r="26" spans="1:11" x14ac:dyDescent="0.25">
      <c r="A26" s="75" t="s">
        <v>394</v>
      </c>
      <c r="B26" s="35" t="s">
        <v>213</v>
      </c>
      <c r="C26" s="74">
        <v>7.1984385299999995E-2</v>
      </c>
      <c r="D26" s="9" t="str">
        <f t="shared" si="5"/>
        <v>N/A</v>
      </c>
      <c r="E26" s="8">
        <v>4.3996674899999998E-2</v>
      </c>
      <c r="F26" s="9" t="str">
        <f t="shared" si="2"/>
        <v>N/A</v>
      </c>
      <c r="G26" s="8">
        <v>5.0947261200000003E-2</v>
      </c>
      <c r="H26" s="9" t="str">
        <f t="shared" si="3"/>
        <v>N/A</v>
      </c>
      <c r="I26" s="10">
        <v>-38.9</v>
      </c>
      <c r="J26" s="10">
        <v>15.8</v>
      </c>
      <c r="K26" s="9" t="str">
        <f t="shared" si="4"/>
        <v>Yes</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3.9718859673</v>
      </c>
      <c r="D29" s="9" t="str">
        <f t="shared" si="5"/>
        <v>N/A</v>
      </c>
      <c r="E29" s="8">
        <v>5.2590833038999998</v>
      </c>
      <c r="F29" s="9" t="str">
        <f t="shared" si="2"/>
        <v>N/A</v>
      </c>
      <c r="G29" s="8">
        <v>5.1307260405999999</v>
      </c>
      <c r="H29" s="9" t="str">
        <f t="shared" si="3"/>
        <v>N/A</v>
      </c>
      <c r="I29" s="10">
        <v>32.409999999999997</v>
      </c>
      <c r="J29" s="10">
        <v>-2.44</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100</v>
      </c>
      <c r="D31" s="9" t="str">
        <f t="shared" si="5"/>
        <v>N/A</v>
      </c>
      <c r="E31" s="8">
        <v>99.999576954999995</v>
      </c>
      <c r="F31" s="9" t="str">
        <f t="shared" si="2"/>
        <v>N/A</v>
      </c>
      <c r="G31" s="8">
        <v>99.999578948000007</v>
      </c>
      <c r="H31" s="9" t="str">
        <f t="shared" si="3"/>
        <v>N/A</v>
      </c>
      <c r="I31" s="10">
        <v>0</v>
      </c>
      <c r="J31" s="10">
        <v>0</v>
      </c>
      <c r="K31" s="9" t="str">
        <f t="shared" ref="K31:K43" si="6">IF(J31="Div by 0", "N/A", IF(J31="N/A","N/A", IF(J31&gt;30, "No", IF(J31&lt;-30, "No", "Yes"))))</f>
        <v>Yes</v>
      </c>
    </row>
    <row r="32" spans="1:11" x14ac:dyDescent="0.25">
      <c r="A32" s="75" t="s">
        <v>39</v>
      </c>
      <c r="B32" s="35" t="s">
        <v>267</v>
      </c>
      <c r="C32" s="74">
        <v>100</v>
      </c>
      <c r="D32" s="9" t="str">
        <f>IF($B32="N/A","N/A",IF(C32&gt;100,"No",IF(C32&lt;85,"No","Yes")))</f>
        <v>Yes</v>
      </c>
      <c r="E32" s="8">
        <v>99.999169408</v>
      </c>
      <c r="F32" s="9" t="str">
        <f>IF($B32="N/A","N/A",IF(E32&gt;100,"No",IF(E32&lt;85,"No","Yes")))</f>
        <v>Yes</v>
      </c>
      <c r="G32" s="8">
        <v>99.999175077000004</v>
      </c>
      <c r="H32" s="9" t="str">
        <f>IF($B32="N/A","N/A",IF(G32&gt;100,"No",IF(G32&lt;85,"No","Yes")))</f>
        <v>Yes</v>
      </c>
      <c r="I32" s="10">
        <v>-1E-3</v>
      </c>
      <c r="J32" s="10">
        <v>0</v>
      </c>
      <c r="K32" s="9" t="str">
        <f t="shared" si="6"/>
        <v>Yes</v>
      </c>
    </row>
    <row r="33" spans="1:11" x14ac:dyDescent="0.25">
      <c r="A33" s="75" t="s">
        <v>910</v>
      </c>
      <c r="B33" s="35" t="s">
        <v>213</v>
      </c>
      <c r="C33" s="74">
        <v>37.276346875000002</v>
      </c>
      <c r="D33" s="9" t="str">
        <f t="shared" si="5"/>
        <v>N/A</v>
      </c>
      <c r="E33" s="8">
        <v>38.692912485999997</v>
      </c>
      <c r="F33" s="9" t="str">
        <f t="shared" si="2"/>
        <v>N/A</v>
      </c>
      <c r="G33" s="8">
        <v>38.233975229000002</v>
      </c>
      <c r="H33" s="9" t="str">
        <f t="shared" si="3"/>
        <v>N/A</v>
      </c>
      <c r="I33" s="10">
        <v>3.8</v>
      </c>
      <c r="J33" s="10">
        <v>-1.19</v>
      </c>
      <c r="K33" s="9" t="str">
        <f t="shared" si="6"/>
        <v>Yes</v>
      </c>
    </row>
    <row r="34" spans="1:11" x14ac:dyDescent="0.25">
      <c r="A34" s="75" t="s">
        <v>851</v>
      </c>
      <c r="B34" s="35" t="s">
        <v>268</v>
      </c>
      <c r="C34" s="74">
        <v>7.2284123548999997</v>
      </c>
      <c r="D34" s="9" t="str">
        <f>IF($B34="N/A","N/A",IF(C34&gt;25,"No",IF(C34&lt;5,"No","Yes")))</f>
        <v>Yes</v>
      </c>
      <c r="E34" s="8">
        <v>6.9758292245</v>
      </c>
      <c r="F34" s="9" t="str">
        <f>IF($B34="N/A","N/A",IF(E34&gt;25,"No",IF(E34&lt;5,"No","Yes")))</f>
        <v>Yes</v>
      </c>
      <c r="G34" s="8">
        <v>6.9256987909000003</v>
      </c>
      <c r="H34" s="9" t="str">
        <f>IF($B34="N/A","N/A",IF(G34&gt;25,"No",IF(G34&lt;5,"No","Yes")))</f>
        <v>Yes</v>
      </c>
      <c r="I34" s="10">
        <v>-3.49</v>
      </c>
      <c r="J34" s="10">
        <v>-0.71899999999999997</v>
      </c>
      <c r="K34" s="9" t="str">
        <f t="shared" si="6"/>
        <v>Yes</v>
      </c>
    </row>
    <row r="35" spans="1:11" x14ac:dyDescent="0.25">
      <c r="A35" s="75" t="s">
        <v>852</v>
      </c>
      <c r="B35" s="35" t="s">
        <v>269</v>
      </c>
      <c r="C35" s="74">
        <v>42.268050969999997</v>
      </c>
      <c r="D35" s="9" t="str">
        <f>IF($B35="N/A","N/A",IF(C35&gt;70,"No",IF(C35&lt;40,"No","Yes")))</f>
        <v>Yes</v>
      </c>
      <c r="E35" s="8">
        <v>41.875704636999998</v>
      </c>
      <c r="F35" s="9" t="str">
        <f>IF($B35="N/A","N/A",IF(E35&gt;70,"No",IF(E35&lt;40,"No","Yes")))</f>
        <v>Yes</v>
      </c>
      <c r="G35" s="8">
        <v>42.236509972</v>
      </c>
      <c r="H35" s="9" t="str">
        <f>IF($B35="N/A","N/A",IF(G35&gt;70,"No",IF(G35&lt;40,"No","Yes")))</f>
        <v>Yes</v>
      </c>
      <c r="I35" s="10">
        <v>-0.92800000000000005</v>
      </c>
      <c r="J35" s="10">
        <v>0.86160000000000003</v>
      </c>
      <c r="K35" s="9" t="str">
        <f t="shared" si="6"/>
        <v>Yes</v>
      </c>
    </row>
    <row r="36" spans="1:11" x14ac:dyDescent="0.25">
      <c r="A36" s="75" t="s">
        <v>853</v>
      </c>
      <c r="B36" s="35" t="s">
        <v>270</v>
      </c>
      <c r="C36" s="74">
        <v>50.503536674999999</v>
      </c>
      <c r="D36" s="9" t="str">
        <f>IF($B36="N/A","N/A",IF(C36&gt;55,"No",IF(C36&lt;20,"No","Yes")))</f>
        <v>Yes</v>
      </c>
      <c r="E36" s="8">
        <v>51.148466138000003</v>
      </c>
      <c r="F36" s="9" t="str">
        <f>IF($B36="N/A","N/A",IF(E36&gt;55,"No",IF(E36&lt;20,"No","Yes")))</f>
        <v>Yes</v>
      </c>
      <c r="G36" s="8">
        <v>50.837791236999998</v>
      </c>
      <c r="H36" s="9" t="str">
        <f>IF($B36="N/A","N/A",IF(G36&gt;55,"No",IF(G36&lt;20,"No","Yes")))</f>
        <v>Yes</v>
      </c>
      <c r="I36" s="10">
        <v>1.2769999999999999</v>
      </c>
      <c r="J36" s="10">
        <v>-0.60699999999999998</v>
      </c>
      <c r="K36" s="9" t="str">
        <f t="shared" si="6"/>
        <v>Yes</v>
      </c>
    </row>
    <row r="37" spans="1:11" x14ac:dyDescent="0.25">
      <c r="A37" s="75" t="s">
        <v>163</v>
      </c>
      <c r="B37" s="35" t="s">
        <v>246</v>
      </c>
      <c r="C37" s="74">
        <v>54.905440839000001</v>
      </c>
      <c r="D37" s="9" t="str">
        <f>IF($B37="N/A","N/A",IF(C37&gt;95,"Yes","No"))</f>
        <v>No</v>
      </c>
      <c r="E37" s="8">
        <v>54.237535508999997</v>
      </c>
      <c r="F37" s="9" t="str">
        <f>IF($B37="N/A","N/A",IF(E37&gt;95,"Yes","No"))</f>
        <v>No</v>
      </c>
      <c r="G37" s="8">
        <v>54.593148225</v>
      </c>
      <c r="H37" s="9" t="str">
        <f>IF($B37="N/A","N/A",IF(G37&gt;95,"Yes","No"))</f>
        <v>No</v>
      </c>
      <c r="I37" s="10">
        <v>-1.22</v>
      </c>
      <c r="J37" s="10">
        <v>0.65569999999999995</v>
      </c>
      <c r="K37" s="9" t="str">
        <f t="shared" si="6"/>
        <v>Yes</v>
      </c>
    </row>
    <row r="38" spans="1:11" x14ac:dyDescent="0.25">
      <c r="A38" s="75" t="s">
        <v>41</v>
      </c>
      <c r="B38" s="35" t="s">
        <v>213</v>
      </c>
      <c r="C38" s="74">
        <v>100</v>
      </c>
      <c r="D38" s="9" t="str">
        <f t="shared" ref="D38:D47" si="7">IF($B38="N/A","N/A",IF(C38&gt;15,"No",IF(C38&lt;-15,"No","Yes")))</f>
        <v>N/A</v>
      </c>
      <c r="E38" s="8">
        <v>99.999231561000002</v>
      </c>
      <c r="F38" s="9" t="str">
        <f>IF($B38="N/A","N/A",IF(E38&gt;15,"No",IF(E38&lt;-15,"No","Yes")))</f>
        <v>N/A</v>
      </c>
      <c r="G38" s="8">
        <v>99.997689855000004</v>
      </c>
      <c r="H38" s="9" t="str">
        <f>IF($B38="N/A","N/A",IF(G38&gt;15,"No",IF(G38&lt;-15,"No","Yes")))</f>
        <v>N/A</v>
      </c>
      <c r="I38" s="10">
        <v>-1E-3</v>
      </c>
      <c r="J38" s="10">
        <v>-2E-3</v>
      </c>
      <c r="K38" s="9" t="str">
        <f t="shared" si="6"/>
        <v>Yes</v>
      </c>
    </row>
    <row r="39" spans="1:11" x14ac:dyDescent="0.25">
      <c r="A39" s="75" t="s">
        <v>42</v>
      </c>
      <c r="B39" s="35" t="s">
        <v>213</v>
      </c>
      <c r="C39" s="74"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75.313054401000002</v>
      </c>
      <c r="D40" s="9" t="str">
        <f>IF($B40="N/A","N/A",IF(C40&gt;100,"No",IF(C40&lt;98,"No","Yes")))</f>
        <v>No</v>
      </c>
      <c r="E40" s="8">
        <v>74.837506457000003</v>
      </c>
      <c r="F40" s="9" t="str">
        <f>IF($B40="N/A","N/A",IF(E40&gt;100,"No",IF(E40&lt;98,"No","Yes")))</f>
        <v>No</v>
      </c>
      <c r="G40" s="8">
        <v>75.134366154000006</v>
      </c>
      <c r="H40" s="9" t="str">
        <f>IF($B40="N/A","N/A",IF(G40&gt;100,"No",IF(G40&lt;98,"No","Yes")))</f>
        <v>No</v>
      </c>
      <c r="I40" s="10">
        <v>-0.63100000000000001</v>
      </c>
      <c r="J40" s="10">
        <v>0.3967</v>
      </c>
      <c r="K40" s="9" t="str">
        <f t="shared" si="6"/>
        <v>Yes</v>
      </c>
    </row>
    <row r="41" spans="1:11" x14ac:dyDescent="0.25">
      <c r="A41" s="75" t="s">
        <v>44</v>
      </c>
      <c r="B41" s="35" t="s">
        <v>213</v>
      </c>
      <c r="C41" s="74">
        <v>77.561942262000002</v>
      </c>
      <c r="D41" s="9" t="str">
        <f t="shared" si="7"/>
        <v>N/A</v>
      </c>
      <c r="E41" s="8">
        <v>78.177173722000006</v>
      </c>
      <c r="F41" s="9" t="str">
        <f t="shared" ref="F41:F47" si="8">IF($B41="N/A","N/A",IF(E41&gt;15,"No",IF(E41&lt;-15,"No","Yes")))</f>
        <v>N/A</v>
      </c>
      <c r="G41" s="8">
        <v>78.255269592000005</v>
      </c>
      <c r="H41" s="9" t="str">
        <f t="shared" ref="H41:H47" si="9">IF($B41="N/A","N/A",IF(G41&gt;15,"No",IF(G41&lt;-15,"No","Yes")))</f>
        <v>N/A</v>
      </c>
      <c r="I41" s="10">
        <v>0.79320000000000002</v>
      </c>
      <c r="J41" s="10">
        <v>9.9900000000000003E-2</v>
      </c>
      <c r="K41" s="9" t="str">
        <f t="shared" si="6"/>
        <v>Yes</v>
      </c>
    </row>
    <row r="42" spans="1:11" x14ac:dyDescent="0.25">
      <c r="A42" s="75" t="s">
        <v>45</v>
      </c>
      <c r="B42" s="35" t="s">
        <v>213</v>
      </c>
      <c r="C42" s="74">
        <v>22.438057738000001</v>
      </c>
      <c r="D42" s="9" t="str">
        <f t="shared" si="7"/>
        <v>N/A</v>
      </c>
      <c r="E42" s="8">
        <v>21.822826278000001</v>
      </c>
      <c r="F42" s="9" t="str">
        <f t="shared" si="8"/>
        <v>N/A</v>
      </c>
      <c r="G42" s="8">
        <v>21.744730407999999</v>
      </c>
      <c r="H42" s="9" t="str">
        <f t="shared" si="9"/>
        <v>N/A</v>
      </c>
      <c r="I42" s="10">
        <v>-2.74</v>
      </c>
      <c r="J42" s="10">
        <v>-0.35799999999999998</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83.241091046999998</v>
      </c>
      <c r="D44" s="9" t="str">
        <f t="shared" si="7"/>
        <v>N/A</v>
      </c>
      <c r="E44" s="8">
        <v>83.713827013</v>
      </c>
      <c r="F44" s="9" t="str">
        <f t="shared" si="8"/>
        <v>N/A</v>
      </c>
      <c r="G44" s="8">
        <v>83.934981190000002</v>
      </c>
      <c r="H44" s="9" t="str">
        <f t="shared" si="9"/>
        <v>N/A</v>
      </c>
      <c r="I44" s="10">
        <v>0.56789999999999996</v>
      </c>
      <c r="J44" s="10">
        <v>0.26419999999999999</v>
      </c>
      <c r="K44" s="9" t="str">
        <f>IF(J44="Div by 0", "N/A", IF(J44="N/A","N/A", IF(J44&gt;30, "No", IF(J44&lt;-30, "No", "Yes"))))</f>
        <v>Yes</v>
      </c>
    </row>
    <row r="45" spans="1:11" x14ac:dyDescent="0.25">
      <c r="A45" s="75" t="s">
        <v>914</v>
      </c>
      <c r="B45" s="35" t="s">
        <v>213</v>
      </c>
      <c r="C45" s="74">
        <v>16.758908952999999</v>
      </c>
      <c r="D45" s="9" t="str">
        <f t="shared" si="7"/>
        <v>N/A</v>
      </c>
      <c r="E45" s="8">
        <v>16.286172987</v>
      </c>
      <c r="F45" s="9" t="str">
        <f t="shared" si="8"/>
        <v>N/A</v>
      </c>
      <c r="G45" s="8">
        <v>16.065018810000002</v>
      </c>
      <c r="H45" s="9" t="str">
        <f t="shared" si="9"/>
        <v>N/A</v>
      </c>
      <c r="I45" s="10">
        <v>-2.82</v>
      </c>
      <c r="J45" s="10">
        <v>-1.36</v>
      </c>
      <c r="K45" s="9" t="str">
        <f>IF(J45="Div by 0", "N/A", IF(J45="N/A","N/A", IF(J45&gt;30, "No", IF(J45&lt;-30, "No", "Yes"))))</f>
        <v>Yes</v>
      </c>
    </row>
    <row r="46" spans="1:11" x14ac:dyDescent="0.25">
      <c r="A46" s="75" t="s">
        <v>937</v>
      </c>
      <c r="B46" s="35" t="s">
        <v>213</v>
      </c>
      <c r="C46" s="74">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0</v>
      </c>
      <c r="D6" s="9" t="str">
        <f t="shared" ref="D6:D15" si="0">IF($B6="N/A","N/A",IF(C6&lt;0,"No","Yes"))</f>
        <v>N/A</v>
      </c>
      <c r="E6" s="73">
        <v>0</v>
      </c>
      <c r="F6" s="9" t="str">
        <f t="shared" ref="F6:F15" si="1">IF($B6="N/A","N/A",IF(E6&lt;0,"No","Yes"))</f>
        <v>N/A</v>
      </c>
      <c r="G6" s="73">
        <v>0</v>
      </c>
      <c r="H6" s="9" t="str">
        <f t="shared" ref="H6:H15" si="2">IF($B6="N/A","N/A",IF(G6&lt;0,"No","Yes"))</f>
        <v>N/A</v>
      </c>
      <c r="I6" s="10" t="s">
        <v>1746</v>
      </c>
      <c r="J6" s="10" t="s">
        <v>1746</v>
      </c>
      <c r="K6" s="9" t="str">
        <f t="shared" ref="K6:K15" si="3">IF(J6="Div by 0", "N/A", IF(J6="N/A","N/A", IF(J6&gt;30, "No", IF(J6&lt;-30, "No", "Yes"))))</f>
        <v>N/A</v>
      </c>
    </row>
    <row r="7" spans="1:11" x14ac:dyDescent="0.25">
      <c r="A7" s="72" t="s">
        <v>445</v>
      </c>
      <c r="B7" s="5" t="s">
        <v>213</v>
      </c>
      <c r="C7" s="74" t="s">
        <v>1746</v>
      </c>
      <c r="D7" s="9" t="str">
        <f t="shared" si="0"/>
        <v>N/A</v>
      </c>
      <c r="E7" s="74" t="s">
        <v>1746</v>
      </c>
      <c r="F7" s="9" t="str">
        <f t="shared" si="1"/>
        <v>N/A</v>
      </c>
      <c r="G7" s="74" t="s">
        <v>1746</v>
      </c>
      <c r="H7" s="9" t="str">
        <f t="shared" si="2"/>
        <v>N/A</v>
      </c>
      <c r="I7" s="10" t="s">
        <v>1746</v>
      </c>
      <c r="J7" s="10" t="s">
        <v>1746</v>
      </c>
      <c r="K7" s="9" t="str">
        <f t="shared" si="3"/>
        <v>N/A</v>
      </c>
    </row>
    <row r="8" spans="1:11" x14ac:dyDescent="0.25">
      <c r="A8" s="72" t="s">
        <v>446</v>
      </c>
      <c r="B8" s="5" t="s">
        <v>213</v>
      </c>
      <c r="C8" s="74" t="s">
        <v>1746</v>
      </c>
      <c r="D8" s="9" t="str">
        <f t="shared" si="0"/>
        <v>N/A</v>
      </c>
      <c r="E8" s="74" t="s">
        <v>1746</v>
      </c>
      <c r="F8" s="9" t="str">
        <f t="shared" si="1"/>
        <v>N/A</v>
      </c>
      <c r="G8" s="74" t="s">
        <v>1746</v>
      </c>
      <c r="H8" s="9" t="str">
        <f t="shared" si="2"/>
        <v>N/A</v>
      </c>
      <c r="I8" s="10" t="s">
        <v>1746</v>
      </c>
      <c r="J8" s="10" t="s">
        <v>1746</v>
      </c>
      <c r="K8" s="9" t="str">
        <f t="shared" si="3"/>
        <v>N/A</v>
      </c>
    </row>
    <row r="9" spans="1:11" x14ac:dyDescent="0.25">
      <c r="A9" s="72" t="s">
        <v>447</v>
      </c>
      <c r="B9" s="5" t="s">
        <v>213</v>
      </c>
      <c r="C9" s="74" t="s">
        <v>1746</v>
      </c>
      <c r="D9" s="9" t="str">
        <f t="shared" si="0"/>
        <v>N/A</v>
      </c>
      <c r="E9" s="74" t="s">
        <v>1746</v>
      </c>
      <c r="F9" s="9" t="str">
        <f t="shared" si="1"/>
        <v>N/A</v>
      </c>
      <c r="G9" s="74" t="s">
        <v>1746</v>
      </c>
      <c r="H9" s="9" t="str">
        <f t="shared" si="2"/>
        <v>N/A</v>
      </c>
      <c r="I9" s="10" t="s">
        <v>1746</v>
      </c>
      <c r="J9" s="10" t="s">
        <v>1746</v>
      </c>
      <c r="K9" s="9" t="str">
        <f t="shared" si="3"/>
        <v>N/A</v>
      </c>
    </row>
    <row r="10" spans="1:11" x14ac:dyDescent="0.25">
      <c r="A10" s="72" t="s">
        <v>448</v>
      </c>
      <c r="B10" s="5" t="s">
        <v>213</v>
      </c>
      <c r="C10" s="74" t="s">
        <v>1746</v>
      </c>
      <c r="D10" s="9" t="str">
        <f t="shared" si="0"/>
        <v>N/A</v>
      </c>
      <c r="E10" s="74" t="s">
        <v>1746</v>
      </c>
      <c r="F10" s="9" t="str">
        <f t="shared" si="1"/>
        <v>N/A</v>
      </c>
      <c r="G10" s="74" t="s">
        <v>1746</v>
      </c>
      <c r="H10" s="9" t="str">
        <f t="shared" si="2"/>
        <v>N/A</v>
      </c>
      <c r="I10" s="10" t="s">
        <v>1746</v>
      </c>
      <c r="J10" s="10" t="s">
        <v>1746</v>
      </c>
      <c r="K10" s="9" t="str">
        <f t="shared" si="3"/>
        <v>N/A</v>
      </c>
    </row>
    <row r="11" spans="1:11" ht="13" x14ac:dyDescent="0.3">
      <c r="A11" s="72" t="s">
        <v>1641</v>
      </c>
      <c r="B11" s="5" t="s">
        <v>213</v>
      </c>
      <c r="C11" s="74" t="s">
        <v>1746</v>
      </c>
      <c r="D11" s="9" t="str">
        <f t="shared" si="0"/>
        <v>N/A</v>
      </c>
      <c r="E11" s="74" t="s">
        <v>1746</v>
      </c>
      <c r="F11" s="9" t="str">
        <f t="shared" si="1"/>
        <v>N/A</v>
      </c>
      <c r="G11" s="74" t="s">
        <v>1746</v>
      </c>
      <c r="H11" s="9" t="str">
        <f t="shared" si="2"/>
        <v>N/A</v>
      </c>
      <c r="I11" s="10" t="s">
        <v>1746</v>
      </c>
      <c r="J11" s="10" t="s">
        <v>1746</v>
      </c>
      <c r="K11" s="9" t="str">
        <f t="shared" si="3"/>
        <v>N/A</v>
      </c>
    </row>
    <row r="12" spans="1:11" x14ac:dyDescent="0.25">
      <c r="A12" s="72" t="s">
        <v>16</v>
      </c>
      <c r="B12" s="5" t="s">
        <v>213</v>
      </c>
      <c r="C12" s="74" t="s">
        <v>1746</v>
      </c>
      <c r="D12" s="9" t="str">
        <f t="shared" si="0"/>
        <v>N/A</v>
      </c>
      <c r="E12" s="74" t="s">
        <v>1746</v>
      </c>
      <c r="F12" s="9" t="str">
        <f t="shared" si="1"/>
        <v>N/A</v>
      </c>
      <c r="G12" s="74" t="s">
        <v>1746</v>
      </c>
      <c r="H12" s="9" t="str">
        <f t="shared" si="2"/>
        <v>N/A</v>
      </c>
      <c r="I12" s="10" t="s">
        <v>1746</v>
      </c>
      <c r="J12" s="10" t="s">
        <v>1746</v>
      </c>
      <c r="K12" s="9" t="str">
        <f t="shared" si="3"/>
        <v>N/A</v>
      </c>
    </row>
    <row r="13" spans="1:11" x14ac:dyDescent="0.25">
      <c r="A13" s="72" t="s">
        <v>36</v>
      </c>
      <c r="B13" s="5" t="s">
        <v>213</v>
      </c>
      <c r="C13" s="74" t="s">
        <v>1746</v>
      </c>
      <c r="D13" s="9" t="str">
        <f t="shared" si="0"/>
        <v>N/A</v>
      </c>
      <c r="E13" s="74" t="s">
        <v>1746</v>
      </c>
      <c r="F13" s="9" t="str">
        <f t="shared" si="1"/>
        <v>N/A</v>
      </c>
      <c r="G13" s="74" t="s">
        <v>1746</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t="s">
        <v>1746</v>
      </c>
      <c r="D15" s="9" t="str">
        <f t="shared" si="0"/>
        <v>N/A</v>
      </c>
      <c r="E15" s="74" t="s">
        <v>1746</v>
      </c>
      <c r="F15" s="9" t="str">
        <f t="shared" si="1"/>
        <v>N/A</v>
      </c>
      <c r="G15" s="74" t="s">
        <v>1746</v>
      </c>
      <c r="H15" s="9" t="str">
        <f t="shared" si="2"/>
        <v>N/A</v>
      </c>
      <c r="I15" s="10" t="s">
        <v>1746</v>
      </c>
      <c r="J15" s="10" t="s">
        <v>1746</v>
      </c>
      <c r="K15" s="9" t="str">
        <f t="shared" si="3"/>
        <v>N/A</v>
      </c>
    </row>
    <row r="16" spans="1:11" x14ac:dyDescent="0.25">
      <c r="A16" s="72" t="s">
        <v>378</v>
      </c>
      <c r="B16" s="5" t="s">
        <v>213</v>
      </c>
      <c r="C16" s="8" t="s">
        <v>1746</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t="s">
        <v>1746</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2" t="s">
        <v>380</v>
      </c>
      <c r="B18" s="5" t="s">
        <v>213</v>
      </c>
      <c r="C18" s="8" t="s">
        <v>1746</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2" t="s">
        <v>381</v>
      </c>
      <c r="B19" s="5" t="s">
        <v>213</v>
      </c>
      <c r="C19" s="8" t="s">
        <v>1746</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2" t="s">
        <v>382</v>
      </c>
      <c r="B20" s="5" t="s">
        <v>213</v>
      </c>
      <c r="C20" s="8" t="s">
        <v>1746</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2" t="s">
        <v>383</v>
      </c>
      <c r="B21" s="5" t="s">
        <v>213</v>
      </c>
      <c r="C21" s="8" t="s">
        <v>1746</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2" t="s">
        <v>384</v>
      </c>
      <c r="B22" s="5" t="s">
        <v>213</v>
      </c>
      <c r="C22" s="8" t="s">
        <v>1746</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2" t="s">
        <v>385</v>
      </c>
      <c r="B23" s="5" t="s">
        <v>213</v>
      </c>
      <c r="C23" s="8" t="s">
        <v>1746</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2" t="s">
        <v>386</v>
      </c>
      <c r="B24" s="5" t="s">
        <v>213</v>
      </c>
      <c r="C24" s="8" t="s">
        <v>1746</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2" t="s">
        <v>387</v>
      </c>
      <c r="B25" s="5" t="s">
        <v>213</v>
      </c>
      <c r="C25" s="8" t="s">
        <v>1746</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2" t="s">
        <v>388</v>
      </c>
      <c r="B26" s="5" t="s">
        <v>213</v>
      </c>
      <c r="C26" s="8" t="s">
        <v>1746</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2" t="s">
        <v>389</v>
      </c>
      <c r="B27" s="5" t="s">
        <v>213</v>
      </c>
      <c r="C27" s="8" t="s">
        <v>1746</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2" t="s">
        <v>390</v>
      </c>
      <c r="B28" s="5" t="s">
        <v>213</v>
      </c>
      <c r="C28" s="8" t="s">
        <v>1746</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2" t="s">
        <v>391</v>
      </c>
      <c r="B29" s="5" t="s">
        <v>213</v>
      </c>
      <c r="C29" s="8" t="s">
        <v>1746</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2" t="s">
        <v>392</v>
      </c>
      <c r="B30" s="5" t="s">
        <v>213</v>
      </c>
      <c r="C30" s="8" t="s">
        <v>1746</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2" t="s">
        <v>393</v>
      </c>
      <c r="B31" s="5" t="s">
        <v>213</v>
      </c>
      <c r="C31" s="8" t="s">
        <v>1746</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2" t="s">
        <v>394</v>
      </c>
      <c r="B32" s="5" t="s">
        <v>213</v>
      </c>
      <c r="C32" s="8" t="s">
        <v>1746</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2" t="s">
        <v>395</v>
      </c>
      <c r="B33" s="5" t="s">
        <v>213</v>
      </c>
      <c r="C33" s="8" t="s">
        <v>1746</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2" t="s">
        <v>396</v>
      </c>
      <c r="B34" s="5" t="s">
        <v>213</v>
      </c>
      <c r="C34" s="8" t="s">
        <v>1746</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2" t="s">
        <v>397</v>
      </c>
      <c r="B35" s="5" t="s">
        <v>213</v>
      </c>
      <c r="C35" s="8" t="s">
        <v>1746</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2" t="s">
        <v>398</v>
      </c>
      <c r="B36" s="5" t="s">
        <v>213</v>
      </c>
      <c r="C36" s="8" t="s">
        <v>1746</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2" t="s">
        <v>399</v>
      </c>
      <c r="B37" s="5" t="s">
        <v>213</v>
      </c>
      <c r="C37" s="8" t="s">
        <v>1746</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2" t="s">
        <v>400</v>
      </c>
      <c r="B38" s="5" t="s">
        <v>213</v>
      </c>
      <c r="C38" s="8" t="s">
        <v>1746</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2" t="s">
        <v>401</v>
      </c>
      <c r="B39" s="5" t="s">
        <v>213</v>
      </c>
      <c r="C39" s="8" t="s">
        <v>1746</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2" t="s">
        <v>402</v>
      </c>
      <c r="B40" s="5" t="s">
        <v>213</v>
      </c>
      <c r="C40" s="8" t="s">
        <v>1746</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2" t="s">
        <v>403</v>
      </c>
      <c r="B41" s="5" t="s">
        <v>213</v>
      </c>
      <c r="C41" s="8" t="s">
        <v>1746</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2" t="s">
        <v>32</v>
      </c>
      <c r="B42" s="5" t="s">
        <v>213</v>
      </c>
      <c r="C42" s="8" t="s">
        <v>1746</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2"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2" t="s">
        <v>40</v>
      </c>
      <c r="B44" s="5" t="s">
        <v>213</v>
      </c>
      <c r="C44" s="8" t="s">
        <v>1746</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2" t="s">
        <v>163</v>
      </c>
      <c r="B45" s="5" t="s">
        <v>213</v>
      </c>
      <c r="C45" s="8" t="s">
        <v>1746</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2"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t="s">
        <v>1746</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2" t="s">
        <v>44</v>
      </c>
      <c r="B49" s="5" t="s">
        <v>213</v>
      </c>
      <c r="C49" s="8" t="s">
        <v>1746</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2" t="s">
        <v>45</v>
      </c>
      <c r="B50" s="5" t="s">
        <v>213</v>
      </c>
      <c r="C50" s="8" t="s">
        <v>1746</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2" t="s">
        <v>50</v>
      </c>
      <c r="B51" s="5" t="s">
        <v>213</v>
      </c>
      <c r="C51" s="8" t="s">
        <v>1746</v>
      </c>
      <c r="D51" s="9" t="str">
        <f t="shared" si="8"/>
        <v>N/A</v>
      </c>
      <c r="E51" s="8" t="s">
        <v>1746</v>
      </c>
      <c r="F51" s="9" t="str">
        <f t="shared" si="9"/>
        <v>N/A</v>
      </c>
      <c r="G51" s="8" t="s">
        <v>1746</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t="s">
        <v>1746</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t="s">
        <v>1746</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t="s">
        <v>1746</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t="s">
        <v>1746</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t="s">
        <v>1746</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t="s">
        <v>1746</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520134</v>
      </c>
      <c r="D7" s="32" t="str">
        <f>IF($B7="N/A","N/A",IF(C7&gt;15,"No",IF(C7&lt;-15,"No","Yes")))</f>
        <v>N/A</v>
      </c>
      <c r="E7" s="31">
        <v>552418</v>
      </c>
      <c r="F7" s="32" t="str">
        <f>IF($B7="N/A","N/A",IF(E7&gt;15,"No",IF(E7&lt;-15,"No","Yes")))</f>
        <v>N/A</v>
      </c>
      <c r="G7" s="31">
        <v>558759</v>
      </c>
      <c r="H7" s="32" t="str">
        <f>IF($B7="N/A","N/A",IF(G7&gt;15,"No",IF(G7&lt;-15,"No","Yes")))</f>
        <v>N/A</v>
      </c>
      <c r="I7" s="33">
        <v>6.2069999999999999</v>
      </c>
      <c r="J7" s="33">
        <v>1.1479999999999999</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85.644084024999998</v>
      </c>
      <c r="D13" s="9" t="str">
        <f t="shared" si="1"/>
        <v>No</v>
      </c>
      <c r="E13" s="9">
        <v>85.553512014000006</v>
      </c>
      <c r="F13" s="9" t="str">
        <f t="shared" si="2"/>
        <v>No</v>
      </c>
      <c r="G13" s="9">
        <v>89.597661962000004</v>
      </c>
      <c r="H13" s="9" t="str">
        <f t="shared" si="3"/>
        <v>No</v>
      </c>
      <c r="I13" s="10">
        <v>-0.106</v>
      </c>
      <c r="J13" s="10">
        <v>4.7270000000000003</v>
      </c>
      <c r="K13" s="9" t="str">
        <f t="shared" si="0"/>
        <v>Yes</v>
      </c>
    </row>
    <row r="14" spans="1:11" x14ac:dyDescent="0.25">
      <c r="A14" s="3" t="s">
        <v>13</v>
      </c>
      <c r="B14" s="35" t="s">
        <v>213</v>
      </c>
      <c r="C14" s="36">
        <v>520134</v>
      </c>
      <c r="D14" s="9" t="str">
        <f>IF($B14="N/A","N/A",IF(C14&gt;15,"No",IF(C14&lt;-15,"No","Yes")))</f>
        <v>N/A</v>
      </c>
      <c r="E14" s="36">
        <v>552418</v>
      </c>
      <c r="F14" s="9" t="str">
        <f>IF($B14="N/A","N/A",IF(E14&gt;15,"No",IF(E14&lt;-15,"No","Yes")))</f>
        <v>N/A</v>
      </c>
      <c r="G14" s="36">
        <v>558759</v>
      </c>
      <c r="H14" s="9" t="str">
        <f>IF($B14="N/A","N/A",IF(G14&gt;15,"No",IF(G14&lt;-15,"No","Yes")))</f>
        <v>N/A</v>
      </c>
      <c r="I14" s="10">
        <v>6.2069999999999999</v>
      </c>
      <c r="J14" s="10">
        <v>1.1479999999999999</v>
      </c>
      <c r="K14" s="9" t="str">
        <f t="shared" si="0"/>
        <v>Yes</v>
      </c>
    </row>
    <row r="15" spans="1:11" ht="14.25" customHeight="1" x14ac:dyDescent="0.25">
      <c r="A15" s="3" t="s">
        <v>444</v>
      </c>
      <c r="B15" s="35" t="s">
        <v>213</v>
      </c>
      <c r="C15" s="9">
        <v>4.9218086100000003E-2</v>
      </c>
      <c r="D15" s="9" t="str">
        <f>IF($B15="N/A","N/A",IF(C15&gt;15,"No",IF(C15&lt;-15,"No","Yes")))</f>
        <v>N/A</v>
      </c>
      <c r="E15" s="9">
        <v>3.6204470000000003E-4</v>
      </c>
      <c r="F15" s="9" t="str">
        <f>IF($B15="N/A","N/A",IF(E15&gt;15,"No",IF(E15&lt;-15,"No","Yes")))</f>
        <v>N/A</v>
      </c>
      <c r="G15" s="9">
        <v>1.78968E-4</v>
      </c>
      <c r="H15" s="9" t="str">
        <f>IF($B15="N/A","N/A",IF(G15&gt;15,"No",IF(G15&lt;-15,"No","Yes")))</f>
        <v>N/A</v>
      </c>
      <c r="I15" s="10">
        <v>-99.3</v>
      </c>
      <c r="J15" s="10">
        <v>-50.6</v>
      </c>
      <c r="K15" s="9" t="str">
        <f t="shared" si="0"/>
        <v>No</v>
      </c>
    </row>
    <row r="16" spans="1:11" ht="12.75" customHeight="1" x14ac:dyDescent="0.25">
      <c r="A16" s="3" t="s">
        <v>862</v>
      </c>
      <c r="B16" s="35" t="s">
        <v>213</v>
      </c>
      <c r="C16" s="37">
        <v>253.1875</v>
      </c>
      <c r="D16" s="9" t="str">
        <f>IF($B16="N/A","N/A",IF(C16&gt;15,"No",IF(C16&lt;-15,"No","Yes")))</f>
        <v>N/A</v>
      </c>
      <c r="E16" s="37">
        <v>93.5</v>
      </c>
      <c r="F16" s="9" t="str">
        <f>IF($B16="N/A","N/A",IF(E16&gt;15,"No",IF(E16&lt;-15,"No","Yes")))</f>
        <v>N/A</v>
      </c>
      <c r="G16" s="37">
        <v>9</v>
      </c>
      <c r="H16" s="9" t="str">
        <f>IF($B16="N/A","N/A",IF(G16&gt;15,"No",IF(G16&lt;-15,"No","Yes")))</f>
        <v>N/A</v>
      </c>
      <c r="I16" s="10">
        <v>-63.1</v>
      </c>
      <c r="J16" s="10">
        <v>-90.4</v>
      </c>
      <c r="K16" s="9" t="str">
        <f t="shared" si="0"/>
        <v>No</v>
      </c>
    </row>
    <row r="17" spans="1:11" x14ac:dyDescent="0.25">
      <c r="A17" s="3" t="s">
        <v>131</v>
      </c>
      <c r="B17" s="35" t="s">
        <v>213</v>
      </c>
      <c r="C17" s="36">
        <v>291</v>
      </c>
      <c r="D17" s="9" t="str">
        <f>IF($B17="N/A","N/A",IF(C17&gt;15,"No",IF(C17&lt;-15,"No","Yes")))</f>
        <v>N/A</v>
      </c>
      <c r="E17" s="36">
        <v>181</v>
      </c>
      <c r="F17" s="9" t="str">
        <f>IF($B17="N/A","N/A",IF(E17&gt;15,"No",IF(E17&lt;-15,"No","Yes")))</f>
        <v>N/A</v>
      </c>
      <c r="G17" s="36">
        <v>295</v>
      </c>
      <c r="H17" s="9" t="str">
        <f>IF($B17="N/A","N/A",IF(G17&gt;15,"No",IF(G17&lt;-15,"No","Yes")))</f>
        <v>N/A</v>
      </c>
      <c r="I17" s="10">
        <v>-37.799999999999997</v>
      </c>
      <c r="J17" s="10">
        <v>62.98</v>
      </c>
      <c r="K17" s="9" t="str">
        <f t="shared" si="0"/>
        <v>No</v>
      </c>
    </row>
    <row r="18" spans="1:11" x14ac:dyDescent="0.25">
      <c r="A18" s="3" t="s">
        <v>346</v>
      </c>
      <c r="B18" s="35" t="s">
        <v>213</v>
      </c>
      <c r="C18" s="8" t="s">
        <v>213</v>
      </c>
      <c r="D18" s="9" t="str">
        <f>IF($B18="N/A","N/A",IF(C18&gt;15,"No",IF(C18&lt;-15,"No","Yes")))</f>
        <v>N/A</v>
      </c>
      <c r="E18" s="8">
        <v>3.2765043899999999E-2</v>
      </c>
      <c r="F18" s="9" t="str">
        <f>IF($B18="N/A","N/A",IF(E18&gt;15,"No",IF(E18&lt;-15,"No","Yes")))</f>
        <v>N/A</v>
      </c>
      <c r="G18" s="8">
        <v>5.2795570200000003E-2</v>
      </c>
      <c r="H18" s="9" t="str">
        <f>IF($B18="N/A","N/A",IF(G18&gt;15,"No",IF(G18&lt;-15,"No","Yes")))</f>
        <v>N/A</v>
      </c>
      <c r="I18" s="10" t="s">
        <v>213</v>
      </c>
      <c r="J18" s="10">
        <v>61.13</v>
      </c>
      <c r="K18" s="9" t="str">
        <f t="shared" si="0"/>
        <v>No</v>
      </c>
    </row>
    <row r="19" spans="1:11" ht="27.75" customHeight="1" x14ac:dyDescent="0.25">
      <c r="A19" s="3" t="s">
        <v>841</v>
      </c>
      <c r="B19" s="35" t="s">
        <v>213</v>
      </c>
      <c r="C19" s="37">
        <v>39.707903780000002</v>
      </c>
      <c r="D19" s="9" t="str">
        <f>IF($B19="N/A","N/A",IF(C19&gt;60,"No",IF(C19&lt;15,"No","Yes")))</f>
        <v>N/A</v>
      </c>
      <c r="E19" s="37">
        <v>17.580110497</v>
      </c>
      <c r="F19" s="9" t="str">
        <f>IF($B19="N/A","N/A",IF(E19&gt;60,"No",IF(E19&lt;15,"No","Yes")))</f>
        <v>N/A</v>
      </c>
      <c r="G19" s="37">
        <v>27.935593220000001</v>
      </c>
      <c r="H19" s="9" t="str">
        <f>IF($B19="N/A","N/A",IF(G19&gt;60,"No",IF(G19&lt;15,"No","Yes")))</f>
        <v>N/A</v>
      </c>
      <c r="I19" s="10">
        <v>-55.7</v>
      </c>
      <c r="J19" s="10">
        <v>58.9</v>
      </c>
      <c r="K19" s="9" t="str">
        <f t="shared" si="0"/>
        <v>No</v>
      </c>
    </row>
    <row r="20" spans="1:11" x14ac:dyDescent="0.25">
      <c r="A20" s="3" t="s">
        <v>27</v>
      </c>
      <c r="B20" s="35" t="s">
        <v>217</v>
      </c>
      <c r="C20" s="36">
        <v>0</v>
      </c>
      <c r="D20" s="9" t="str">
        <f>IF($B20="N/A","N/A",IF(C20="N/A","N/A",IF(C20=0,"Yes","No")))</f>
        <v>Yes</v>
      </c>
      <c r="E20" s="36">
        <v>11</v>
      </c>
      <c r="F20" s="9" t="str">
        <f>IF($B20="N/A","N/A",IF(E20="N/A","N/A",IF(E20=0,"Yes","No")))</f>
        <v>No</v>
      </c>
      <c r="G20" s="36">
        <v>0</v>
      </c>
      <c r="H20" s="9" t="str">
        <f>IF($B20="N/A","N/A",IF(G20=0,"Yes","No"))</f>
        <v>Yes</v>
      </c>
      <c r="I20" s="10" t="s">
        <v>1746</v>
      </c>
      <c r="J20" s="10">
        <v>-100</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520134</v>
      </c>
      <c r="D6" s="9" t="str">
        <f>IF($B6="N/A","N/A",IF(C6&gt;15,"No",IF(C6&lt;-15,"No","Yes")))</f>
        <v>N/A</v>
      </c>
      <c r="E6" s="36">
        <v>552418</v>
      </c>
      <c r="F6" s="9" t="str">
        <f>IF($B6="N/A","N/A",IF(E6&gt;15,"No",IF(E6&lt;-15,"No","Yes")))</f>
        <v>N/A</v>
      </c>
      <c r="G6" s="36">
        <v>558759</v>
      </c>
      <c r="H6" s="9" t="str">
        <f>IF($B6="N/A","N/A",IF(G6&gt;15,"No",IF(G6&lt;-15,"No","Yes")))</f>
        <v>N/A</v>
      </c>
      <c r="I6" s="10">
        <v>6.2069999999999999</v>
      </c>
      <c r="J6" s="10">
        <v>1.1479999999999999</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72.568914933000002</v>
      </c>
      <c r="D9" s="9" t="str">
        <f>IF($B9="N/A","N/A",IF(C9&gt;60,"No",IF(C9&lt;15,"No","Yes")))</f>
        <v>No</v>
      </c>
      <c r="E9" s="37">
        <v>72.210585100000003</v>
      </c>
      <c r="F9" s="9" t="str">
        <f>IF($B9="N/A","N/A",IF(E9&gt;60,"No",IF(E9&lt;15,"No","Yes")))</f>
        <v>No</v>
      </c>
      <c r="G9" s="37">
        <v>74.803475200999998</v>
      </c>
      <c r="H9" s="9" t="str">
        <f>IF($B9="N/A","N/A",IF(G9&gt;60,"No",IF(G9&lt;15,"No","Yes")))</f>
        <v>No</v>
      </c>
      <c r="I9" s="10">
        <v>-0.49399999999999999</v>
      </c>
      <c r="J9" s="10">
        <v>3.5910000000000002</v>
      </c>
      <c r="K9" s="9" t="str">
        <f t="shared" si="0"/>
        <v>Yes</v>
      </c>
    </row>
    <row r="10" spans="1:11" x14ac:dyDescent="0.25">
      <c r="A10" s="3" t="s">
        <v>14</v>
      </c>
      <c r="B10" s="35" t="s">
        <v>272</v>
      </c>
      <c r="C10" s="9">
        <v>2.9546232316999999</v>
      </c>
      <c r="D10" s="9" t="str">
        <f>IF($B10="N/A","N/A",IF(C10&gt;15,"No",IF(C10&lt;=0,"No","Yes")))</f>
        <v>Yes</v>
      </c>
      <c r="E10" s="9">
        <v>3.1184718818000001</v>
      </c>
      <c r="F10" s="9" t="str">
        <f>IF($B10="N/A","N/A",IF(E10&gt;15,"No",IF(E10&lt;=0,"No","Yes")))</f>
        <v>Yes</v>
      </c>
      <c r="G10" s="9">
        <v>3.3481339898</v>
      </c>
      <c r="H10" s="9" t="str">
        <f>IF($B10="N/A","N/A",IF(G10&gt;15,"No",IF(G10&lt;=0,"No","Yes")))</f>
        <v>Yes</v>
      </c>
      <c r="I10" s="10">
        <v>5.5460000000000003</v>
      </c>
      <c r="J10" s="10">
        <v>7.3650000000000002</v>
      </c>
      <c r="K10" s="9" t="str">
        <f t="shared" si="0"/>
        <v>Yes</v>
      </c>
    </row>
    <row r="11" spans="1:11" x14ac:dyDescent="0.25">
      <c r="A11" s="3" t="s">
        <v>877</v>
      </c>
      <c r="B11" s="35" t="s">
        <v>213</v>
      </c>
      <c r="C11" s="37">
        <v>95.921785528000001</v>
      </c>
      <c r="D11" s="9" t="str">
        <f>IF($B11="N/A","N/A",IF(C11&gt;15,"No",IF(C11&lt;-15,"No","Yes")))</f>
        <v>N/A</v>
      </c>
      <c r="E11" s="37">
        <v>92.055320136999995</v>
      </c>
      <c r="F11" s="9" t="str">
        <f>IF($B11="N/A","N/A",IF(E11&gt;15,"No",IF(E11&lt;-15,"No","Yes")))</f>
        <v>N/A</v>
      </c>
      <c r="G11" s="37">
        <v>96.540891596999998</v>
      </c>
      <c r="H11" s="9" t="str">
        <f>IF($B11="N/A","N/A",IF(G11&gt;15,"No",IF(G11&lt;-15,"No","Yes")))</f>
        <v>N/A</v>
      </c>
      <c r="I11" s="10">
        <v>-4.03</v>
      </c>
      <c r="J11" s="10">
        <v>4.8730000000000002</v>
      </c>
      <c r="K11" s="9" t="str">
        <f t="shared" si="0"/>
        <v>Yes</v>
      </c>
    </row>
    <row r="12" spans="1:11" x14ac:dyDescent="0.25">
      <c r="A12" s="3" t="s">
        <v>939</v>
      </c>
      <c r="B12" s="35" t="s">
        <v>213</v>
      </c>
      <c r="C12" s="9">
        <v>0.773646791</v>
      </c>
      <c r="D12" s="9" t="str">
        <f>IF($B12="N/A","N/A",IF(C12&gt;15,"No",IF(C12&lt;-15,"No","Yes")))</f>
        <v>N/A</v>
      </c>
      <c r="E12" s="9">
        <v>0</v>
      </c>
      <c r="F12" s="9" t="str">
        <f>IF($B12="N/A","N/A",IF(E12&gt;15,"No",IF(E12&lt;-15,"No","Yes")))</f>
        <v>N/A</v>
      </c>
      <c r="G12" s="9">
        <v>0</v>
      </c>
      <c r="H12" s="9" t="str">
        <f>IF($B12="N/A","N/A",IF(G12&gt;15,"No",IF(G12&lt;-15,"No","Yes")))</f>
        <v>N/A</v>
      </c>
      <c r="I12" s="10">
        <v>-100</v>
      </c>
      <c r="J12" s="10" t="s">
        <v>1746</v>
      </c>
      <c r="K12" s="9" t="str">
        <f t="shared" si="0"/>
        <v>N/A</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99.926941902999999</v>
      </c>
      <c r="D15" s="9" t="str">
        <f>IF($B15="N/A","N/A",IF(C15&gt;15,"No",IF(C15&lt;-15,"No","Yes")))</f>
        <v>N/A</v>
      </c>
      <c r="E15" s="9">
        <v>99.988957636999999</v>
      </c>
      <c r="F15" s="9" t="str">
        <f>IF($B15="N/A","N/A",IF(E15&gt;15,"No",IF(E15&lt;-15,"No","Yes")))</f>
        <v>N/A</v>
      </c>
      <c r="G15" s="9">
        <v>99.996420638999993</v>
      </c>
      <c r="H15" s="9" t="str">
        <f>IF($B15="N/A","N/A",IF(G15&gt;15,"No",IF(G15&lt;-15,"No","Yes")))</f>
        <v>N/A</v>
      </c>
      <c r="I15" s="10">
        <v>6.2100000000000002E-2</v>
      </c>
      <c r="J15" s="10">
        <v>7.4999999999999997E-3</v>
      </c>
      <c r="K15" s="9" t="str">
        <f t="shared" si="0"/>
        <v>Yes</v>
      </c>
    </row>
    <row r="16" spans="1:11" x14ac:dyDescent="0.25">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5" t="s">
        <v>275</v>
      </c>
      <c r="C17" s="9">
        <v>99.963278693999996</v>
      </c>
      <c r="D17" s="9" t="str">
        <f>IF($B17="N/A","N/A",IF(C17&gt;98,"Yes","No"))</f>
        <v>Yes</v>
      </c>
      <c r="E17" s="9">
        <v>99.958002816999993</v>
      </c>
      <c r="F17" s="9" t="str">
        <f>IF($B17="N/A","N/A",IF(E17&gt;98,"Yes","No"))</f>
        <v>Yes</v>
      </c>
      <c r="G17" s="9">
        <v>99.960090128000004</v>
      </c>
      <c r="H17" s="9" t="str">
        <f>IF($B17="N/A","N/A",IF(G17&gt;98,"Yes","No"))</f>
        <v>Yes</v>
      </c>
      <c r="I17" s="10">
        <v>-5.0000000000000001E-3</v>
      </c>
      <c r="J17" s="10">
        <v>2.0999999999999999E-3</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99.166945440999996</v>
      </c>
      <c r="D19" s="9" t="str">
        <f>IF($B19="N/A","N/A",IF(C19&gt;100,"No",IF(C19&lt;98,"No","Yes")))</f>
        <v>Yes</v>
      </c>
      <c r="E19" s="9">
        <v>99.436839495000001</v>
      </c>
      <c r="F19" s="9" t="str">
        <f>IF($B19="N/A","N/A",IF(E19&gt;100,"No",IF(E19&lt;98,"No","Yes")))</f>
        <v>Yes</v>
      </c>
      <c r="G19" s="9">
        <v>99.382202344999996</v>
      </c>
      <c r="H19" s="9" t="str">
        <f>IF($B19="N/A","N/A",IF(G19&gt;100,"No",IF(G19&lt;98,"No","Yes")))</f>
        <v>Yes</v>
      </c>
      <c r="I19" s="10">
        <v>0.2722</v>
      </c>
      <c r="J19" s="10">
        <v>-5.5E-2</v>
      </c>
      <c r="K19" s="9" t="str">
        <f>IF(J19="Div by 0", "N/A", IF(J19="N/A","N/A", IF(J19&gt;30, "No", IF(J19&lt;-30, "No", "Yes"))))</f>
        <v>Yes</v>
      </c>
    </row>
    <row r="20" spans="1:11" x14ac:dyDescent="0.25">
      <c r="A20" s="3" t="s">
        <v>679</v>
      </c>
      <c r="B20" s="35" t="s">
        <v>223</v>
      </c>
      <c r="C20" s="9">
        <v>99.336324869999999</v>
      </c>
      <c r="D20" s="9" t="str">
        <f>IF($B20="N/A","N/A",IF(C20&gt;100,"No",IF(C20&lt;98,"No","Yes")))</f>
        <v>Yes</v>
      </c>
      <c r="E20" s="9">
        <v>99.565727401999993</v>
      </c>
      <c r="F20" s="9" t="str">
        <f>IF($B20="N/A","N/A",IF(E20&gt;100,"No",IF(E20&lt;98,"No","Yes")))</f>
        <v>Yes</v>
      </c>
      <c r="G20" s="9">
        <v>99.474191915000006</v>
      </c>
      <c r="H20" s="9" t="str">
        <f>IF($B20="N/A","N/A",IF(G20&gt;100,"No",IF(G20&lt;98,"No","Yes")))</f>
        <v>Yes</v>
      </c>
      <c r="I20" s="10">
        <v>0.23089999999999999</v>
      </c>
      <c r="J20" s="10">
        <v>-9.1999999999999998E-2</v>
      </c>
      <c r="K20" s="9" t="str">
        <f>IF(J20="Div by 0", "N/A", IF(J20="N/A","N/A", IF(J20&gt;30, "No", IF(J20&lt;-30, "No", "Yes"))))</f>
        <v>Yes</v>
      </c>
    </row>
    <row r="21" spans="1:11" x14ac:dyDescent="0.25">
      <c r="A21" s="3" t="s">
        <v>680</v>
      </c>
      <c r="B21" s="35" t="s">
        <v>223</v>
      </c>
      <c r="C21" s="9">
        <v>99.336324869999999</v>
      </c>
      <c r="D21" s="9" t="str">
        <f>IF($B21="N/A","N/A",IF(C21&gt;100,"No",IF(C21&lt;98,"No","Yes")))</f>
        <v>Yes</v>
      </c>
      <c r="E21" s="9">
        <v>99.565727401999993</v>
      </c>
      <c r="F21" s="9" t="str">
        <f>IF($B21="N/A","N/A",IF(E21&gt;100,"No",IF(E21&lt;98,"No","Yes")))</f>
        <v>Yes</v>
      </c>
      <c r="G21" s="9">
        <v>99.474191915000006</v>
      </c>
      <c r="H21" s="9" t="str">
        <f>IF($B21="N/A","N/A",IF(G21&gt;100,"No",IF(G21&lt;98,"No","Yes")))</f>
        <v>Yes</v>
      </c>
      <c r="I21" s="10">
        <v>0.23089999999999999</v>
      </c>
      <c r="J21" s="10">
        <v>-9.1999999999999998E-2</v>
      </c>
      <c r="K21" s="9" t="str">
        <f>IF(J21="Div by 0", "N/A", IF(J21="N/A","N/A", IF(J21&gt;30, "No", IF(J21&lt;-30, "No", "Yes"))))</f>
        <v>Yes</v>
      </c>
    </row>
    <row r="22" spans="1:11" ht="15" customHeight="1" x14ac:dyDescent="0.25">
      <c r="A22" s="3" t="s">
        <v>1713</v>
      </c>
      <c r="B22" s="35" t="s">
        <v>213</v>
      </c>
      <c r="C22" s="9">
        <v>62.165903401999998</v>
      </c>
      <c r="D22" s="9" t="str">
        <f>IF($B22="N/A","N/A",IF(C22&gt;15,"No",IF(C22&lt;-15,"No","Yes")))</f>
        <v>N/A</v>
      </c>
      <c r="E22" s="9">
        <v>62.641876259999997</v>
      </c>
      <c r="F22" s="9" t="str">
        <f>IF($B22="N/A","N/A",IF(E22&gt;15,"No",IF(E22&lt;-15,"No","Yes")))</f>
        <v>N/A</v>
      </c>
      <c r="G22" s="9">
        <v>62.074167932999998</v>
      </c>
      <c r="H22" s="9" t="str">
        <f>IF($B22="N/A","N/A",IF(G22&gt;15,"No",IF(G22&lt;-15,"No","Yes")))</f>
        <v>N/A</v>
      </c>
      <c r="I22" s="10">
        <v>0.76559999999999995</v>
      </c>
      <c r="J22" s="10">
        <v>-0.90600000000000003</v>
      </c>
      <c r="K22" s="9" t="str">
        <f t="shared" ref="K22:K31" si="1">IF(J22="Div by 0", "N/A", IF(J22="N/A","N/A", IF(J22&gt;30, "No", IF(J22&lt;-30, "No", "Yes"))))</f>
        <v>Yes</v>
      </c>
    </row>
    <row r="23" spans="1:11" x14ac:dyDescent="0.25">
      <c r="A23" s="3" t="s">
        <v>940</v>
      </c>
      <c r="B23" s="35" t="s">
        <v>213</v>
      </c>
      <c r="C23" s="9">
        <v>36.310066251999999</v>
      </c>
      <c r="D23" s="9" t="str">
        <f>IF($B23="N/A","N/A",IF(C23&gt;15,"No",IF(C23&lt;-15,"No","Yes")))</f>
        <v>N/A</v>
      </c>
      <c r="E23" s="9">
        <v>36.111060827000003</v>
      </c>
      <c r="F23" s="9" t="str">
        <f>IF($B23="N/A","N/A",IF(E23&gt;15,"No",IF(E23&lt;-15,"No","Yes")))</f>
        <v>N/A</v>
      </c>
      <c r="G23" s="9">
        <v>36.537755990999997</v>
      </c>
      <c r="H23" s="9" t="str">
        <f>IF($B23="N/A","N/A",IF(G23&gt;15,"No",IF(G23&lt;-15,"No","Yes")))</f>
        <v>N/A</v>
      </c>
      <c r="I23" s="10">
        <v>-0.54800000000000004</v>
      </c>
      <c r="J23" s="10">
        <v>1.1819999999999999</v>
      </c>
      <c r="K23" s="9" t="str">
        <f t="shared" si="1"/>
        <v>Yes</v>
      </c>
    </row>
    <row r="24" spans="1:11" ht="25" x14ac:dyDescent="0.25">
      <c r="A24" s="3" t="s">
        <v>941</v>
      </c>
      <c r="B24" s="35" t="s">
        <v>213</v>
      </c>
      <c r="C24" s="9">
        <v>0.54485959390000005</v>
      </c>
      <c r="D24" s="9" t="str">
        <f>IF($B24="N/A","N/A",IF(C24&gt;15,"No",IF(C24&lt;-15,"No","Yes")))</f>
        <v>N/A</v>
      </c>
      <c r="E24" s="9">
        <v>0.46468435130000002</v>
      </c>
      <c r="F24" s="9" t="str">
        <f>IF($B24="N/A","N/A",IF(E24&gt;15,"No",IF(E24&lt;-15,"No","Yes")))</f>
        <v>N/A</v>
      </c>
      <c r="G24" s="9">
        <v>0.48625614979999998</v>
      </c>
      <c r="H24" s="9" t="str">
        <f>IF($B24="N/A","N/A",IF(G24&gt;15,"No",IF(G24&lt;-15,"No","Yes")))</f>
        <v>N/A</v>
      </c>
      <c r="I24" s="10">
        <v>-14.7</v>
      </c>
      <c r="J24" s="10">
        <v>4.6420000000000003</v>
      </c>
      <c r="K24" s="9" t="str">
        <f t="shared" si="1"/>
        <v>Yes</v>
      </c>
    </row>
    <row r="25" spans="1:11" x14ac:dyDescent="0.25">
      <c r="A25" s="3" t="s">
        <v>166</v>
      </c>
      <c r="B25" s="35" t="s">
        <v>213</v>
      </c>
      <c r="C25" s="9">
        <v>99.336324869999999</v>
      </c>
      <c r="D25" s="9" t="str">
        <f t="shared" ref="D25:D27" si="2">IF($B25="N/A","N/A",IF(C25&gt;15,"No",IF(C25&lt;-15,"No","Yes")))</f>
        <v>N/A</v>
      </c>
      <c r="E25" s="9">
        <v>99.565727401999993</v>
      </c>
      <c r="F25" s="9" t="str">
        <f t="shared" ref="F25:F27" si="3">IF($B25="N/A","N/A",IF(E25&gt;15,"No",IF(E25&lt;-15,"No","Yes")))</f>
        <v>N/A</v>
      </c>
      <c r="G25" s="9">
        <v>99.474191915000006</v>
      </c>
      <c r="H25" s="9" t="str">
        <f t="shared" ref="H25:H27" si="4">IF($B25="N/A","N/A",IF(G25&gt;15,"No",IF(G25&lt;-15,"No","Yes")))</f>
        <v>N/A</v>
      </c>
      <c r="I25" s="10">
        <v>0.23089999999999999</v>
      </c>
      <c r="J25" s="10">
        <v>-9.1999999999999998E-2</v>
      </c>
      <c r="K25" s="9" t="str">
        <f t="shared" si="1"/>
        <v>Yes</v>
      </c>
    </row>
    <row r="26" spans="1:11" x14ac:dyDescent="0.25">
      <c r="A26" s="3" t="s">
        <v>167</v>
      </c>
      <c r="B26" s="35" t="s">
        <v>213</v>
      </c>
      <c r="C26" s="9">
        <v>99.336324869999999</v>
      </c>
      <c r="D26" s="9" t="str">
        <f t="shared" si="2"/>
        <v>N/A</v>
      </c>
      <c r="E26" s="9">
        <v>99.565727401999993</v>
      </c>
      <c r="F26" s="9" t="str">
        <f t="shared" si="3"/>
        <v>N/A</v>
      </c>
      <c r="G26" s="9">
        <v>99.474191915000006</v>
      </c>
      <c r="H26" s="9" t="str">
        <f t="shared" si="4"/>
        <v>N/A</v>
      </c>
      <c r="I26" s="10">
        <v>0.23089999999999999</v>
      </c>
      <c r="J26" s="10">
        <v>-9.1999999999999998E-2</v>
      </c>
      <c r="K26" s="9" t="str">
        <f t="shared" si="1"/>
        <v>Yes</v>
      </c>
    </row>
    <row r="27" spans="1:11" x14ac:dyDescent="0.25">
      <c r="A27" s="3" t="s">
        <v>168</v>
      </c>
      <c r="B27" s="35" t="s">
        <v>213</v>
      </c>
      <c r="C27" s="9">
        <v>99.336324869999999</v>
      </c>
      <c r="D27" s="9" t="str">
        <f t="shared" si="2"/>
        <v>N/A</v>
      </c>
      <c r="E27" s="9">
        <v>99.565727401999993</v>
      </c>
      <c r="F27" s="9" t="str">
        <f t="shared" si="3"/>
        <v>N/A</v>
      </c>
      <c r="G27" s="9">
        <v>99.474191915000006</v>
      </c>
      <c r="H27" s="9" t="str">
        <f t="shared" si="4"/>
        <v>N/A</v>
      </c>
      <c r="I27" s="10">
        <v>0.23089999999999999</v>
      </c>
      <c r="J27" s="10">
        <v>-9.1999999999999998E-2</v>
      </c>
      <c r="K27" s="9" t="str">
        <f t="shared" si="1"/>
        <v>Yes</v>
      </c>
    </row>
    <row r="28" spans="1:11" x14ac:dyDescent="0.25">
      <c r="A28" s="3" t="s">
        <v>54</v>
      </c>
      <c r="B28" s="35" t="s">
        <v>213</v>
      </c>
      <c r="C28" s="9">
        <v>7.6116923716000002</v>
      </c>
      <c r="D28" s="9" t="str">
        <f>IF($B28="N/A","N/A",IF(C28&gt;15,"No",IF(C28&lt;-15,"No","Yes")))</f>
        <v>N/A</v>
      </c>
      <c r="E28" s="9">
        <v>6.5837825704000004</v>
      </c>
      <c r="F28" s="9" t="str">
        <f>IF($B28="N/A","N/A",IF(E28&gt;15,"No",IF(E28&lt;-15,"No","Yes")))</f>
        <v>N/A</v>
      </c>
      <c r="G28" s="9">
        <v>6.5985514326999999</v>
      </c>
      <c r="H28" s="9" t="str">
        <f>IF($B28="N/A","N/A",IF(G28&gt;15,"No",IF(G28&lt;-15,"No","Yes")))</f>
        <v>N/A</v>
      </c>
      <c r="I28" s="10">
        <v>-13.5</v>
      </c>
      <c r="J28" s="10">
        <v>0.2243</v>
      </c>
      <c r="K28" s="9" t="str">
        <f t="shared" si="1"/>
        <v>Yes</v>
      </c>
    </row>
    <row r="29" spans="1:11" x14ac:dyDescent="0.25">
      <c r="A29" s="3" t="s">
        <v>55</v>
      </c>
      <c r="B29" s="35" t="s">
        <v>213</v>
      </c>
      <c r="C29" s="9">
        <v>91.724632498999995</v>
      </c>
      <c r="D29" s="9" t="str">
        <f>IF($B29="N/A","N/A",IF(C29&gt;15,"No",IF(C29&lt;-15,"No","Yes")))</f>
        <v>N/A</v>
      </c>
      <c r="E29" s="9">
        <v>92.981944831999996</v>
      </c>
      <c r="F29" s="9" t="str">
        <f>IF($B29="N/A","N/A",IF(E29&gt;15,"No",IF(E29&lt;-15,"No","Yes")))</f>
        <v>N/A</v>
      </c>
      <c r="G29" s="9">
        <v>92.875640481999994</v>
      </c>
      <c r="H29" s="9" t="str">
        <f>IF($B29="N/A","N/A",IF(G29&gt;15,"No",IF(G29&lt;-15,"No","Yes")))</f>
        <v>N/A</v>
      </c>
      <c r="I29" s="10">
        <v>1.371</v>
      </c>
      <c r="J29" s="10">
        <v>-0.114</v>
      </c>
      <c r="K29" s="9" t="str">
        <f t="shared" si="1"/>
        <v>Yes</v>
      </c>
    </row>
    <row r="30" spans="1:11" x14ac:dyDescent="0.25">
      <c r="A30" s="3" t="s">
        <v>56</v>
      </c>
      <c r="B30" s="35" t="s">
        <v>213</v>
      </c>
      <c r="C30" s="9">
        <v>69.247540056999995</v>
      </c>
      <c r="D30" s="9" t="str">
        <f>IF($B30="N/A","N/A",IF(C30&gt;15,"No",IF(C30&lt;-15,"No","Yes")))</f>
        <v>N/A</v>
      </c>
      <c r="E30" s="9">
        <v>71.899358819</v>
      </c>
      <c r="F30" s="9" t="str">
        <f>IF($B30="N/A","N/A",IF(E30&gt;15,"No",IF(E30&lt;-15,"No","Yes")))</f>
        <v>N/A</v>
      </c>
      <c r="G30" s="9">
        <v>73.751832184999998</v>
      </c>
      <c r="H30" s="9" t="str">
        <f>IF($B30="N/A","N/A",IF(G30&gt;15,"No",IF(G30&lt;-15,"No","Yes")))</f>
        <v>N/A</v>
      </c>
      <c r="I30" s="10">
        <v>3.8290000000000002</v>
      </c>
      <c r="J30" s="10">
        <v>2.5760000000000001</v>
      </c>
      <c r="K30" s="9" t="str">
        <f t="shared" si="1"/>
        <v>Yes</v>
      </c>
    </row>
    <row r="31" spans="1:11" x14ac:dyDescent="0.25">
      <c r="A31" s="3" t="s">
        <v>57</v>
      </c>
      <c r="B31" s="35" t="s">
        <v>213</v>
      </c>
      <c r="C31" s="9">
        <v>26.209015368999999</v>
      </c>
      <c r="D31" s="9" t="str">
        <f>IF($B31="N/A","N/A",IF(C31&gt;15,"No",IF(C31&lt;-15,"No","Yes")))</f>
        <v>N/A</v>
      </c>
      <c r="E31" s="9">
        <v>22.241310022</v>
      </c>
      <c r="F31" s="9" t="str">
        <f>IF($B31="N/A","N/A",IF(E31&gt;15,"No",IF(E31&lt;-15,"No","Yes")))</f>
        <v>N/A</v>
      </c>
      <c r="G31" s="9">
        <v>16.994983525999999</v>
      </c>
      <c r="H31" s="9" t="str">
        <f>IF($B31="N/A","N/A",IF(G31&gt;15,"No",IF(G31&lt;-15,"No","Yes")))</f>
        <v>N/A</v>
      </c>
      <c r="I31" s="10">
        <v>-15.1</v>
      </c>
      <c r="J31" s="10">
        <v>-23.6</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4</v>
      </c>
      <c r="D6" s="11" t="s">
        <v>213</v>
      </c>
      <c r="E6" s="27">
        <v>7</v>
      </c>
      <c r="F6" s="11" t="s">
        <v>213</v>
      </c>
      <c r="G6" s="27">
        <v>7</v>
      </c>
      <c r="H6" s="11" t="s">
        <v>213</v>
      </c>
      <c r="I6" s="114" t="s">
        <v>213</v>
      </c>
      <c r="J6" s="114" t="s">
        <v>213</v>
      </c>
      <c r="K6" s="11" t="s">
        <v>213</v>
      </c>
      <c r="L6" s="11" t="s">
        <v>213</v>
      </c>
    </row>
    <row r="7" spans="1:12" x14ac:dyDescent="0.25">
      <c r="A7" s="3" t="s">
        <v>17</v>
      </c>
      <c r="B7" s="30" t="s">
        <v>213</v>
      </c>
      <c r="C7" s="31">
        <v>84138</v>
      </c>
      <c r="D7" s="68" t="str">
        <f>IF($B7="N/A","N/A",IF(C7&gt;10,"No",IF(C7&lt;-10,"No","Yes")))</f>
        <v>N/A</v>
      </c>
      <c r="E7" s="31">
        <v>88863</v>
      </c>
      <c r="F7" s="68" t="str">
        <f>IF($B7="N/A","N/A",IF(E7&gt;10,"No",IF(E7&lt;-10,"No","Yes")))</f>
        <v>N/A</v>
      </c>
      <c r="G7" s="31">
        <v>89551</v>
      </c>
      <c r="H7" s="68" t="str">
        <f>IF($B7="N/A","N/A",IF(G7&gt;10,"No",IF(G7&lt;-10,"No","Yes")))</f>
        <v>N/A</v>
      </c>
      <c r="I7" s="69">
        <v>5.6159999999999997</v>
      </c>
      <c r="J7" s="69">
        <v>0.7742</v>
      </c>
      <c r="K7" s="70" t="s">
        <v>739</v>
      </c>
      <c r="L7" s="32" t="str">
        <f>IF(J7="Div by 0", "N/A", IF(K7="N/A","N/A", IF(J7&gt;VALUE(MID(K7,1,2)), "No", IF(J7&lt;-1*VALUE(MID(K7,1,2)), "No", "Yes"))))</f>
        <v>Yes</v>
      </c>
    </row>
    <row r="8" spans="1:12" x14ac:dyDescent="0.25">
      <c r="A8" s="3" t="s">
        <v>58</v>
      </c>
      <c r="B8" s="35" t="s">
        <v>213</v>
      </c>
      <c r="C8" s="45">
        <v>563608985</v>
      </c>
      <c r="D8" s="11" t="str">
        <f>IF($B8="N/A","N/A",IF(C8&gt;10,"No",IF(C8&lt;-10,"No","Yes")))</f>
        <v>N/A</v>
      </c>
      <c r="E8" s="45">
        <v>580400655</v>
      </c>
      <c r="F8" s="11" t="str">
        <f>IF($B8="N/A","N/A",IF(E8&gt;10,"No",IF(E8&lt;-10,"No","Yes")))</f>
        <v>N/A</v>
      </c>
      <c r="G8" s="45">
        <v>580729793</v>
      </c>
      <c r="H8" s="11" t="str">
        <f>IF($B8="N/A","N/A",IF(G8&gt;10,"No",IF(G8&lt;-10,"No","Yes")))</f>
        <v>N/A</v>
      </c>
      <c r="I8" s="12">
        <v>2.9790000000000001</v>
      </c>
      <c r="J8" s="12">
        <v>5.67E-2</v>
      </c>
      <c r="K8" s="43" t="s">
        <v>739</v>
      </c>
      <c r="L8" s="9" t="str">
        <f>IF(J8="Div by 0", "N/A", IF(K8="N/A","N/A", IF(J8&gt;VALUE(MID(K8,1,2)), "No", IF(J8&lt;-1*VALUE(MID(K8,1,2)), "No", "Yes"))))</f>
        <v>Yes</v>
      </c>
    </row>
    <row r="9" spans="1:12" x14ac:dyDescent="0.25">
      <c r="A9" s="4" t="s">
        <v>944</v>
      </c>
      <c r="B9" s="9" t="s">
        <v>213</v>
      </c>
      <c r="C9" s="8">
        <v>15.827568994</v>
      </c>
      <c r="D9" s="11" t="str">
        <f>IF($B9="N/A","N/A",IF(C9&gt;10,"No",IF(C9&lt;-10,"No","Yes")))</f>
        <v>N/A</v>
      </c>
      <c r="E9" s="8">
        <v>16.227226179999999</v>
      </c>
      <c r="F9" s="11" t="str">
        <f>IF($B9="N/A","N/A",IF(E9&gt;10,"No",IF(E9&lt;-10,"No","Yes")))</f>
        <v>N/A</v>
      </c>
      <c r="G9" s="8">
        <v>17.248271934000002</v>
      </c>
      <c r="H9" s="11" t="str">
        <f>IF($B9="N/A","N/A",IF(G9&gt;10,"No",IF(G9&lt;-10,"No","Yes")))</f>
        <v>N/A</v>
      </c>
      <c r="I9" s="12">
        <v>2.5249999999999999</v>
      </c>
      <c r="J9" s="12">
        <v>6.2919999999999998</v>
      </c>
      <c r="K9" s="9" t="s">
        <v>213</v>
      </c>
      <c r="L9" s="9" t="str">
        <f>IF(J9="Div by 0", "N/A", IF(K9="N/A","N/A", IF(J9&gt;VALUE(MID(K9,1,2)), "No", IF(J9&lt;-1*VALUE(MID(K9,1,2)), "No", "Yes"))))</f>
        <v>N/A</v>
      </c>
    </row>
    <row r="10" spans="1:12" x14ac:dyDescent="0.25">
      <c r="A10" s="4" t="s">
        <v>945</v>
      </c>
      <c r="B10" s="9" t="s">
        <v>213</v>
      </c>
      <c r="C10" s="8">
        <v>84.172431005999997</v>
      </c>
      <c r="D10" s="11" t="str">
        <f t="shared" ref="D10:D19" si="0">IF($B10="N/A","N/A",IF(C10&gt;10,"No",IF(C10&lt;-10,"No","Yes")))</f>
        <v>N/A</v>
      </c>
      <c r="E10" s="8">
        <v>83.772773819999998</v>
      </c>
      <c r="F10" s="11" t="str">
        <f t="shared" ref="F10:F19" si="1">IF($B10="N/A","N/A",IF(E10&gt;10,"No",IF(E10&lt;-10,"No","Yes")))</f>
        <v>N/A</v>
      </c>
      <c r="G10" s="8">
        <v>82.751728065999998</v>
      </c>
      <c r="H10" s="11" t="str">
        <f t="shared" ref="H10:H19" si="2">IF($B10="N/A","N/A",IF(G10&gt;10,"No",IF(G10&lt;-10,"No","Yes")))</f>
        <v>N/A</v>
      </c>
      <c r="I10" s="12">
        <v>-0.47499999999999998</v>
      </c>
      <c r="J10" s="12">
        <v>-1.22</v>
      </c>
      <c r="K10" s="9" t="s">
        <v>213</v>
      </c>
      <c r="L10" s="9" t="str">
        <f t="shared" ref="L10:L26" si="3">IF(J10="Div by 0", "N/A", IF(K10="N/A","N/A", IF(J10&gt;VALUE(MID(K10,1,2)), "No", IF(J10&lt;-1*VALUE(MID(K10,1,2)), "No", "Yes"))))</f>
        <v>N/A</v>
      </c>
    </row>
    <row r="11" spans="1:12" x14ac:dyDescent="0.25">
      <c r="A11" s="4" t="s">
        <v>946</v>
      </c>
      <c r="B11" s="9" t="s">
        <v>213</v>
      </c>
      <c r="C11" s="8">
        <v>0</v>
      </c>
      <c r="D11" s="11" t="str">
        <f t="shared" si="0"/>
        <v>N/A</v>
      </c>
      <c r="E11" s="8">
        <v>0</v>
      </c>
      <c r="F11" s="11" t="str">
        <f t="shared" si="1"/>
        <v>N/A</v>
      </c>
      <c r="G11" s="8">
        <v>0</v>
      </c>
      <c r="H11" s="11" t="str">
        <f t="shared" si="2"/>
        <v>N/A</v>
      </c>
      <c r="I11" s="12" t="s">
        <v>1746</v>
      </c>
      <c r="J11" s="12" t="s">
        <v>1746</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1746</v>
      </c>
      <c r="J12" s="12" t="s">
        <v>1746</v>
      </c>
      <c r="K12" s="9" t="s">
        <v>213</v>
      </c>
      <c r="L12" s="9" t="str">
        <f t="shared" si="3"/>
        <v>N/A</v>
      </c>
    </row>
    <row r="13" spans="1:12" x14ac:dyDescent="0.25">
      <c r="A13" s="4" t="s">
        <v>948</v>
      </c>
      <c r="B13" s="11" t="s">
        <v>213</v>
      </c>
      <c r="C13" s="8">
        <v>0</v>
      </c>
      <c r="D13" s="11" t="str">
        <f t="shared" si="0"/>
        <v>N/A</v>
      </c>
      <c r="E13" s="8">
        <v>0</v>
      </c>
      <c r="F13" s="11" t="str">
        <f t="shared" si="1"/>
        <v>N/A</v>
      </c>
      <c r="G13" s="8">
        <v>0</v>
      </c>
      <c r="H13" s="11" t="str">
        <f t="shared" si="2"/>
        <v>N/A</v>
      </c>
      <c r="I13" s="12" t="s">
        <v>1746</v>
      </c>
      <c r="J13" s="12" t="s">
        <v>1746</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1746</v>
      </c>
      <c r="J15" s="12" t="s">
        <v>1746</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1746</v>
      </c>
      <c r="J16" s="12" t="s">
        <v>1746</v>
      </c>
      <c r="K16" s="9" t="s">
        <v>213</v>
      </c>
      <c r="L16" s="9" t="str">
        <f t="shared" si="3"/>
        <v>N/A</v>
      </c>
    </row>
    <row r="17" spans="1:12" ht="12.75" customHeight="1" x14ac:dyDescent="0.25">
      <c r="A17" s="4" t="s">
        <v>952</v>
      </c>
      <c r="B17" s="11" t="s">
        <v>213</v>
      </c>
      <c r="C17" s="8" t="s">
        <v>213</v>
      </c>
      <c r="D17" s="11" t="str">
        <f t="shared" si="0"/>
        <v>N/A</v>
      </c>
      <c r="E17" s="8">
        <v>83.772773819999998</v>
      </c>
      <c r="F17" s="11" t="str">
        <f t="shared" si="1"/>
        <v>N/A</v>
      </c>
      <c r="G17" s="8">
        <v>82.751728065999998</v>
      </c>
      <c r="H17" s="11" t="str">
        <f t="shared" si="2"/>
        <v>N/A</v>
      </c>
      <c r="I17" s="12" t="s">
        <v>213</v>
      </c>
      <c r="J17" s="12">
        <v>-1.22</v>
      </c>
      <c r="K17" s="9" t="s">
        <v>213</v>
      </c>
      <c r="L17" s="9" t="str">
        <f t="shared" si="3"/>
        <v>N/A</v>
      </c>
    </row>
    <row r="18" spans="1:12" ht="12.75" customHeight="1" x14ac:dyDescent="0.25">
      <c r="A18" s="4" t="s">
        <v>953</v>
      </c>
      <c r="B18" s="11" t="s">
        <v>213</v>
      </c>
      <c r="C18" s="8" t="s">
        <v>213</v>
      </c>
      <c r="D18" s="11" t="str">
        <f t="shared" si="0"/>
        <v>N/A</v>
      </c>
      <c r="E18" s="8">
        <v>0</v>
      </c>
      <c r="F18" s="11" t="str">
        <f t="shared" si="1"/>
        <v>N/A</v>
      </c>
      <c r="G18" s="8">
        <v>0</v>
      </c>
      <c r="H18" s="11" t="str">
        <f t="shared" si="2"/>
        <v>N/A</v>
      </c>
      <c r="I18" s="12" t="s">
        <v>213</v>
      </c>
      <c r="J18" s="12" t="s">
        <v>1746</v>
      </c>
      <c r="K18" s="9" t="s">
        <v>213</v>
      </c>
      <c r="L18" s="9" t="str">
        <f t="shared" si="3"/>
        <v>N/A</v>
      </c>
    </row>
    <row r="19" spans="1:12" ht="12.75" customHeight="1" x14ac:dyDescent="0.25">
      <c r="A19" s="18" t="s">
        <v>132</v>
      </c>
      <c r="B19" s="1" t="s">
        <v>213</v>
      </c>
      <c r="C19" s="36">
        <v>597</v>
      </c>
      <c r="D19" s="11" t="str">
        <f t="shared" si="0"/>
        <v>N/A</v>
      </c>
      <c r="E19" s="36">
        <v>500</v>
      </c>
      <c r="F19" s="11" t="str">
        <f t="shared" si="1"/>
        <v>N/A</v>
      </c>
      <c r="G19" s="36">
        <v>562</v>
      </c>
      <c r="H19" s="11" t="str">
        <f t="shared" si="2"/>
        <v>N/A</v>
      </c>
      <c r="I19" s="12">
        <v>-16.2</v>
      </c>
      <c r="J19" s="12">
        <v>12.4</v>
      </c>
      <c r="K19" s="36" t="s">
        <v>213</v>
      </c>
      <c r="L19" s="9" t="str">
        <f t="shared" si="3"/>
        <v>N/A</v>
      </c>
    </row>
    <row r="20" spans="1:12" ht="12.75" customHeight="1" x14ac:dyDescent="0.25">
      <c r="A20" s="18" t="s">
        <v>133</v>
      </c>
      <c r="B20" s="43" t="s">
        <v>276</v>
      </c>
      <c r="C20" s="8">
        <v>0.70954859869999998</v>
      </c>
      <c r="D20" s="11" t="str">
        <f>IF($B20="N/A","N/A",IF(C20&gt;=2,"No",IF(C20&lt;0,"No","Yes")))</f>
        <v>Yes</v>
      </c>
      <c r="E20" s="8">
        <v>0.5626638759</v>
      </c>
      <c r="F20" s="11" t="str">
        <f>IF($B20="N/A","N/A",IF(E20&gt;=2,"No",IF(E20&lt;0,"No","Yes")))</f>
        <v>Yes</v>
      </c>
      <c r="G20" s="8">
        <v>0.62757534810000004</v>
      </c>
      <c r="H20" s="11" t="str">
        <f>IF($B20="N/A","N/A",IF(G20&gt;=2,"No",IF(G20&lt;0,"No","Yes")))</f>
        <v>Yes</v>
      </c>
      <c r="I20" s="12">
        <v>-20.7</v>
      </c>
      <c r="J20" s="12">
        <v>11.54</v>
      </c>
      <c r="K20" s="9" t="s">
        <v>213</v>
      </c>
      <c r="L20" s="9" t="str">
        <f t="shared" si="3"/>
        <v>N/A</v>
      </c>
    </row>
    <row r="21" spans="1:12" x14ac:dyDescent="0.25">
      <c r="A21" s="2" t="s">
        <v>134</v>
      </c>
      <c r="B21" s="43" t="s">
        <v>213</v>
      </c>
      <c r="C21" s="45">
        <v>2633328</v>
      </c>
      <c r="D21" s="11" t="str">
        <f t="shared" ref="D21:D26" si="4">IF($B21="N/A","N/A",IF(C21&gt;10,"No",IF(C21&lt;-10,"No","Yes")))</f>
        <v>N/A</v>
      </c>
      <c r="E21" s="45">
        <v>2217009</v>
      </c>
      <c r="F21" s="11" t="str">
        <f t="shared" ref="F21:F26" si="5">IF($B21="N/A","N/A",IF(E21&gt;10,"No",IF(E21&lt;-10,"No","Yes")))</f>
        <v>N/A</v>
      </c>
      <c r="G21" s="45">
        <v>2719444</v>
      </c>
      <c r="H21" s="11" t="str">
        <f t="shared" ref="H21:H26" si="6">IF($B21="N/A","N/A",IF(G21&gt;10,"No",IF(G21&lt;-10,"No","Yes")))</f>
        <v>N/A</v>
      </c>
      <c r="I21" s="12">
        <v>-15.8</v>
      </c>
      <c r="J21" s="12">
        <v>22.66</v>
      </c>
      <c r="K21" s="9" t="s">
        <v>213</v>
      </c>
      <c r="L21" s="9" t="str">
        <f t="shared" si="3"/>
        <v>N/A</v>
      </c>
    </row>
    <row r="22" spans="1:12" x14ac:dyDescent="0.25">
      <c r="A22" s="2" t="s">
        <v>1707</v>
      </c>
      <c r="B22" s="43" t="s">
        <v>213</v>
      </c>
      <c r="C22" s="45">
        <v>4410.9346734000001</v>
      </c>
      <c r="D22" s="11" t="str">
        <f t="shared" si="4"/>
        <v>N/A</v>
      </c>
      <c r="E22" s="45">
        <v>4434.018</v>
      </c>
      <c r="F22" s="11" t="str">
        <f t="shared" si="5"/>
        <v>N/A</v>
      </c>
      <c r="G22" s="45">
        <v>4838.8683274000005</v>
      </c>
      <c r="H22" s="11" t="str">
        <f t="shared" si="6"/>
        <v>N/A</v>
      </c>
      <c r="I22" s="12">
        <v>0.52329999999999999</v>
      </c>
      <c r="J22" s="12">
        <v>9.1310000000000002</v>
      </c>
      <c r="K22" s="9" t="s">
        <v>213</v>
      </c>
      <c r="L22" s="9" t="str">
        <f t="shared" si="3"/>
        <v>N/A</v>
      </c>
    </row>
    <row r="23" spans="1:12" ht="12.75" customHeight="1" x14ac:dyDescent="0.25">
      <c r="A23" s="18" t="s">
        <v>135</v>
      </c>
      <c r="B23" s="35" t="s">
        <v>213</v>
      </c>
      <c r="C23" s="1">
        <v>597</v>
      </c>
      <c r="D23" s="11" t="str">
        <f t="shared" si="4"/>
        <v>N/A</v>
      </c>
      <c r="E23" s="1">
        <v>500</v>
      </c>
      <c r="F23" s="11" t="str">
        <f t="shared" si="5"/>
        <v>N/A</v>
      </c>
      <c r="G23" s="1">
        <v>562</v>
      </c>
      <c r="H23" s="11" t="str">
        <f t="shared" si="6"/>
        <v>N/A</v>
      </c>
      <c r="I23" s="12">
        <v>-16.2</v>
      </c>
      <c r="J23" s="12">
        <v>12.4</v>
      </c>
      <c r="K23" s="36" t="s">
        <v>213</v>
      </c>
      <c r="L23" s="9" t="str">
        <f t="shared" si="3"/>
        <v>N/A</v>
      </c>
    </row>
    <row r="24" spans="1:12" ht="12.75" customHeight="1" x14ac:dyDescent="0.25">
      <c r="A24" s="18" t="s">
        <v>136</v>
      </c>
      <c r="B24" s="35" t="s">
        <v>213</v>
      </c>
      <c r="C24" s="13">
        <v>0.70954859869999998</v>
      </c>
      <c r="D24" s="11" t="str">
        <f t="shared" si="4"/>
        <v>N/A</v>
      </c>
      <c r="E24" s="13">
        <v>0.5626638759</v>
      </c>
      <c r="F24" s="11" t="str">
        <f t="shared" si="5"/>
        <v>N/A</v>
      </c>
      <c r="G24" s="13">
        <v>0.62757534810000004</v>
      </c>
      <c r="H24" s="11" t="str">
        <f t="shared" si="6"/>
        <v>N/A</v>
      </c>
      <c r="I24" s="12">
        <v>-20.7</v>
      </c>
      <c r="J24" s="12">
        <v>11.54</v>
      </c>
      <c r="K24" s="9" t="s">
        <v>213</v>
      </c>
      <c r="L24" s="9" t="str">
        <f t="shared" si="3"/>
        <v>N/A</v>
      </c>
    </row>
    <row r="25" spans="1:12" ht="25" x14ac:dyDescent="0.25">
      <c r="A25" s="2" t="s">
        <v>137</v>
      </c>
      <c r="B25" s="35" t="s">
        <v>213</v>
      </c>
      <c r="C25" s="14">
        <v>2633328</v>
      </c>
      <c r="D25" s="11" t="str">
        <f t="shared" si="4"/>
        <v>N/A</v>
      </c>
      <c r="E25" s="14">
        <v>2217009</v>
      </c>
      <c r="F25" s="11" t="str">
        <f t="shared" si="5"/>
        <v>N/A</v>
      </c>
      <c r="G25" s="14">
        <v>2719444</v>
      </c>
      <c r="H25" s="11" t="str">
        <f t="shared" si="6"/>
        <v>N/A</v>
      </c>
      <c r="I25" s="12">
        <v>-15.8</v>
      </c>
      <c r="J25" s="12">
        <v>22.66</v>
      </c>
      <c r="K25" s="9" t="s">
        <v>213</v>
      </c>
      <c r="L25" s="9" t="str">
        <f t="shared" si="3"/>
        <v>N/A</v>
      </c>
    </row>
    <row r="26" spans="1:12" ht="25" x14ac:dyDescent="0.25">
      <c r="A26" s="2" t="s">
        <v>954</v>
      </c>
      <c r="B26" s="35" t="s">
        <v>213</v>
      </c>
      <c r="C26" s="14">
        <v>4410.9346734000001</v>
      </c>
      <c r="D26" s="11" t="str">
        <f t="shared" si="4"/>
        <v>N/A</v>
      </c>
      <c r="E26" s="14">
        <v>4434.018</v>
      </c>
      <c r="F26" s="11" t="str">
        <f t="shared" si="5"/>
        <v>N/A</v>
      </c>
      <c r="G26" s="14">
        <v>4838.8683274000005</v>
      </c>
      <c r="H26" s="11" t="str">
        <f t="shared" si="6"/>
        <v>N/A</v>
      </c>
      <c r="I26" s="12">
        <v>0.52329999999999999</v>
      </c>
      <c r="J26" s="12">
        <v>9.1310000000000002</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83541</v>
      </c>
      <c r="D6" s="11" t="str">
        <f>IF($B6="N/A","N/A",IF(C6&gt;10,"No",IF(C6&lt;-10,"No","Yes")))</f>
        <v>N/A</v>
      </c>
      <c r="E6" s="36">
        <v>88363</v>
      </c>
      <c r="F6" s="11" t="str">
        <f>IF($B6="N/A","N/A",IF(E6&gt;10,"No",IF(E6&lt;-10,"No","Yes")))</f>
        <v>N/A</v>
      </c>
      <c r="G6" s="36">
        <v>88989</v>
      </c>
      <c r="H6" s="11" t="str">
        <f>IF($B6="N/A","N/A",IF(G6&gt;10,"No",IF(G6&lt;-10,"No","Yes")))</f>
        <v>N/A</v>
      </c>
      <c r="I6" s="12">
        <v>5.7720000000000002</v>
      </c>
      <c r="J6" s="12">
        <v>0.70840000000000003</v>
      </c>
      <c r="K6" s="1" t="s">
        <v>739</v>
      </c>
      <c r="L6" s="9" t="str">
        <f>IF(J6="Div by 0", "N/A", IF(K6="N/A","N/A", IF(J6&gt;VALUE(MID(K6,1,2)), "No", IF(J6&lt;-1*VALUE(MID(K6,1,2)), "No", "Yes"))))</f>
        <v>Yes</v>
      </c>
    </row>
    <row r="7" spans="1:12" x14ac:dyDescent="0.25">
      <c r="A7" s="18" t="s">
        <v>59</v>
      </c>
      <c r="B7" s="36" t="s">
        <v>213</v>
      </c>
      <c r="C7" s="36">
        <v>63546.03</v>
      </c>
      <c r="D7" s="11" t="str">
        <f>IF($B7="N/A","N/A",IF(C7&gt;10,"No",IF(C7&lt;-10,"No","Yes")))</f>
        <v>N/A</v>
      </c>
      <c r="E7" s="36">
        <v>68094.539999999994</v>
      </c>
      <c r="F7" s="11" t="str">
        <f>IF($B7="N/A","N/A",IF(E7&gt;10,"No",IF(E7&lt;-10,"No","Yes")))</f>
        <v>N/A</v>
      </c>
      <c r="G7" s="36">
        <v>68813.740000000005</v>
      </c>
      <c r="H7" s="11" t="str">
        <f>IF($B7="N/A","N/A",IF(G7&gt;10,"No",IF(G7&lt;-10,"No","Yes")))</f>
        <v>N/A</v>
      </c>
      <c r="I7" s="12">
        <v>7.1580000000000004</v>
      </c>
      <c r="J7" s="12">
        <v>1.056</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97.370461517999999</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2.5868365753</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4.2701906999999997E-2</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2340</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2.6295384823000001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83.504273503999997</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37.222222221999999</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34.572649573</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4.2735042700000003E-2</v>
      </c>
      <c r="H21" s="64" t="str">
        <f t="shared" si="7"/>
        <v>N/A</v>
      </c>
      <c r="I21" s="12" t="s">
        <v>213</v>
      </c>
      <c r="J21" s="12" t="s">
        <v>213</v>
      </c>
      <c r="K21" s="63" t="s">
        <v>213</v>
      </c>
      <c r="L21" s="9" t="str">
        <f t="shared" si="4"/>
        <v>N/A</v>
      </c>
    </row>
    <row r="22" spans="1:12" x14ac:dyDescent="0.25">
      <c r="A22" s="2" t="s">
        <v>1714</v>
      </c>
      <c r="B22" s="43" t="s">
        <v>217</v>
      </c>
      <c r="C22" s="1">
        <v>20</v>
      </c>
      <c r="D22" s="11" t="str">
        <f>IF($B22="N/A","N/A",IF(C22&gt;0,"No",IF(C22&lt;0,"No","Yes")))</f>
        <v>No</v>
      </c>
      <c r="E22" s="1">
        <v>23</v>
      </c>
      <c r="F22" s="11" t="str">
        <f>IF($B22="N/A","N/A",IF(E22&gt;0,"No",IF(E22&lt;0,"No","Yes")))</f>
        <v>No</v>
      </c>
      <c r="G22" s="1">
        <v>62</v>
      </c>
      <c r="H22" s="11" t="str">
        <f>IF($B22="N/A","N/A",IF(G22&gt;0,"No",IF(G22&lt;0,"No","Yes")))</f>
        <v>No</v>
      </c>
      <c r="I22" s="12">
        <v>15</v>
      </c>
      <c r="J22" s="12">
        <v>169.6</v>
      </c>
      <c r="K22" s="43" t="s">
        <v>213</v>
      </c>
      <c r="L22" s="9" t="str">
        <f t="shared" si="4"/>
        <v>N/A</v>
      </c>
    </row>
    <row r="23" spans="1:12" x14ac:dyDescent="0.25">
      <c r="A23" s="6" t="s">
        <v>145</v>
      </c>
      <c r="B23" s="43" t="s">
        <v>279</v>
      </c>
      <c r="C23" s="8">
        <v>4.7880681299999998E-2</v>
      </c>
      <c r="D23" s="11" t="str">
        <f>IF($B23="N/A","N/A",IF(C23&gt;=10,"No",IF(C23&lt;0,"No","Yes")))</f>
        <v>Yes</v>
      </c>
      <c r="E23" s="8">
        <v>5.2057988100000001E-2</v>
      </c>
      <c r="F23" s="11" t="str">
        <f>IF($B23="N/A","N/A",IF(E23&gt;=10,"No",IF(E23&lt;0,"No","Yes")))</f>
        <v>Yes</v>
      </c>
      <c r="G23" s="8">
        <v>0.13934306490000001</v>
      </c>
      <c r="H23" s="11" t="str">
        <f>IF($B23="N/A","N/A",IF(G23&gt;=10,"No",IF(G23&lt;0,"No","Yes")))</f>
        <v>Yes</v>
      </c>
      <c r="I23" s="12">
        <v>8.7240000000000002</v>
      </c>
      <c r="J23" s="12">
        <v>167.7</v>
      </c>
      <c r="K23" s="43" t="s">
        <v>213</v>
      </c>
      <c r="L23" s="9" t="str">
        <f t="shared" si="4"/>
        <v>N/A</v>
      </c>
    </row>
    <row r="24" spans="1:12" x14ac:dyDescent="0.25">
      <c r="A24" s="2" t="s">
        <v>426</v>
      </c>
      <c r="B24" s="35" t="s">
        <v>213</v>
      </c>
      <c r="C24" s="13">
        <v>75</v>
      </c>
      <c r="D24" s="64" t="str">
        <f t="shared" ref="D24:D27" si="8">IF($B24="N/A","N/A",IF(C24&gt;10,"No",IF(C24&lt;-10,"No","Yes")))</f>
        <v>N/A</v>
      </c>
      <c r="E24" s="13">
        <v>73.913043478000006</v>
      </c>
      <c r="F24" s="11" t="str">
        <f t="shared" ref="F24:F27" si="9">IF($B24="N/A","N/A",IF(E24&gt;10,"No",IF(E24&lt;-10,"No","Yes")))</f>
        <v>N/A</v>
      </c>
      <c r="G24" s="13">
        <v>66.129032257999995</v>
      </c>
      <c r="H24" s="11" t="str">
        <f t="shared" ref="H24:H27" si="10">IF($B24="N/A","N/A",IF(G24&gt;10,"No",IF(G24&lt;-10,"No","Yes")))</f>
        <v>N/A</v>
      </c>
      <c r="I24" s="12">
        <v>-1.45</v>
      </c>
      <c r="J24" s="12">
        <v>-10.5</v>
      </c>
      <c r="K24" s="43" t="s">
        <v>213</v>
      </c>
      <c r="L24" s="9" t="str">
        <f t="shared" si="4"/>
        <v>N/A</v>
      </c>
    </row>
    <row r="25" spans="1:12" x14ac:dyDescent="0.25">
      <c r="A25" s="2" t="s">
        <v>427</v>
      </c>
      <c r="B25" s="35" t="s">
        <v>213</v>
      </c>
      <c r="C25" s="13">
        <v>10</v>
      </c>
      <c r="D25" s="64" t="str">
        <f t="shared" si="8"/>
        <v>N/A</v>
      </c>
      <c r="E25" s="13">
        <v>8.6956521738999992</v>
      </c>
      <c r="F25" s="11" t="str">
        <f t="shared" si="9"/>
        <v>N/A</v>
      </c>
      <c r="G25" s="13">
        <v>18.548387096999999</v>
      </c>
      <c r="H25" s="11" t="str">
        <f t="shared" si="10"/>
        <v>N/A</v>
      </c>
      <c r="I25" s="12">
        <v>-13</v>
      </c>
      <c r="J25" s="12">
        <v>113.3</v>
      </c>
      <c r="K25" s="43" t="s">
        <v>213</v>
      </c>
      <c r="L25" s="9" t="str">
        <f t="shared" si="4"/>
        <v>N/A</v>
      </c>
    </row>
    <row r="26" spans="1:12" x14ac:dyDescent="0.25">
      <c r="A26" s="2" t="s">
        <v>423</v>
      </c>
      <c r="B26" s="35" t="s">
        <v>213</v>
      </c>
      <c r="C26" s="13">
        <v>0</v>
      </c>
      <c r="D26" s="64" t="str">
        <f t="shared" si="8"/>
        <v>N/A</v>
      </c>
      <c r="E26" s="13">
        <v>0</v>
      </c>
      <c r="F26" s="11" t="str">
        <f t="shared" si="9"/>
        <v>N/A</v>
      </c>
      <c r="G26" s="13">
        <v>0</v>
      </c>
      <c r="H26" s="11" t="str">
        <f t="shared" si="10"/>
        <v>N/A</v>
      </c>
      <c r="I26" s="12" t="s">
        <v>1746</v>
      </c>
      <c r="J26" s="12" t="s">
        <v>1746</v>
      </c>
      <c r="K26" s="43" t="s">
        <v>213</v>
      </c>
      <c r="L26" s="9" t="str">
        <f t="shared" si="4"/>
        <v>N/A</v>
      </c>
    </row>
    <row r="27" spans="1:12" x14ac:dyDescent="0.25">
      <c r="A27" s="2" t="s">
        <v>424</v>
      </c>
      <c r="B27" s="35" t="s">
        <v>213</v>
      </c>
      <c r="C27" s="13">
        <v>0</v>
      </c>
      <c r="D27" s="64" t="str">
        <f t="shared" si="8"/>
        <v>N/A</v>
      </c>
      <c r="E27" s="13">
        <v>0</v>
      </c>
      <c r="F27" s="11" t="str">
        <f t="shared" si="9"/>
        <v>N/A</v>
      </c>
      <c r="G27" s="13">
        <v>0.8064516129</v>
      </c>
      <c r="H27" s="11" t="str">
        <f t="shared" si="10"/>
        <v>N/A</v>
      </c>
      <c r="I27" s="12" t="s">
        <v>1746</v>
      </c>
      <c r="J27" s="12" t="s">
        <v>1746</v>
      </c>
      <c r="K27" s="43" t="s">
        <v>213</v>
      </c>
      <c r="L27" s="9" t="str">
        <f t="shared" si="4"/>
        <v>N/A</v>
      </c>
    </row>
    <row r="28" spans="1:12" x14ac:dyDescent="0.25">
      <c r="A28" s="2" t="s">
        <v>955</v>
      </c>
      <c r="B28" s="35" t="s">
        <v>213</v>
      </c>
      <c r="C28" s="61">
        <v>13.842304975999999</v>
      </c>
      <c r="D28" s="64" t="str">
        <f>IF($B28="N/A","N/A",IF(C28&gt;10,"No",IF(C28&lt;-10,"No","Yes")))</f>
        <v>N/A</v>
      </c>
      <c r="E28" s="61">
        <v>13.842898046</v>
      </c>
      <c r="F28" s="64" t="str">
        <f>IF($B28="N/A","N/A",IF(E28&gt;10,"No",IF(E28&lt;-10,"No","Yes")))</f>
        <v>N/A</v>
      </c>
      <c r="G28" s="61">
        <v>14.119722661999999</v>
      </c>
      <c r="H28" s="64" t="str">
        <f>IF($B28="N/A","N/A",IF(G28&gt;10,"No",IF(G28&lt;-10,"No","Yes")))</f>
        <v>N/A</v>
      </c>
      <c r="I28" s="12">
        <v>4.3E-3</v>
      </c>
      <c r="J28" s="12">
        <v>2</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100</v>
      </c>
      <c r="D30" s="11" t="str">
        <f>IF($B30="N/A","N/A",IF(C30&gt;=98,"Yes","No"))</f>
        <v>Yes</v>
      </c>
      <c r="E30" s="13">
        <v>100</v>
      </c>
      <c r="F30" s="11" t="str">
        <f>IF($B30="N/A","N/A",IF(E30&gt;=98,"Yes","No"))</f>
        <v>Yes</v>
      </c>
      <c r="G30" s="13">
        <v>99.987638922000002</v>
      </c>
      <c r="H30" s="11" t="str">
        <f>IF($B30="N/A","N/A",IF(G30&gt;=98,"Yes","No"))</f>
        <v>Yes</v>
      </c>
      <c r="I30" s="12">
        <v>0</v>
      </c>
      <c r="J30" s="12">
        <v>-1.2E-2</v>
      </c>
      <c r="K30" s="43" t="s">
        <v>740</v>
      </c>
      <c r="L30" s="9" t="str">
        <f t="shared" si="4"/>
        <v>Yes</v>
      </c>
    </row>
    <row r="31" spans="1:12" x14ac:dyDescent="0.25">
      <c r="A31" s="2" t="s">
        <v>18</v>
      </c>
      <c r="B31" s="43" t="s">
        <v>277</v>
      </c>
      <c r="C31" s="13">
        <v>100</v>
      </c>
      <c r="D31" s="11" t="str">
        <f>IF($B31="N/A","N/A",IF(C31&gt;=95,"Yes","No"))</f>
        <v>Yes</v>
      </c>
      <c r="E31" s="13">
        <v>100</v>
      </c>
      <c r="F31" s="11" t="str">
        <f>IF($B31="N/A","N/A",IF(E31&gt;=95,"Yes","No"))</f>
        <v>Yes</v>
      </c>
      <c r="G31" s="13">
        <v>100</v>
      </c>
      <c r="H31" s="11" t="str">
        <f>IF($B31="N/A","N/A",IF(G31&gt;=95,"Yes","No"))</f>
        <v>Yes</v>
      </c>
      <c r="I31" s="12">
        <v>0</v>
      </c>
      <c r="J31" s="12">
        <v>0</v>
      </c>
      <c r="K31" s="43" t="s">
        <v>740</v>
      </c>
      <c r="L31" s="9" t="str">
        <f t="shared" si="4"/>
        <v>Yes</v>
      </c>
    </row>
    <row r="32" spans="1:12" x14ac:dyDescent="0.25">
      <c r="A32" s="2" t="s">
        <v>23</v>
      </c>
      <c r="B32" s="35" t="s">
        <v>213</v>
      </c>
      <c r="C32" s="13">
        <v>75.604792856000003</v>
      </c>
      <c r="D32" s="11" t="str">
        <f t="shared" ref="D32:D37" si="11">IF($B32="N/A","N/A",IF(C32&gt;10,"No",IF(C32&lt;-10,"No","Yes")))</f>
        <v>N/A</v>
      </c>
      <c r="E32" s="13">
        <v>75.979765286000003</v>
      </c>
      <c r="F32" s="11" t="str">
        <f t="shared" ref="F32:F37" si="12">IF($B32="N/A","N/A",IF(E32&gt;10,"No",IF(E32&lt;-10,"No","Yes")))</f>
        <v>N/A</v>
      </c>
      <c r="G32" s="13">
        <v>76.020631762999997</v>
      </c>
      <c r="H32" s="11" t="str">
        <f t="shared" ref="H32:H37" si="13">IF($B32="N/A","N/A",IF(G32&gt;10,"No",IF(G32&lt;-10,"No","Yes")))</f>
        <v>N/A</v>
      </c>
      <c r="I32" s="12">
        <v>0.496</v>
      </c>
      <c r="J32" s="12">
        <v>5.3800000000000001E-2</v>
      </c>
      <c r="K32" s="43" t="s">
        <v>740</v>
      </c>
      <c r="L32" s="9" t="str">
        <f t="shared" si="4"/>
        <v>Yes</v>
      </c>
    </row>
    <row r="33" spans="1:12" x14ac:dyDescent="0.25">
      <c r="A33" s="2" t="s">
        <v>24</v>
      </c>
      <c r="B33" s="35" t="s">
        <v>213</v>
      </c>
      <c r="C33" s="13">
        <v>1.9535317988000001</v>
      </c>
      <c r="D33" s="11" t="str">
        <f t="shared" si="11"/>
        <v>N/A</v>
      </c>
      <c r="E33" s="13">
        <v>2.0042325407999999</v>
      </c>
      <c r="F33" s="11" t="str">
        <f t="shared" si="12"/>
        <v>N/A</v>
      </c>
      <c r="G33" s="13">
        <v>2.0654238164000001</v>
      </c>
      <c r="H33" s="11" t="str">
        <f t="shared" si="13"/>
        <v>N/A</v>
      </c>
      <c r="I33" s="12">
        <v>2.5950000000000002</v>
      </c>
      <c r="J33" s="12">
        <v>3.0529999999999999</v>
      </c>
      <c r="K33" s="43" t="s">
        <v>740</v>
      </c>
      <c r="L33" s="9" t="str">
        <f t="shared" si="4"/>
        <v>Yes</v>
      </c>
    </row>
    <row r="34" spans="1:12" x14ac:dyDescent="0.25">
      <c r="A34" s="2" t="s">
        <v>25</v>
      </c>
      <c r="B34" s="35" t="s">
        <v>213</v>
      </c>
      <c r="C34" s="13">
        <v>21.251840414</v>
      </c>
      <c r="D34" s="11" t="str">
        <f t="shared" si="11"/>
        <v>N/A</v>
      </c>
      <c r="E34" s="13">
        <v>20.767742155000001</v>
      </c>
      <c r="F34" s="11" t="str">
        <f t="shared" si="12"/>
        <v>N/A</v>
      </c>
      <c r="G34" s="13">
        <v>20.567710615999999</v>
      </c>
      <c r="H34" s="11" t="str">
        <f t="shared" si="13"/>
        <v>N/A</v>
      </c>
      <c r="I34" s="12">
        <v>-2.2799999999999998</v>
      </c>
      <c r="J34" s="12">
        <v>-0.96299999999999997</v>
      </c>
      <c r="K34" s="43" t="s">
        <v>740</v>
      </c>
      <c r="L34" s="9" t="str">
        <f t="shared" si="4"/>
        <v>Yes</v>
      </c>
    </row>
    <row r="35" spans="1:12" x14ac:dyDescent="0.25">
      <c r="A35" s="2" t="s">
        <v>26</v>
      </c>
      <c r="B35" s="43" t="s">
        <v>213</v>
      </c>
      <c r="C35" s="13">
        <v>0.38903053589999997</v>
      </c>
      <c r="D35" s="11" t="str">
        <f t="shared" si="11"/>
        <v>N/A</v>
      </c>
      <c r="E35" s="13">
        <v>0.38024965199999999</v>
      </c>
      <c r="F35" s="11" t="str">
        <f t="shared" si="12"/>
        <v>N/A</v>
      </c>
      <c r="G35" s="13">
        <v>0.43825641370000001</v>
      </c>
      <c r="H35" s="11" t="str">
        <f t="shared" si="13"/>
        <v>N/A</v>
      </c>
      <c r="I35" s="12">
        <v>-2.2599999999999998</v>
      </c>
      <c r="J35" s="12">
        <v>15.25</v>
      </c>
      <c r="K35" s="43" t="s">
        <v>213</v>
      </c>
      <c r="L35" s="9" t="str">
        <f t="shared" si="4"/>
        <v>N/A</v>
      </c>
    </row>
    <row r="36" spans="1:12" x14ac:dyDescent="0.25">
      <c r="A36" s="2" t="s">
        <v>60</v>
      </c>
      <c r="B36" s="43" t="s">
        <v>213</v>
      </c>
      <c r="C36" s="13">
        <v>0.13286889069999999</v>
      </c>
      <c r="D36" s="11" t="str">
        <f t="shared" si="11"/>
        <v>N/A</v>
      </c>
      <c r="E36" s="13">
        <v>0.14938379190000001</v>
      </c>
      <c r="F36" s="11" t="str">
        <f t="shared" si="12"/>
        <v>N/A</v>
      </c>
      <c r="G36" s="13">
        <v>0.16518895589999999</v>
      </c>
      <c r="H36" s="11" t="str">
        <f t="shared" si="13"/>
        <v>N/A</v>
      </c>
      <c r="I36" s="12">
        <v>12.43</v>
      </c>
      <c r="J36" s="12">
        <v>10.58</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0.66793550469999996</v>
      </c>
      <c r="D38" s="11" t="str">
        <f>IF($B38="N/A","N/A",IF(C38&gt;=5,"No",IF(C38&lt;0,"No","Yes")))</f>
        <v>Yes</v>
      </c>
      <c r="E38" s="13">
        <v>0.7186265745</v>
      </c>
      <c r="F38" s="11" t="str">
        <f>IF($B38="N/A","N/A",IF(E38&gt;=5,"No",IF(E38&lt;0,"No","Yes")))</f>
        <v>Yes</v>
      </c>
      <c r="G38" s="13">
        <v>0.74278843449999998</v>
      </c>
      <c r="H38" s="11" t="str">
        <f>IF($B38="N/A","N/A",IF(G38&gt;=5,"No",IF(G38&lt;0,"No","Yes")))</f>
        <v>Yes</v>
      </c>
      <c r="I38" s="12">
        <v>7.5890000000000004</v>
      </c>
      <c r="J38" s="12">
        <v>3.3620000000000001</v>
      </c>
      <c r="K38" s="43" t="s">
        <v>740</v>
      </c>
      <c r="L38" s="9" t="str">
        <f t="shared" si="4"/>
        <v>Yes</v>
      </c>
    </row>
    <row r="39" spans="1:12" x14ac:dyDescent="0.25">
      <c r="A39" s="2" t="s">
        <v>63</v>
      </c>
      <c r="B39" s="43" t="s">
        <v>213</v>
      </c>
      <c r="C39" s="13">
        <v>13.677116625</v>
      </c>
      <c r="D39" s="11" t="str">
        <f>IF($B39="N/A","N/A",IF(C39&gt;10,"No",IF(C39&lt;-10,"No","Yes")))</f>
        <v>N/A</v>
      </c>
      <c r="E39" s="13">
        <v>13.470570261000001</v>
      </c>
      <c r="F39" s="11" t="str">
        <f>IF($B39="N/A","N/A",IF(E39&gt;10,"No",IF(E39&lt;-10,"No","Yes")))</f>
        <v>N/A</v>
      </c>
      <c r="G39" s="13">
        <v>13.390419040999999</v>
      </c>
      <c r="H39" s="11" t="str">
        <f>IF($B39="N/A","N/A",IF(G39&gt;10,"No",IF(G39&lt;-10,"No","Yes")))</f>
        <v>N/A</v>
      </c>
      <c r="I39" s="12">
        <v>-1.51</v>
      </c>
      <c r="J39" s="12">
        <v>-0.59499999999999997</v>
      </c>
      <c r="K39" s="43" t="s">
        <v>740</v>
      </c>
      <c r="L39" s="9" t="str">
        <f t="shared" si="4"/>
        <v>Yes</v>
      </c>
    </row>
    <row r="40" spans="1:12" x14ac:dyDescent="0.25">
      <c r="A40" s="2" t="s">
        <v>64</v>
      </c>
      <c r="B40" s="43" t="s">
        <v>213</v>
      </c>
      <c r="C40" s="13">
        <v>0</v>
      </c>
      <c r="D40" s="11" t="str">
        <f>IF($B40="N/A","N/A",IF(C40&gt;10,"No",IF(C40&lt;-10,"No","Yes")))</f>
        <v>N/A</v>
      </c>
      <c r="E40" s="13">
        <v>0</v>
      </c>
      <c r="F40" s="11" t="str">
        <f>IF($B40="N/A","N/A",IF(E40&gt;10,"No",IF(E40&lt;-10,"No","Yes")))</f>
        <v>N/A</v>
      </c>
      <c r="G40" s="13">
        <v>0</v>
      </c>
      <c r="H40" s="11" t="str">
        <f>IF($B40="N/A","N/A",IF(G40&gt;10,"No",IF(G40&lt;-10,"No","Yes")))</f>
        <v>N/A</v>
      </c>
      <c r="I40" s="12" t="s">
        <v>1746</v>
      </c>
      <c r="J40" s="12" t="s">
        <v>1746</v>
      </c>
      <c r="K40" s="43" t="s">
        <v>740</v>
      </c>
      <c r="L40" s="9" t="str">
        <f t="shared" si="4"/>
        <v>N/A</v>
      </c>
    </row>
    <row r="41" spans="1:12" x14ac:dyDescent="0.25">
      <c r="A41" s="3" t="s">
        <v>19</v>
      </c>
      <c r="B41" s="35" t="s">
        <v>281</v>
      </c>
      <c r="C41" s="8">
        <v>4.6468201242999996</v>
      </c>
      <c r="D41" s="11" t="str">
        <f>IF($B41="N/A","N/A",IF(C41&gt;8,"No",IF(C41&lt;2,"No","Yes")))</f>
        <v>Yes</v>
      </c>
      <c r="E41" s="8">
        <v>4.3558955671000001</v>
      </c>
      <c r="F41" s="11" t="str">
        <f>IF($B41="N/A","N/A",IF(E41&gt;8,"No",IF(E41&lt;2,"No","Yes")))</f>
        <v>Yes</v>
      </c>
      <c r="G41" s="8">
        <v>4.0892694602999997</v>
      </c>
      <c r="H41" s="11" t="str">
        <f>IF($B41="N/A","N/A",IF(G41&gt;8,"No",IF(G41&lt;2,"No","Yes")))</f>
        <v>Yes</v>
      </c>
      <c r="I41" s="12">
        <v>-6.26</v>
      </c>
      <c r="J41" s="12">
        <v>-6.12</v>
      </c>
      <c r="K41" s="43" t="s">
        <v>740</v>
      </c>
      <c r="L41" s="9" t="str">
        <f t="shared" si="4"/>
        <v>Yes</v>
      </c>
    </row>
    <row r="42" spans="1:12" x14ac:dyDescent="0.25">
      <c r="A42" s="3" t="s">
        <v>170</v>
      </c>
      <c r="B42" s="35" t="s">
        <v>213</v>
      </c>
      <c r="C42" s="8">
        <v>23.404077040000001</v>
      </c>
      <c r="D42" s="11" t="str">
        <f t="shared" ref="D42:D49" si="14">IF($B42="N/A","N/A",IF(C42&gt;10,"No",IF(C42&lt;-10,"No","Yes")))</f>
        <v>N/A</v>
      </c>
      <c r="E42" s="8">
        <v>23.196360468000002</v>
      </c>
      <c r="F42" s="11" t="str">
        <f t="shared" ref="F42:F49" si="15">IF($B42="N/A","N/A",IF(E42&gt;10,"No",IF(E42&lt;-10,"No","Yes")))</f>
        <v>N/A</v>
      </c>
      <c r="G42" s="8">
        <v>22.714043309000001</v>
      </c>
      <c r="H42" s="11" t="str">
        <f t="shared" ref="H42:H49" si="16">IF($B42="N/A","N/A",IF(G42&gt;10,"No",IF(G42&lt;-10,"No","Yes")))</f>
        <v>N/A</v>
      </c>
      <c r="I42" s="12">
        <v>-0.88800000000000001</v>
      </c>
      <c r="J42" s="12">
        <v>-2.08</v>
      </c>
      <c r="K42" s="43" t="s">
        <v>740</v>
      </c>
      <c r="L42" s="9" t="str">
        <f>IF(J42="Div by 0", "N/A", IF(OR(J42="N/A",K42="N/A"),"N/A", IF(J42&gt;VALUE(MID(K42,1,2)), "No", IF(J42&lt;-1*VALUE(MID(K42,1,2)), "No", "Yes"))))</f>
        <v>Yes</v>
      </c>
    </row>
    <row r="43" spans="1:12" x14ac:dyDescent="0.25">
      <c r="A43" s="3" t="s">
        <v>171</v>
      </c>
      <c r="B43" s="35" t="s">
        <v>213</v>
      </c>
      <c r="C43" s="8">
        <v>36.210962281999997</v>
      </c>
      <c r="D43" s="11" t="str">
        <f t="shared" si="14"/>
        <v>N/A</v>
      </c>
      <c r="E43" s="8">
        <v>36.449645212999997</v>
      </c>
      <c r="F43" s="11" t="str">
        <f t="shared" si="15"/>
        <v>N/A</v>
      </c>
      <c r="G43" s="8">
        <v>36.873096674999999</v>
      </c>
      <c r="H43" s="11" t="str">
        <f t="shared" si="16"/>
        <v>N/A</v>
      </c>
      <c r="I43" s="12">
        <v>0.65910000000000002</v>
      </c>
      <c r="J43" s="12">
        <v>1.1619999999999999</v>
      </c>
      <c r="K43" s="43" t="s">
        <v>740</v>
      </c>
      <c r="L43" s="9" t="str">
        <f>IF(J43="Div by 0", "N/A", IF(OR(J43="N/A",K43="N/A"),"N/A", IF(J43&gt;VALUE(MID(K43,1,2)), "No", IF(J43&lt;-1*VALUE(MID(K43,1,2)), "No", "Yes"))))</f>
        <v>Yes</v>
      </c>
    </row>
    <row r="44" spans="1:12" x14ac:dyDescent="0.25">
      <c r="A44" s="3" t="s">
        <v>172</v>
      </c>
      <c r="B44" s="35" t="s">
        <v>213</v>
      </c>
      <c r="C44" s="8">
        <v>3.5395793682000001</v>
      </c>
      <c r="D44" s="11" t="str">
        <f t="shared" si="14"/>
        <v>N/A</v>
      </c>
      <c r="E44" s="8">
        <v>3.7300680149000001</v>
      </c>
      <c r="F44" s="11" t="str">
        <f t="shared" si="15"/>
        <v>N/A</v>
      </c>
      <c r="G44" s="8">
        <v>3.7071997663</v>
      </c>
      <c r="H44" s="11" t="str">
        <f t="shared" si="16"/>
        <v>N/A</v>
      </c>
      <c r="I44" s="12">
        <v>5.3819999999999997</v>
      </c>
      <c r="J44" s="12">
        <v>-0.61299999999999999</v>
      </c>
      <c r="K44" s="43" t="s">
        <v>740</v>
      </c>
      <c r="L44" s="9" t="str">
        <f t="shared" ref="L44:L53" si="17">IF(J44="Div by 0", "N/A", IF(OR(J44="N/A",K44="N/A"),"N/A", IF(J44&gt;VALUE(MID(K44,1,2)), "No", IF(J44&lt;-1*VALUE(MID(K44,1,2)), "No", "Yes"))))</f>
        <v>Yes</v>
      </c>
    </row>
    <row r="45" spans="1:12" x14ac:dyDescent="0.25">
      <c r="A45" s="3" t="s">
        <v>173</v>
      </c>
      <c r="B45" s="35" t="s">
        <v>213</v>
      </c>
      <c r="C45" s="8">
        <v>18.064184053000002</v>
      </c>
      <c r="D45" s="11" t="str">
        <f t="shared" si="14"/>
        <v>N/A</v>
      </c>
      <c r="E45" s="8">
        <v>18.164842750999998</v>
      </c>
      <c r="F45" s="11" t="str">
        <f t="shared" si="15"/>
        <v>N/A</v>
      </c>
      <c r="G45" s="8">
        <v>18.215734528999999</v>
      </c>
      <c r="H45" s="11" t="str">
        <f t="shared" si="16"/>
        <v>N/A</v>
      </c>
      <c r="I45" s="12">
        <v>0.55720000000000003</v>
      </c>
      <c r="J45" s="12">
        <v>0.2802</v>
      </c>
      <c r="K45" s="43" t="s">
        <v>740</v>
      </c>
      <c r="L45" s="9" t="str">
        <f t="shared" si="17"/>
        <v>Yes</v>
      </c>
    </row>
    <row r="46" spans="1:12" x14ac:dyDescent="0.25">
      <c r="A46" s="3" t="s">
        <v>174</v>
      </c>
      <c r="B46" s="35" t="s">
        <v>213</v>
      </c>
      <c r="C46" s="8">
        <v>7.2778635639999996</v>
      </c>
      <c r="D46" s="11" t="str">
        <f t="shared" si="14"/>
        <v>N/A</v>
      </c>
      <c r="E46" s="8">
        <v>7.3458347951</v>
      </c>
      <c r="F46" s="11" t="str">
        <f t="shared" si="15"/>
        <v>N/A</v>
      </c>
      <c r="G46" s="8">
        <v>7.5784647540999996</v>
      </c>
      <c r="H46" s="11" t="str">
        <f t="shared" si="16"/>
        <v>N/A</v>
      </c>
      <c r="I46" s="12">
        <v>0.93389999999999995</v>
      </c>
      <c r="J46" s="12">
        <v>3.1669999999999998</v>
      </c>
      <c r="K46" s="43" t="s">
        <v>740</v>
      </c>
      <c r="L46" s="9" t="str">
        <f t="shared" si="17"/>
        <v>Yes</v>
      </c>
    </row>
    <row r="47" spans="1:12" x14ac:dyDescent="0.25">
      <c r="A47" s="3" t="s">
        <v>175</v>
      </c>
      <c r="B47" s="35" t="s">
        <v>213</v>
      </c>
      <c r="C47" s="8">
        <v>2.8082019606999999</v>
      </c>
      <c r="D47" s="11" t="str">
        <f t="shared" si="14"/>
        <v>N/A</v>
      </c>
      <c r="E47" s="8">
        <v>2.8428188268999999</v>
      </c>
      <c r="F47" s="11" t="str">
        <f t="shared" si="15"/>
        <v>N/A</v>
      </c>
      <c r="G47" s="8">
        <v>2.9666588004999999</v>
      </c>
      <c r="H47" s="11" t="str">
        <f t="shared" si="16"/>
        <v>N/A</v>
      </c>
      <c r="I47" s="12">
        <v>1.2330000000000001</v>
      </c>
      <c r="J47" s="12">
        <v>4.3559999999999999</v>
      </c>
      <c r="K47" s="43" t="s">
        <v>740</v>
      </c>
      <c r="L47" s="9" t="str">
        <f t="shared" si="17"/>
        <v>Yes</v>
      </c>
    </row>
    <row r="48" spans="1:12" x14ac:dyDescent="0.25">
      <c r="A48" s="3" t="s">
        <v>176</v>
      </c>
      <c r="B48" s="35" t="s">
        <v>213</v>
      </c>
      <c r="C48" s="8">
        <v>2.2061023928000001</v>
      </c>
      <c r="D48" s="11" t="str">
        <f t="shared" si="14"/>
        <v>N/A</v>
      </c>
      <c r="E48" s="8">
        <v>2.1502212464000001</v>
      </c>
      <c r="F48" s="11" t="str">
        <f t="shared" si="15"/>
        <v>N/A</v>
      </c>
      <c r="G48" s="8">
        <v>2.1272292081000002</v>
      </c>
      <c r="H48" s="11" t="str">
        <f t="shared" si="16"/>
        <v>N/A</v>
      </c>
      <c r="I48" s="12">
        <v>-2.5299999999999998</v>
      </c>
      <c r="J48" s="12">
        <v>-1.07</v>
      </c>
      <c r="K48" s="43" t="s">
        <v>740</v>
      </c>
      <c r="L48" s="9" t="str">
        <f t="shared" si="17"/>
        <v>Yes</v>
      </c>
    </row>
    <row r="49" spans="1:12" x14ac:dyDescent="0.25">
      <c r="A49" s="3" t="s">
        <v>957</v>
      </c>
      <c r="B49" s="35" t="s">
        <v>213</v>
      </c>
      <c r="C49" s="8">
        <v>1.8422092146</v>
      </c>
      <c r="D49" s="11" t="str">
        <f t="shared" si="14"/>
        <v>N/A</v>
      </c>
      <c r="E49" s="8">
        <v>1.7631814221</v>
      </c>
      <c r="F49" s="11" t="str">
        <f t="shared" si="15"/>
        <v>N/A</v>
      </c>
      <c r="G49" s="8">
        <v>1.7271797637999999</v>
      </c>
      <c r="H49" s="11" t="str">
        <f t="shared" si="16"/>
        <v>N/A</v>
      </c>
      <c r="I49" s="12">
        <v>-4.29</v>
      </c>
      <c r="J49" s="12">
        <v>-2.04</v>
      </c>
      <c r="K49" s="43" t="s">
        <v>740</v>
      </c>
      <c r="L49" s="9" t="str">
        <f t="shared" si="17"/>
        <v>Yes</v>
      </c>
    </row>
    <row r="50" spans="1:12" x14ac:dyDescent="0.25">
      <c r="A50" s="2" t="s">
        <v>208</v>
      </c>
      <c r="B50" s="35" t="s">
        <v>213</v>
      </c>
      <c r="C50" s="36">
        <v>53055</v>
      </c>
      <c r="D50" s="9" t="str">
        <f t="shared" ref="D50:D53" si="18">IF($B50="N/A","N/A",IF(C50&lt;0,"No","Yes"))</f>
        <v>N/A</v>
      </c>
      <c r="E50" s="36">
        <v>56113</v>
      </c>
      <c r="F50" s="9" t="str">
        <f t="shared" ref="F50:F53" si="19">IF($B50="N/A","N/A",IF(E50&lt;0,"No","Yes"))</f>
        <v>N/A</v>
      </c>
      <c r="G50" s="36">
        <v>56376</v>
      </c>
      <c r="H50" s="9" t="str">
        <f t="shared" ref="H50:H53" si="20">IF($B50="N/A","N/A",IF(G50&lt;0,"No","Yes"))</f>
        <v>N/A</v>
      </c>
      <c r="I50" s="12">
        <v>5.7640000000000002</v>
      </c>
      <c r="J50" s="12">
        <v>0.46870000000000001</v>
      </c>
      <c r="K50" s="43" t="s">
        <v>740</v>
      </c>
      <c r="L50" s="9" t="str">
        <f t="shared" si="17"/>
        <v>Yes</v>
      </c>
    </row>
    <row r="51" spans="1:12" x14ac:dyDescent="0.25">
      <c r="A51" s="2" t="s">
        <v>209</v>
      </c>
      <c r="B51" s="35" t="s">
        <v>213</v>
      </c>
      <c r="C51" s="36">
        <v>2935</v>
      </c>
      <c r="D51" s="9" t="str">
        <f t="shared" si="18"/>
        <v>N/A</v>
      </c>
      <c r="E51" s="36">
        <v>3285</v>
      </c>
      <c r="F51" s="9" t="str">
        <f t="shared" si="19"/>
        <v>N/A</v>
      </c>
      <c r="G51" s="36">
        <v>3293</v>
      </c>
      <c r="H51" s="9" t="str">
        <f t="shared" si="20"/>
        <v>N/A</v>
      </c>
      <c r="I51" s="12">
        <v>11.93</v>
      </c>
      <c r="J51" s="12">
        <v>0.24349999999999999</v>
      </c>
      <c r="K51" s="43" t="s">
        <v>740</v>
      </c>
      <c r="L51" s="9" t="str">
        <f t="shared" si="17"/>
        <v>Yes</v>
      </c>
    </row>
    <row r="52" spans="1:12" x14ac:dyDescent="0.25">
      <c r="A52" s="2" t="s">
        <v>210</v>
      </c>
      <c r="B52" s="35" t="s">
        <v>213</v>
      </c>
      <c r="C52" s="36">
        <v>20771</v>
      </c>
      <c r="D52" s="9" t="str">
        <f t="shared" si="18"/>
        <v>N/A</v>
      </c>
      <c r="E52" s="36">
        <v>22177</v>
      </c>
      <c r="F52" s="9" t="str">
        <f t="shared" si="19"/>
        <v>N/A</v>
      </c>
      <c r="G52" s="36">
        <v>22590</v>
      </c>
      <c r="H52" s="9" t="str">
        <f t="shared" si="20"/>
        <v>N/A</v>
      </c>
      <c r="I52" s="12">
        <v>6.7690000000000001</v>
      </c>
      <c r="J52" s="12">
        <v>1.8620000000000001</v>
      </c>
      <c r="K52" s="43" t="s">
        <v>740</v>
      </c>
      <c r="L52" s="9" t="str">
        <f t="shared" si="17"/>
        <v>Yes</v>
      </c>
    </row>
    <row r="53" spans="1:12" x14ac:dyDescent="0.25">
      <c r="A53" s="2" t="s">
        <v>958</v>
      </c>
      <c r="B53" s="35" t="s">
        <v>213</v>
      </c>
      <c r="C53" s="36">
        <v>3685</v>
      </c>
      <c r="D53" s="9" t="str">
        <f t="shared" si="18"/>
        <v>N/A</v>
      </c>
      <c r="E53" s="36">
        <v>3959</v>
      </c>
      <c r="F53" s="9" t="str">
        <f t="shared" si="19"/>
        <v>N/A</v>
      </c>
      <c r="G53" s="36">
        <v>4080</v>
      </c>
      <c r="H53" s="9" t="str">
        <f t="shared" si="20"/>
        <v>N/A</v>
      </c>
      <c r="I53" s="12">
        <v>7.4359999999999999</v>
      </c>
      <c r="J53" s="12">
        <v>3.056</v>
      </c>
      <c r="K53" s="43" t="s">
        <v>740</v>
      </c>
      <c r="L53" s="9" t="str">
        <f t="shared" si="17"/>
        <v>Yes</v>
      </c>
    </row>
    <row r="54" spans="1:12" x14ac:dyDescent="0.25">
      <c r="A54" s="2" t="s">
        <v>959</v>
      </c>
      <c r="B54" s="35" t="s">
        <v>213</v>
      </c>
      <c r="C54" s="8">
        <v>100</v>
      </c>
      <c r="D54" s="11" t="str">
        <f>IF($B54="N/A","N/A",IF(C54&gt;10,"No",IF(C54&lt;-10,"No","Yes")))</f>
        <v>N/A</v>
      </c>
      <c r="E54" s="8">
        <v>99.998868305000002</v>
      </c>
      <c r="F54" s="11" t="str">
        <f>IF($B54="N/A","N/A",IF(E54&gt;10,"No",IF(E54&lt;-10,"No","Yes")))</f>
        <v>N/A</v>
      </c>
      <c r="G54" s="8">
        <v>100</v>
      </c>
      <c r="H54" s="11" t="str">
        <f>IF($B54="N/A","N/A",IF(G54&gt;10,"No",IF(G54&lt;-10,"No","Yes")))</f>
        <v>N/A</v>
      </c>
      <c r="I54" s="12">
        <v>-1E-3</v>
      </c>
      <c r="J54" s="12">
        <v>1.1000000000000001E-3</v>
      </c>
      <c r="K54" s="35" t="s">
        <v>213</v>
      </c>
      <c r="L54" s="9" t="str">
        <f t="shared" si="4"/>
        <v>N/A</v>
      </c>
    </row>
    <row r="55" spans="1:12" x14ac:dyDescent="0.25">
      <c r="A55" s="2" t="s">
        <v>1748</v>
      </c>
      <c r="B55" s="35" t="s">
        <v>213</v>
      </c>
      <c r="C55" s="8">
        <v>99.997605965999995</v>
      </c>
      <c r="D55" s="11" t="str">
        <f>IF($B55="N/A","N/A",IF(C55&gt;10,"No",IF(C55&lt;-10,"No","Yes")))</f>
        <v>N/A</v>
      </c>
      <c r="E55" s="8">
        <v>100</v>
      </c>
      <c r="F55" s="11" t="str">
        <f>IF($B55="N/A","N/A",IF(E55&gt;10,"No",IF(E55&lt;-10,"No","Yes")))</f>
        <v>N/A</v>
      </c>
      <c r="G55" s="8">
        <v>100</v>
      </c>
      <c r="H55" s="11" t="str">
        <f>IF($B55="N/A","N/A",IF(G55&gt;10,"No",IF(G55&lt;-10,"No","Yes")))</f>
        <v>N/A</v>
      </c>
      <c r="I55" s="12">
        <v>2.3999999999999998E-3</v>
      </c>
      <c r="J55" s="12">
        <v>0</v>
      </c>
      <c r="K55" s="35" t="s">
        <v>213</v>
      </c>
      <c r="L55" s="9" t="str">
        <f t="shared" si="4"/>
        <v>N/A</v>
      </c>
    </row>
    <row r="56" spans="1:12" x14ac:dyDescent="0.25">
      <c r="A56" s="2" t="s">
        <v>177</v>
      </c>
      <c r="B56" s="35" t="s">
        <v>213</v>
      </c>
      <c r="C56" s="8">
        <v>56.287331969</v>
      </c>
      <c r="D56" s="11" t="str">
        <f t="shared" ref="D56:D57" si="21">IF($B56="N/A","N/A",IF(C56&gt;10,"No",IF(C56&lt;-10,"No","Yes")))</f>
        <v>N/A</v>
      </c>
      <c r="E56" s="8">
        <v>56.293923927000002</v>
      </c>
      <c r="F56" s="11" t="str">
        <f t="shared" ref="F56:F57" si="22">IF($B56="N/A","N/A",IF(E56&gt;10,"No",IF(E56&lt;-10,"No","Yes")))</f>
        <v>N/A</v>
      </c>
      <c r="G56" s="8">
        <v>56.140646597</v>
      </c>
      <c r="H56" s="11" t="str">
        <f t="shared" ref="H56:H57" si="23">IF($B56="N/A","N/A",IF(G56&gt;10,"No",IF(G56&lt;-10,"No","Yes")))</f>
        <v>N/A</v>
      </c>
      <c r="I56" s="12">
        <v>1.17E-2</v>
      </c>
      <c r="J56" s="12">
        <v>-0.27200000000000002</v>
      </c>
      <c r="K56" s="43" t="s">
        <v>740</v>
      </c>
      <c r="L56" s="9" t="str">
        <f>IF(J56="Div by 0", "N/A", IF(OR(J56="N/A",K56="N/A"),"N/A", IF(J56&gt;VALUE(MID(K56,1,2)), "No", IF(J56&lt;-1*VALUE(MID(K56,1,2)), "No", "Yes"))))</f>
        <v>Yes</v>
      </c>
    </row>
    <row r="57" spans="1:12" x14ac:dyDescent="0.25">
      <c r="A57" s="6" t="s">
        <v>178</v>
      </c>
      <c r="B57" s="35" t="s">
        <v>213</v>
      </c>
      <c r="C57" s="8">
        <v>43.710273997000002</v>
      </c>
      <c r="D57" s="11" t="str">
        <f t="shared" si="21"/>
        <v>N/A</v>
      </c>
      <c r="E57" s="8">
        <v>43.706076072999998</v>
      </c>
      <c r="F57" s="11" t="str">
        <f t="shared" si="22"/>
        <v>N/A</v>
      </c>
      <c r="G57" s="8">
        <v>43.859353403</v>
      </c>
      <c r="H57" s="11" t="str">
        <f t="shared" si="23"/>
        <v>N/A</v>
      </c>
      <c r="I57" s="12">
        <v>-0.01</v>
      </c>
      <c r="J57" s="12">
        <v>0.35070000000000001</v>
      </c>
      <c r="K57" s="43" t="s">
        <v>740</v>
      </c>
      <c r="L57" s="9" t="str">
        <f>IF(J57="Div by 0", "N/A", IF(OR(J57="N/A",K57="N/A"),"N/A", IF(J57&gt;VALUE(MID(K57,1,2)), "No", IF(J57&lt;-1*VALUE(MID(K57,1,2)), "No", "Yes"))))</f>
        <v>Yes</v>
      </c>
    </row>
    <row r="58" spans="1:12" x14ac:dyDescent="0.25">
      <c r="A58" s="7" t="s">
        <v>686</v>
      </c>
      <c r="B58" s="35" t="s">
        <v>282</v>
      </c>
      <c r="C58" s="8">
        <v>50.550029326999997</v>
      </c>
      <c r="D58" s="11" t="str">
        <f>IF($B58="N/A","N/A",IF(C58&gt;70,"No",IF(C58&lt;40,"No","Yes")))</f>
        <v>Yes</v>
      </c>
      <c r="E58" s="8">
        <v>52.909023007000002</v>
      </c>
      <c r="F58" s="11" t="str">
        <f>IF($B58="N/A","N/A",IF(E58&gt;70,"No",IF(E58&lt;40,"No","Yes")))</f>
        <v>Yes</v>
      </c>
      <c r="G58" s="8">
        <v>52.746968725999999</v>
      </c>
      <c r="H58" s="11" t="str">
        <f>IF($B58="N/A","N/A",IF(G58&gt;70,"No",IF(G58&lt;40,"No","Yes")))</f>
        <v>Yes</v>
      </c>
      <c r="I58" s="12">
        <v>4.6669999999999998</v>
      </c>
      <c r="J58" s="12">
        <v>-0.30599999999999999</v>
      </c>
      <c r="K58" s="43" t="s">
        <v>740</v>
      </c>
      <c r="L58" s="9" t="str">
        <f t="shared" si="4"/>
        <v>Yes</v>
      </c>
    </row>
    <row r="59" spans="1:12" x14ac:dyDescent="0.25">
      <c r="A59" s="2" t="s">
        <v>687</v>
      </c>
      <c r="B59" s="35" t="s">
        <v>213</v>
      </c>
      <c r="C59" s="8">
        <v>67.243205083000007</v>
      </c>
      <c r="D59" s="11" t="str">
        <f>IF($B59="N/A","N/A",IF(C59&gt;10,"No",IF(C59&lt;-10,"No","Yes")))</f>
        <v>N/A</v>
      </c>
      <c r="E59" s="8">
        <v>66.445916115000003</v>
      </c>
      <c r="F59" s="11" t="str">
        <f>IF($B59="N/A","N/A",IF(E59&gt;10,"No",IF(E59&lt;-10,"No","Yes")))</f>
        <v>N/A</v>
      </c>
      <c r="G59" s="8">
        <v>67.578385589999996</v>
      </c>
      <c r="H59" s="11" t="str">
        <f>IF($B59="N/A","N/A",IF(G59&gt;10,"No",IF(G59&lt;-10,"No","Yes")))</f>
        <v>N/A</v>
      </c>
      <c r="I59" s="12">
        <v>-1.19</v>
      </c>
      <c r="J59" s="12">
        <v>1.704</v>
      </c>
      <c r="K59" s="35" t="s">
        <v>213</v>
      </c>
      <c r="L59" s="9" t="str">
        <f t="shared" si="4"/>
        <v>N/A</v>
      </c>
    </row>
    <row r="60" spans="1:12" x14ac:dyDescent="0.25">
      <c r="A60" s="2" t="s">
        <v>688</v>
      </c>
      <c r="B60" s="35" t="s">
        <v>213</v>
      </c>
      <c r="C60" s="8">
        <v>73.213147591999999</v>
      </c>
      <c r="D60" s="11" t="str">
        <f t="shared" ref="D60:D66" si="24">IF($B60="N/A","N/A",IF(C60&gt;10,"No",IF(C60&lt;-10,"No","Yes")))</f>
        <v>N/A</v>
      </c>
      <c r="E60" s="8">
        <v>73.434273915999995</v>
      </c>
      <c r="F60" s="11" t="str">
        <f t="shared" ref="F60:F66" si="25">IF($B60="N/A","N/A",IF(E60&gt;10,"No",IF(E60&lt;-10,"No","Yes")))</f>
        <v>N/A</v>
      </c>
      <c r="G60" s="8">
        <v>73.706467661999994</v>
      </c>
      <c r="H60" s="11" t="str">
        <f t="shared" ref="H60:H66" si="26">IF($B60="N/A","N/A",IF(G60&gt;10,"No",IF(G60&lt;-10,"No","Yes")))</f>
        <v>N/A</v>
      </c>
      <c r="I60" s="12">
        <v>0.30199999999999999</v>
      </c>
      <c r="J60" s="12">
        <v>0.37069999999999997</v>
      </c>
      <c r="K60" s="35" t="s">
        <v>213</v>
      </c>
      <c r="L60" s="9" t="str">
        <f t="shared" si="4"/>
        <v>N/A</v>
      </c>
    </row>
    <row r="61" spans="1:12" x14ac:dyDescent="0.25">
      <c r="A61" s="2" t="s">
        <v>1747</v>
      </c>
      <c r="B61" s="35" t="s">
        <v>213</v>
      </c>
      <c r="C61" s="8">
        <v>49.701079032000003</v>
      </c>
      <c r="D61" s="11" t="str">
        <f t="shared" si="24"/>
        <v>N/A</v>
      </c>
      <c r="E61" s="8">
        <v>52.983085686000003</v>
      </c>
      <c r="F61" s="11" t="str">
        <f t="shared" si="25"/>
        <v>N/A</v>
      </c>
      <c r="G61" s="8">
        <v>52.086892005999999</v>
      </c>
      <c r="H61" s="11" t="str">
        <f t="shared" si="26"/>
        <v>N/A</v>
      </c>
      <c r="I61" s="12">
        <v>6.6029999999999998</v>
      </c>
      <c r="J61" s="12">
        <v>-1.69</v>
      </c>
      <c r="K61" s="35" t="s">
        <v>213</v>
      </c>
      <c r="L61" s="9" t="str">
        <f t="shared" si="4"/>
        <v>N/A</v>
      </c>
    </row>
    <row r="62" spans="1:12" x14ac:dyDescent="0.25">
      <c r="A62" s="2" t="s">
        <v>689</v>
      </c>
      <c r="B62" s="35" t="s">
        <v>213</v>
      </c>
      <c r="C62" s="8">
        <v>25.864649151999998</v>
      </c>
      <c r="D62" s="11" t="str">
        <f t="shared" si="24"/>
        <v>N/A</v>
      </c>
      <c r="E62" s="8">
        <v>28.914676783000001</v>
      </c>
      <c r="F62" s="11" t="str">
        <f t="shared" si="25"/>
        <v>N/A</v>
      </c>
      <c r="G62" s="8">
        <v>29.361898889999999</v>
      </c>
      <c r="H62" s="11" t="str">
        <f t="shared" si="26"/>
        <v>N/A</v>
      </c>
      <c r="I62" s="12">
        <v>11.79</v>
      </c>
      <c r="J62" s="12">
        <v>1.5469999999999999</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0.89177768999999996</v>
      </c>
      <c r="D64" s="11" t="str">
        <f t="shared" si="24"/>
        <v>N/A</v>
      </c>
      <c r="E64" s="8">
        <v>0.95515091159999999</v>
      </c>
      <c r="F64" s="11" t="str">
        <f t="shared" si="25"/>
        <v>N/A</v>
      </c>
      <c r="G64" s="8">
        <v>0.83268718610000003</v>
      </c>
      <c r="H64" s="11" t="str">
        <f t="shared" si="26"/>
        <v>N/A</v>
      </c>
      <c r="I64" s="12">
        <v>7.1059999999999999</v>
      </c>
      <c r="J64" s="12">
        <v>-12.8</v>
      </c>
      <c r="K64" s="35" t="s">
        <v>213</v>
      </c>
      <c r="L64" s="9" t="str">
        <f t="shared" si="4"/>
        <v>N/A</v>
      </c>
    </row>
    <row r="65" spans="1:12" x14ac:dyDescent="0.25">
      <c r="A65" s="3" t="s">
        <v>147</v>
      </c>
      <c r="B65" s="35" t="s">
        <v>213</v>
      </c>
      <c r="C65" s="8">
        <v>1.2484887659999999</v>
      </c>
      <c r="D65" s="11" t="str">
        <f t="shared" si="24"/>
        <v>N/A</v>
      </c>
      <c r="E65" s="8">
        <v>1.241469846</v>
      </c>
      <c r="F65" s="11" t="str">
        <f t="shared" si="25"/>
        <v>N/A</v>
      </c>
      <c r="G65" s="8">
        <v>1.1720549731000001</v>
      </c>
      <c r="H65" s="11" t="str">
        <f t="shared" si="26"/>
        <v>N/A</v>
      </c>
      <c r="I65" s="12">
        <v>-0.56200000000000006</v>
      </c>
      <c r="J65" s="12">
        <v>-5.59</v>
      </c>
      <c r="K65" s="35" t="s">
        <v>213</v>
      </c>
      <c r="L65" s="9" t="str">
        <f t="shared" si="4"/>
        <v>N/A</v>
      </c>
    </row>
    <row r="66" spans="1:12" x14ac:dyDescent="0.25">
      <c r="A66" s="3" t="s">
        <v>148</v>
      </c>
      <c r="B66" s="35" t="s">
        <v>213</v>
      </c>
      <c r="C66" s="8">
        <v>1.3250978561</v>
      </c>
      <c r="D66" s="11" t="str">
        <f t="shared" si="24"/>
        <v>N/A</v>
      </c>
      <c r="E66" s="8">
        <v>1.3161617419</v>
      </c>
      <c r="F66" s="11" t="str">
        <f t="shared" si="25"/>
        <v>N/A</v>
      </c>
      <c r="G66" s="8">
        <v>1.2158806145000001</v>
      </c>
      <c r="H66" s="11" t="str">
        <f t="shared" si="26"/>
        <v>N/A</v>
      </c>
      <c r="I66" s="12">
        <v>-0.67400000000000004</v>
      </c>
      <c r="J66" s="12">
        <v>-7.62</v>
      </c>
      <c r="K66" s="35" t="s">
        <v>213</v>
      </c>
      <c r="L66" s="9" t="str">
        <f t="shared" si="4"/>
        <v>N/A</v>
      </c>
    </row>
    <row r="67" spans="1:12" x14ac:dyDescent="0.25">
      <c r="A67" s="2" t="s">
        <v>960</v>
      </c>
      <c r="B67" s="43" t="s">
        <v>213</v>
      </c>
      <c r="C67" s="1">
        <v>483</v>
      </c>
      <c r="D67" s="11" t="str">
        <f>IF($B67="N/A","N/A",IF(C67&gt;10,"No",IF(C67&lt;-10,"No","Yes")))</f>
        <v>N/A</v>
      </c>
      <c r="E67" s="1">
        <v>416</v>
      </c>
      <c r="F67" s="11" t="str">
        <f>IF($B67="N/A","N/A",IF(E67&gt;10,"No",IF(E67&lt;-10,"No","Yes")))</f>
        <v>N/A</v>
      </c>
      <c r="G67" s="1">
        <v>417</v>
      </c>
      <c r="H67" s="11" t="str">
        <f>IF($B67="N/A","N/A",IF(G67&gt;10,"No",IF(G67&lt;-10,"No","Yes")))</f>
        <v>N/A</v>
      </c>
      <c r="I67" s="12">
        <v>-13.9</v>
      </c>
      <c r="J67" s="12">
        <v>0.2404</v>
      </c>
      <c r="K67" s="35" t="s">
        <v>213</v>
      </c>
      <c r="L67" s="9" t="str">
        <f t="shared" si="4"/>
        <v>N/A</v>
      </c>
    </row>
    <row r="68" spans="1:12" x14ac:dyDescent="0.25">
      <c r="A68" s="3" t="s">
        <v>201</v>
      </c>
      <c r="B68" s="43" t="s">
        <v>217</v>
      </c>
      <c r="C68" s="1">
        <v>57</v>
      </c>
      <c r="D68" s="11" t="str">
        <f t="shared" ref="D68:D69" si="27">IF($B68="N/A","N/A",IF(C68&gt;0,"No",IF(C68&lt;0,"No","Yes")))</f>
        <v>No</v>
      </c>
      <c r="E68" s="1">
        <v>72</v>
      </c>
      <c r="F68" s="11" t="str">
        <f t="shared" ref="F68:F69" si="28">IF($B68="N/A","N/A",IF(E68&gt;0,"No",IF(E68&lt;0,"No","Yes")))</f>
        <v>No</v>
      </c>
      <c r="G68" s="1">
        <v>62</v>
      </c>
      <c r="H68" s="11" t="str">
        <f t="shared" ref="H68:H69" si="29">IF($B68="N/A","N/A",IF(G68&gt;0,"No",IF(G68&lt;0,"No","Yes")))</f>
        <v>No</v>
      </c>
      <c r="I68" s="12">
        <v>26.32</v>
      </c>
      <c r="J68" s="12">
        <v>-13.9</v>
      </c>
      <c r="K68" s="35" t="s">
        <v>213</v>
      </c>
      <c r="L68" s="9" t="str">
        <f t="shared" si="4"/>
        <v>N/A</v>
      </c>
    </row>
    <row r="69" spans="1:12" x14ac:dyDescent="0.25">
      <c r="A69" s="3" t="s">
        <v>202</v>
      </c>
      <c r="B69" s="43" t="s">
        <v>217</v>
      </c>
      <c r="C69" s="1">
        <v>68</v>
      </c>
      <c r="D69" s="11" t="str">
        <f t="shared" si="27"/>
        <v>No</v>
      </c>
      <c r="E69" s="1">
        <v>82</v>
      </c>
      <c r="F69" s="11" t="str">
        <f t="shared" si="28"/>
        <v>No</v>
      </c>
      <c r="G69" s="1">
        <v>69</v>
      </c>
      <c r="H69" s="11" t="str">
        <f t="shared" si="29"/>
        <v>No</v>
      </c>
      <c r="I69" s="12">
        <v>20.59</v>
      </c>
      <c r="J69" s="12">
        <v>-15.9</v>
      </c>
      <c r="K69" s="35" t="s">
        <v>213</v>
      </c>
      <c r="L69" s="9" t="str">
        <f t="shared" si="4"/>
        <v>N/A</v>
      </c>
    </row>
    <row r="70" spans="1:12" x14ac:dyDescent="0.25">
      <c r="A70" s="3" t="s">
        <v>203</v>
      </c>
      <c r="B70" s="60" t="s">
        <v>213</v>
      </c>
      <c r="C70" s="13">
        <v>100</v>
      </c>
      <c r="D70" s="11" t="str">
        <f>IF($B70="N/A","N/A",IF(C70&gt;10,"No",IF(C70&lt;-10,"No","Yes")))</f>
        <v>N/A</v>
      </c>
      <c r="E70" s="13">
        <v>100</v>
      </c>
      <c r="F70" s="11" t="str">
        <f>IF($B70="N/A","N/A",IF(E70&gt;10,"No",IF(E70&lt;-10,"No","Yes")))</f>
        <v>N/A</v>
      </c>
      <c r="G70" s="13">
        <v>100</v>
      </c>
      <c r="H70" s="11" t="str">
        <f>IF($B70="N/A","N/A",IF(G70&gt;10,"No",IF(G70&lt;-10,"No","Yes")))</f>
        <v>N/A</v>
      </c>
      <c r="I70" s="12">
        <v>0</v>
      </c>
      <c r="J70" s="12">
        <v>0</v>
      </c>
      <c r="K70" s="60" t="s">
        <v>213</v>
      </c>
      <c r="L70" s="9" t="str">
        <f t="shared" si="4"/>
        <v>N/A</v>
      </c>
    </row>
    <row r="71" spans="1:12" x14ac:dyDescent="0.25">
      <c r="A71" s="2" t="s">
        <v>65</v>
      </c>
      <c r="B71" s="43" t="s">
        <v>213</v>
      </c>
      <c r="C71" s="1">
        <v>10702</v>
      </c>
      <c r="D71" s="11" t="str">
        <f>IF($B71="N/A","N/A",IF(C71&gt;10,"No",IF(C71&lt;-10,"No","Yes")))</f>
        <v>N/A</v>
      </c>
      <c r="E71" s="1">
        <v>11278</v>
      </c>
      <c r="F71" s="11" t="str">
        <f>IF($B71="N/A","N/A",IF(E71&gt;10,"No",IF(E71&lt;-10,"No","Yes")))</f>
        <v>N/A</v>
      </c>
      <c r="G71" s="1">
        <v>11693</v>
      </c>
      <c r="H71" s="11" t="str">
        <f>IF($B71="N/A","N/A",IF(G71&gt;10,"No",IF(G71&lt;-10,"No","Yes")))</f>
        <v>N/A</v>
      </c>
      <c r="I71" s="12">
        <v>5.3819999999999997</v>
      </c>
      <c r="J71" s="12">
        <v>3.68</v>
      </c>
      <c r="K71" s="43" t="s">
        <v>740</v>
      </c>
      <c r="L71" s="9" t="str">
        <f t="shared" ref="L71:L103" si="30">IF(J71="Div by 0", "N/A", IF(K71="N/A","N/A", IF(J71&gt;VALUE(MID(K71,1,2)), "No", IF(J71&lt;-1*VALUE(MID(K71,1,2)), "No", "Yes"))))</f>
        <v>Yes</v>
      </c>
    </row>
    <row r="72" spans="1:12" x14ac:dyDescent="0.25">
      <c r="A72" s="4" t="s">
        <v>66</v>
      </c>
      <c r="B72" s="43" t="s">
        <v>213</v>
      </c>
      <c r="C72" s="1">
        <v>9230.57</v>
      </c>
      <c r="D72" s="11" t="str">
        <f>IF($B72="N/A","N/A",IF(C72&gt;10,"No",IF(C72&lt;-10,"No","Yes")))</f>
        <v>N/A</v>
      </c>
      <c r="E72" s="1">
        <v>9636.1299999999992</v>
      </c>
      <c r="F72" s="11" t="str">
        <f>IF($B72="N/A","N/A",IF(E72&gt;10,"No",IF(E72&lt;-10,"No","Yes")))</f>
        <v>N/A</v>
      </c>
      <c r="G72" s="1">
        <v>10077.27</v>
      </c>
      <c r="H72" s="11" t="str">
        <f>IF($B72="N/A","N/A",IF(G72&gt;10,"No",IF(G72&lt;-10,"No","Yes")))</f>
        <v>N/A</v>
      </c>
      <c r="I72" s="12">
        <v>4.3940000000000001</v>
      </c>
      <c r="J72" s="12">
        <v>4.5780000000000003</v>
      </c>
      <c r="K72" s="43" t="s">
        <v>741</v>
      </c>
      <c r="L72" s="9" t="str">
        <f t="shared" si="30"/>
        <v>Yes</v>
      </c>
    </row>
    <row r="73" spans="1:12" x14ac:dyDescent="0.25">
      <c r="A73" s="3" t="s">
        <v>67</v>
      </c>
      <c r="B73" s="35" t="s">
        <v>283</v>
      </c>
      <c r="C73" s="8">
        <v>98.585893854999995</v>
      </c>
      <c r="D73" s="11" t="str">
        <f>IF($B73="N/A","N/A",IF(C73&gt;=90,"Yes","No"))</f>
        <v>Yes</v>
      </c>
      <c r="E73" s="8">
        <v>98.458961474000006</v>
      </c>
      <c r="F73" s="11" t="str">
        <f>IF($B73="N/A","N/A",IF(E73&gt;=90,"Yes","No"))</f>
        <v>Yes</v>
      </c>
      <c r="G73" s="8">
        <v>99.011532125000002</v>
      </c>
      <c r="H73" s="11" t="str">
        <f>IF($B73="N/A","N/A",IF(G73&gt;=90,"Yes","No"))</f>
        <v>Yes</v>
      </c>
      <c r="I73" s="12">
        <v>-0.129</v>
      </c>
      <c r="J73" s="12">
        <v>0.56120000000000003</v>
      </c>
      <c r="K73" s="43" t="s">
        <v>740</v>
      </c>
      <c r="L73" s="9" t="str">
        <f t="shared" si="30"/>
        <v>Yes</v>
      </c>
    </row>
    <row r="74" spans="1:12" x14ac:dyDescent="0.25">
      <c r="A74" s="2" t="s">
        <v>961</v>
      </c>
      <c r="B74" s="35" t="s">
        <v>283</v>
      </c>
      <c r="C74" s="8">
        <v>98.729262266000006</v>
      </c>
      <c r="D74" s="11" t="str">
        <f>IF($B74="N/A","N/A",IF(C74&gt;=90,"Yes","No"))</f>
        <v>Yes</v>
      </c>
      <c r="E74" s="8">
        <v>98.726439123999995</v>
      </c>
      <c r="F74" s="11" t="str">
        <f>IF($B74="N/A","N/A",IF(E74&gt;=90,"Yes","No"))</f>
        <v>Yes</v>
      </c>
      <c r="G74" s="8">
        <v>99.149432954999995</v>
      </c>
      <c r="H74" s="11" t="str">
        <f>IF($B74="N/A","N/A",IF(G74&gt;=90,"Yes","No"))</f>
        <v>Yes</v>
      </c>
      <c r="I74" s="12">
        <v>-3.0000000000000001E-3</v>
      </c>
      <c r="J74" s="12">
        <v>0.42849999999999999</v>
      </c>
      <c r="K74" s="43" t="s">
        <v>740</v>
      </c>
      <c r="L74" s="9" t="str">
        <f t="shared" si="30"/>
        <v>Yes</v>
      </c>
    </row>
    <row r="75" spans="1:12" x14ac:dyDescent="0.25">
      <c r="A75" s="6" t="s">
        <v>962</v>
      </c>
      <c r="B75" s="43" t="s">
        <v>284</v>
      </c>
      <c r="C75" s="13">
        <v>46.034781025000001</v>
      </c>
      <c r="D75" s="11" t="str">
        <f>IF($B75="N/A","N/A",IF(C75&gt;55,"No",IF(C75&lt;30,"No","Yes")))</f>
        <v>Yes</v>
      </c>
      <c r="E75" s="13">
        <v>46.558843772000003</v>
      </c>
      <c r="F75" s="11" t="str">
        <f>IF($B75="N/A","N/A",IF(E75&gt;55,"No",IF(E75&lt;30,"No","Yes")))</f>
        <v>Yes</v>
      </c>
      <c r="G75" s="13">
        <v>47.213930347999998</v>
      </c>
      <c r="H75" s="11" t="str">
        <f>IF($B75="N/A","N/A",IF(G75&gt;55,"No",IF(G75&lt;30,"No","Yes")))</f>
        <v>Yes</v>
      </c>
      <c r="I75" s="12">
        <v>1.1379999999999999</v>
      </c>
      <c r="J75" s="12">
        <v>1.407</v>
      </c>
      <c r="K75" s="43" t="s">
        <v>740</v>
      </c>
      <c r="L75" s="9" t="str">
        <f t="shared" si="30"/>
        <v>Yes</v>
      </c>
    </row>
    <row r="76" spans="1:12" ht="25" x14ac:dyDescent="0.25">
      <c r="A76" s="2" t="s">
        <v>963</v>
      </c>
      <c r="B76" s="43" t="s">
        <v>278</v>
      </c>
      <c r="C76" s="13">
        <v>1.1866940759</v>
      </c>
      <c r="D76" s="11" t="str">
        <f>IF($B76="N/A","N/A",IF(C76&gt;=5,"No",IF(C76&lt;0,"No","Yes")))</f>
        <v>Yes</v>
      </c>
      <c r="E76" s="13">
        <v>0.39014009579999998</v>
      </c>
      <c r="F76" s="11" t="str">
        <f>IF($B76="N/A","N/A",IF(E76&gt;=5,"No",IF(E76&lt;0,"No","Yes")))</f>
        <v>Yes</v>
      </c>
      <c r="G76" s="13">
        <v>0.76113914309999997</v>
      </c>
      <c r="H76" s="11" t="str">
        <f>IF($B76="N/A","N/A",IF(G76&gt;=5,"No",IF(G76&lt;0,"No","Yes")))</f>
        <v>Yes</v>
      </c>
      <c r="I76" s="12">
        <v>-67.099999999999994</v>
      </c>
      <c r="J76" s="12">
        <v>95.09</v>
      </c>
      <c r="K76" s="43" t="s">
        <v>213</v>
      </c>
      <c r="L76" s="9" t="str">
        <f t="shared" si="30"/>
        <v>N/A</v>
      </c>
    </row>
    <row r="77" spans="1:12" ht="25" x14ac:dyDescent="0.25">
      <c r="A77" s="2" t="s">
        <v>964</v>
      </c>
      <c r="B77" s="43" t="s">
        <v>213</v>
      </c>
      <c r="C77" s="13">
        <v>18.015324238000002</v>
      </c>
      <c r="D77" s="43" t="s">
        <v>213</v>
      </c>
      <c r="E77" s="13">
        <v>19.471537507000001</v>
      </c>
      <c r="F77" s="43" t="s">
        <v>213</v>
      </c>
      <c r="G77" s="13">
        <v>20.602069614000001</v>
      </c>
      <c r="H77" s="43" t="s">
        <v>213</v>
      </c>
      <c r="I77" s="12">
        <v>8.0830000000000002</v>
      </c>
      <c r="J77" s="12">
        <v>5.806</v>
      </c>
      <c r="K77" s="43" t="s">
        <v>213</v>
      </c>
      <c r="L77" s="9" t="str">
        <f t="shared" si="30"/>
        <v>N/A</v>
      </c>
    </row>
    <row r="78" spans="1:12" ht="25" x14ac:dyDescent="0.25">
      <c r="A78" s="2" t="s">
        <v>965</v>
      </c>
      <c r="B78" s="43" t="s">
        <v>213</v>
      </c>
      <c r="C78" s="13">
        <v>29.340310221999999</v>
      </c>
      <c r="D78" s="43" t="s">
        <v>213</v>
      </c>
      <c r="E78" s="13">
        <v>29.278240823000001</v>
      </c>
      <c r="F78" s="43" t="s">
        <v>213</v>
      </c>
      <c r="G78" s="13">
        <v>28.589754553999999</v>
      </c>
      <c r="H78" s="43" t="s">
        <v>213</v>
      </c>
      <c r="I78" s="12">
        <v>-0.21199999999999999</v>
      </c>
      <c r="J78" s="12">
        <v>-2.35</v>
      </c>
      <c r="K78" s="43" t="s">
        <v>213</v>
      </c>
      <c r="L78" s="9" t="str">
        <f t="shared" si="30"/>
        <v>N/A</v>
      </c>
    </row>
    <row r="79" spans="1:12" ht="25" x14ac:dyDescent="0.25">
      <c r="A79" s="2" t="s">
        <v>966</v>
      </c>
      <c r="B79" s="43" t="s">
        <v>213</v>
      </c>
      <c r="C79" s="13">
        <v>8.7366847318000005</v>
      </c>
      <c r="D79" s="43" t="s">
        <v>213</v>
      </c>
      <c r="E79" s="13">
        <v>9.3190281964999997</v>
      </c>
      <c r="F79" s="43" t="s">
        <v>213</v>
      </c>
      <c r="G79" s="13">
        <v>10.082955613999999</v>
      </c>
      <c r="H79" s="43" t="s">
        <v>213</v>
      </c>
      <c r="I79" s="12">
        <v>6.665</v>
      </c>
      <c r="J79" s="12">
        <v>8.1980000000000004</v>
      </c>
      <c r="K79" s="43" t="s">
        <v>213</v>
      </c>
      <c r="L79" s="9" t="str">
        <f t="shared" si="30"/>
        <v>N/A</v>
      </c>
    </row>
    <row r="80" spans="1:12" ht="25" x14ac:dyDescent="0.25">
      <c r="A80" s="2" t="s">
        <v>967</v>
      </c>
      <c r="B80" s="43" t="s">
        <v>213</v>
      </c>
      <c r="C80" s="13">
        <v>36.908988974000003</v>
      </c>
      <c r="D80" s="43" t="s">
        <v>213</v>
      </c>
      <c r="E80" s="13">
        <v>35.653484659999997</v>
      </c>
      <c r="F80" s="43" t="s">
        <v>213</v>
      </c>
      <c r="G80" s="13">
        <v>33.746686050999998</v>
      </c>
      <c r="H80" s="43" t="s">
        <v>213</v>
      </c>
      <c r="I80" s="12">
        <v>-3.4</v>
      </c>
      <c r="J80" s="12">
        <v>-5.35</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5.7746215661000004</v>
      </c>
      <c r="D82" s="43" t="s">
        <v>213</v>
      </c>
      <c r="E82" s="13">
        <v>5.8432346161000002</v>
      </c>
      <c r="F82" s="43" t="s">
        <v>213</v>
      </c>
      <c r="G82" s="13">
        <v>6.1746343966000001</v>
      </c>
      <c r="H82" s="43" t="s">
        <v>213</v>
      </c>
      <c r="I82" s="12">
        <v>1.1879999999999999</v>
      </c>
      <c r="J82" s="12">
        <v>5.6719999999999997</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3.7376191400000001E-2</v>
      </c>
      <c r="D84" s="43" t="s">
        <v>213</v>
      </c>
      <c r="E84" s="13">
        <v>4.4334101799999998E-2</v>
      </c>
      <c r="F84" s="43" t="s">
        <v>213</v>
      </c>
      <c r="G84" s="13">
        <v>4.2760626000000003E-2</v>
      </c>
      <c r="H84" s="43" t="s">
        <v>213</v>
      </c>
      <c r="I84" s="12">
        <v>18.62</v>
      </c>
      <c r="J84" s="12">
        <v>-3.55</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67.473369464000001</v>
      </c>
      <c r="D87" s="43" t="s">
        <v>213</v>
      </c>
      <c r="E87" s="13">
        <v>65.366199680999998</v>
      </c>
      <c r="F87" s="43" t="s">
        <v>213</v>
      </c>
      <c r="G87" s="13">
        <v>63.140340375000001</v>
      </c>
      <c r="H87" s="43" t="s">
        <v>213</v>
      </c>
      <c r="I87" s="12">
        <v>-3.12</v>
      </c>
      <c r="J87" s="12">
        <v>-3.41</v>
      </c>
      <c r="K87" s="43" t="s">
        <v>213</v>
      </c>
      <c r="L87" s="9" t="str">
        <f t="shared" si="30"/>
        <v>N/A</v>
      </c>
    </row>
    <row r="88" spans="1:12" x14ac:dyDescent="0.25">
      <c r="A88" s="2" t="s">
        <v>975</v>
      </c>
      <c r="B88" s="43" t="s">
        <v>213</v>
      </c>
      <c r="C88" s="13">
        <v>32.526630535999999</v>
      </c>
      <c r="D88" s="43" t="s">
        <v>213</v>
      </c>
      <c r="E88" s="13">
        <v>34.633800319000002</v>
      </c>
      <c r="F88" s="43" t="s">
        <v>213</v>
      </c>
      <c r="G88" s="13">
        <v>36.859659624999999</v>
      </c>
      <c r="H88" s="43" t="s">
        <v>213</v>
      </c>
      <c r="I88" s="12">
        <v>6.4779999999999998</v>
      </c>
      <c r="J88" s="12">
        <v>6.4269999999999996</v>
      </c>
      <c r="K88" s="43" t="s">
        <v>213</v>
      </c>
      <c r="L88" s="9" t="str">
        <f t="shared" si="30"/>
        <v>N/A</v>
      </c>
    </row>
    <row r="89" spans="1:12" x14ac:dyDescent="0.25">
      <c r="A89" s="6" t="s">
        <v>68</v>
      </c>
      <c r="B89" s="43" t="s">
        <v>213</v>
      </c>
      <c r="C89" s="1">
        <v>59</v>
      </c>
      <c r="D89" s="11" t="str">
        <f>IF($B89="N/A","N/A",IF(C89&gt;10,"No",IF(C89&lt;-10,"No","Yes")))</f>
        <v>N/A</v>
      </c>
      <c r="E89" s="1">
        <v>44</v>
      </c>
      <c r="F89" s="11" t="str">
        <f>IF($B89="N/A","N/A",IF(E89&gt;10,"No",IF(E89&lt;-10,"No","Yes")))</f>
        <v>N/A</v>
      </c>
      <c r="G89" s="1">
        <v>49</v>
      </c>
      <c r="H89" s="11" t="str">
        <f>IF($B89="N/A","N/A",IF(G89&gt;10,"No",IF(G89&lt;-10,"No","Yes")))</f>
        <v>N/A</v>
      </c>
      <c r="I89" s="12">
        <v>-25.4</v>
      </c>
      <c r="J89" s="12">
        <v>11.36</v>
      </c>
      <c r="K89" s="43" t="s">
        <v>740</v>
      </c>
      <c r="L89" s="9" t="str">
        <f t="shared" si="30"/>
        <v>No</v>
      </c>
    </row>
    <row r="90" spans="1:12" x14ac:dyDescent="0.25">
      <c r="A90" s="2" t="s">
        <v>109</v>
      </c>
      <c r="B90" s="43"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3" t="s">
        <v>740</v>
      </c>
      <c r="L90" s="9" t="str">
        <f t="shared" si="30"/>
        <v>N/A</v>
      </c>
    </row>
    <row r="91" spans="1:12" x14ac:dyDescent="0.25">
      <c r="A91" s="2" t="s">
        <v>110</v>
      </c>
      <c r="B91" s="43" t="s">
        <v>213</v>
      </c>
      <c r="C91" s="13">
        <v>1.6949152542000001</v>
      </c>
      <c r="D91" s="11" t="str">
        <f>IF($B91="N/A","N/A",IF(C91&gt;10,"No",IF(C91&lt;-10,"No","Yes")))</f>
        <v>N/A</v>
      </c>
      <c r="E91" s="13">
        <v>0</v>
      </c>
      <c r="F91" s="11" t="str">
        <f>IF($B91="N/A","N/A",IF(E91&gt;10,"No",IF(E91&lt;-10,"No","Yes")))</f>
        <v>N/A</v>
      </c>
      <c r="G91" s="13">
        <v>4.0816326530999998</v>
      </c>
      <c r="H91" s="11" t="str">
        <f>IF($B91="N/A","N/A",IF(G91&gt;10,"No",IF(G91&lt;-10,"No","Yes")))</f>
        <v>N/A</v>
      </c>
      <c r="I91" s="12">
        <v>-100</v>
      </c>
      <c r="J91" s="12" t="s">
        <v>1746</v>
      </c>
      <c r="K91" s="43" t="s">
        <v>740</v>
      </c>
      <c r="L91" s="9" t="str">
        <f t="shared" si="30"/>
        <v>N/A</v>
      </c>
    </row>
    <row r="92" spans="1:12" x14ac:dyDescent="0.25">
      <c r="A92" s="4" t="s">
        <v>7</v>
      </c>
      <c r="B92" s="43" t="s">
        <v>213</v>
      </c>
      <c r="C92" s="13">
        <v>0.32704167449999999</v>
      </c>
      <c r="D92" s="11" t="str">
        <f>IF($B92="N/A","N/A",IF(C92&gt;10,"No",IF(C92&lt;-10,"No","Yes")))</f>
        <v>N/A</v>
      </c>
      <c r="E92" s="13">
        <v>0.34580599400000001</v>
      </c>
      <c r="F92" s="11" t="str">
        <f>IF($B92="N/A","N/A",IF(E92&gt;10,"No",IF(E92&lt;-10,"No","Yes")))</f>
        <v>N/A</v>
      </c>
      <c r="G92" s="13">
        <v>0.3591892585</v>
      </c>
      <c r="H92" s="11" t="str">
        <f>IF($B92="N/A","N/A",IF(G92&gt;10,"No",IF(G92&lt;-10,"No","Yes")))</f>
        <v>N/A</v>
      </c>
      <c r="I92" s="12">
        <v>5.7380000000000004</v>
      </c>
      <c r="J92" s="12">
        <v>3.87</v>
      </c>
      <c r="K92" s="43" t="s">
        <v>741</v>
      </c>
      <c r="L92" s="9" t="str">
        <f t="shared" si="30"/>
        <v>Yes</v>
      </c>
    </row>
    <row r="93" spans="1:12" x14ac:dyDescent="0.25">
      <c r="A93" s="4" t="s">
        <v>180</v>
      </c>
      <c r="B93" s="43" t="s">
        <v>213</v>
      </c>
      <c r="C93" s="13">
        <v>61.661371705999997</v>
      </c>
      <c r="D93" s="11" t="str">
        <f t="shared" ref="D93:D94" si="31">IF($B93="N/A","N/A",IF(C93&gt;10,"No",IF(C93&lt;-10,"No","Yes")))</f>
        <v>N/A</v>
      </c>
      <c r="E93" s="13">
        <v>61.668735591000001</v>
      </c>
      <c r="F93" s="11" t="str">
        <f t="shared" ref="F93:F94" si="32">IF($B93="N/A","N/A",IF(E93&gt;10,"No",IF(E93&lt;-10,"No","Yes")))</f>
        <v>N/A</v>
      </c>
      <c r="G93" s="13">
        <v>60.950996322999998</v>
      </c>
      <c r="H93" s="11" t="str">
        <f t="shared" ref="H93:H94" si="33">IF($B93="N/A","N/A",IF(G93&gt;10,"No",IF(G93&lt;-10,"No","Yes")))</f>
        <v>N/A</v>
      </c>
      <c r="I93" s="12">
        <v>1.1900000000000001E-2</v>
      </c>
      <c r="J93" s="12">
        <v>-1.1599999999999999</v>
      </c>
      <c r="K93" s="43" t="s">
        <v>740</v>
      </c>
      <c r="L93" s="9" t="str">
        <f>IF(J93="Div by 0", "N/A", IF(OR(J93="N/A",K93="N/A"),"N/A", IF(J93&gt;VALUE(MID(K93,1,2)), "No", IF(J93&lt;-1*VALUE(MID(K93,1,2)), "No", "Yes"))))</f>
        <v>Yes</v>
      </c>
    </row>
    <row r="94" spans="1:12" x14ac:dyDescent="0.25">
      <c r="A94" s="4" t="s">
        <v>181</v>
      </c>
      <c r="B94" s="43" t="s">
        <v>213</v>
      </c>
      <c r="C94" s="13">
        <v>38.338628294000003</v>
      </c>
      <c r="D94" s="11" t="str">
        <f t="shared" si="31"/>
        <v>N/A</v>
      </c>
      <c r="E94" s="13">
        <v>38.331264408999999</v>
      </c>
      <c r="F94" s="11" t="str">
        <f t="shared" si="32"/>
        <v>N/A</v>
      </c>
      <c r="G94" s="13">
        <v>39.049003677000002</v>
      </c>
      <c r="H94" s="11" t="str">
        <f t="shared" si="33"/>
        <v>N/A</v>
      </c>
      <c r="I94" s="12">
        <v>-1.9E-2</v>
      </c>
      <c r="J94" s="12">
        <v>1.8720000000000001</v>
      </c>
      <c r="K94" s="43" t="s">
        <v>740</v>
      </c>
      <c r="L94" s="9" t="str">
        <f>IF(J94="Div by 0", "N/A", IF(OR(J94="N/A",K94="N/A"),"N/A", IF(J94&gt;VALUE(MID(K94,1,2)), "No", IF(J94&lt;-1*VALUE(MID(K94,1,2)), "No", "Yes"))))</f>
        <v>Yes</v>
      </c>
    </row>
    <row r="95" spans="1:12" x14ac:dyDescent="0.25">
      <c r="A95" s="2" t="s">
        <v>8</v>
      </c>
      <c r="B95" s="43" t="s">
        <v>285</v>
      </c>
      <c r="C95" s="13">
        <v>8.4843954401000001</v>
      </c>
      <c r="D95" s="11" t="str">
        <f>IF($B95="N/A","N/A",IF(C95&gt;10,"No",IF(C95&lt;5,"No","Yes")))</f>
        <v>Yes</v>
      </c>
      <c r="E95" s="13">
        <v>8.4944139031999999</v>
      </c>
      <c r="F95" s="11" t="str">
        <f>IF($B95="N/A","N/A",IF(E95&gt;10,"No",IF(E95&lt;5,"No","Yes")))</f>
        <v>Yes</v>
      </c>
      <c r="G95" s="13">
        <v>7.6541520568000001</v>
      </c>
      <c r="H95" s="11" t="str">
        <f t="shared" ref="H95:H98" si="34">IF($B95="N/A","N/A",IF(G95&gt;10,"No",IF(G95&lt;5,"No","Yes")))</f>
        <v>Yes</v>
      </c>
      <c r="I95" s="12">
        <v>0.1181</v>
      </c>
      <c r="J95" s="12">
        <v>-9.89</v>
      </c>
      <c r="K95" s="43" t="s">
        <v>741</v>
      </c>
      <c r="L95" s="9" t="str">
        <f t="shared" si="30"/>
        <v>Yes</v>
      </c>
    </row>
    <row r="96" spans="1:12" x14ac:dyDescent="0.25">
      <c r="A96" s="2" t="s">
        <v>149</v>
      </c>
      <c r="B96" s="43" t="s">
        <v>285</v>
      </c>
      <c r="C96" s="13">
        <v>5.9801906186</v>
      </c>
      <c r="D96" s="11" t="str">
        <f>IF($B96="N/A","N/A",IF(C96&gt;10,"No",IF(C96&lt;5,"No","Yes")))</f>
        <v>Yes</v>
      </c>
      <c r="E96" s="13">
        <v>6.2156410711000003</v>
      </c>
      <c r="F96" s="11" t="str">
        <f t="shared" ref="F96:F98" si="35">IF($B96="N/A","N/A",IF(E96&gt;10,"No",IF(E96&lt;5,"No","Yes")))</f>
        <v>Yes</v>
      </c>
      <c r="G96" s="13">
        <v>5.3536303771</v>
      </c>
      <c r="H96" s="11" t="str">
        <f t="shared" si="34"/>
        <v>Yes</v>
      </c>
      <c r="I96" s="12">
        <v>3.9369999999999998</v>
      </c>
      <c r="J96" s="12">
        <v>-13.9</v>
      </c>
      <c r="K96" s="43" t="s">
        <v>741</v>
      </c>
      <c r="L96" s="9" t="str">
        <f t="shared" si="30"/>
        <v>Yes</v>
      </c>
    </row>
    <row r="97" spans="1:12" x14ac:dyDescent="0.25">
      <c r="A97" s="2" t="s">
        <v>150</v>
      </c>
      <c r="B97" s="43" t="s">
        <v>285</v>
      </c>
      <c r="C97" s="13">
        <v>8.0919454307999992</v>
      </c>
      <c r="D97" s="11" t="str">
        <f>IF($B97="N/A","N/A",IF(C97&gt;10,"No",IF(C97&lt;5,"No","Yes")))</f>
        <v>Yes</v>
      </c>
      <c r="E97" s="13">
        <v>8.1486079092000008</v>
      </c>
      <c r="F97" s="11" t="str">
        <f t="shared" si="35"/>
        <v>Yes</v>
      </c>
      <c r="G97" s="13">
        <v>7.4403489266999996</v>
      </c>
      <c r="H97" s="11" t="str">
        <f t="shared" si="34"/>
        <v>Yes</v>
      </c>
      <c r="I97" s="12">
        <v>0.70020000000000004</v>
      </c>
      <c r="J97" s="12">
        <v>-8.69</v>
      </c>
      <c r="K97" s="43" t="s">
        <v>741</v>
      </c>
      <c r="L97" s="9" t="str">
        <f t="shared" si="30"/>
        <v>Yes</v>
      </c>
    </row>
    <row r="98" spans="1:12" x14ac:dyDescent="0.25">
      <c r="A98" s="2" t="s">
        <v>151</v>
      </c>
      <c r="B98" s="43" t="s">
        <v>285</v>
      </c>
      <c r="C98" s="13">
        <v>8.5030835358000001</v>
      </c>
      <c r="D98" s="11" t="str">
        <f>IF($B98="N/A","N/A",IF(C98&gt;10,"No",IF(C98&lt;5,"No","Yes")))</f>
        <v>Yes</v>
      </c>
      <c r="E98" s="13">
        <v>8.5032807234999996</v>
      </c>
      <c r="F98" s="11" t="str">
        <f t="shared" si="35"/>
        <v>Yes</v>
      </c>
      <c r="G98" s="13">
        <v>7.6627041819999997</v>
      </c>
      <c r="H98" s="11" t="str">
        <f t="shared" si="34"/>
        <v>Yes</v>
      </c>
      <c r="I98" s="12">
        <v>2.3E-3</v>
      </c>
      <c r="J98" s="12">
        <v>-9.89</v>
      </c>
      <c r="K98" s="43" t="s">
        <v>741</v>
      </c>
      <c r="L98" s="9" t="str">
        <f t="shared" si="30"/>
        <v>Yes</v>
      </c>
    </row>
    <row r="99" spans="1:12" x14ac:dyDescent="0.25">
      <c r="A99" s="2" t="s">
        <v>976</v>
      </c>
      <c r="B99" s="43" t="s">
        <v>213</v>
      </c>
      <c r="C99" s="1">
        <v>318</v>
      </c>
      <c r="D99" s="11" t="str">
        <f t="shared" ref="D99:D110" si="36">IF($B99="N/A","N/A",IF(C99&gt;10,"No",IF(C99&lt;-10,"No","Yes")))</f>
        <v>N/A</v>
      </c>
      <c r="E99" s="1">
        <v>302</v>
      </c>
      <c r="F99" s="11" t="str">
        <f t="shared" ref="F99:F110" si="37">IF($B99="N/A","N/A",IF(E99&gt;10,"No",IF(E99&lt;-10,"No","Yes")))</f>
        <v>N/A</v>
      </c>
      <c r="G99" s="1">
        <v>309</v>
      </c>
      <c r="H99" s="11" t="str">
        <f t="shared" ref="H99:H110" si="38">IF($B99="N/A","N/A",IF(G99&gt;10,"No",IF(G99&lt;-10,"No","Yes")))</f>
        <v>N/A</v>
      </c>
      <c r="I99" s="12">
        <v>-5.03</v>
      </c>
      <c r="J99" s="12">
        <v>2.3180000000000001</v>
      </c>
      <c r="K99" s="43" t="s">
        <v>740</v>
      </c>
      <c r="L99" s="9" t="str">
        <f t="shared" si="30"/>
        <v>Yes</v>
      </c>
    </row>
    <row r="100" spans="1:12" x14ac:dyDescent="0.25">
      <c r="A100" s="2" t="s">
        <v>977</v>
      </c>
      <c r="B100" s="43" t="s">
        <v>213</v>
      </c>
      <c r="C100" s="1">
        <v>69</v>
      </c>
      <c r="D100" s="11" t="str">
        <f t="shared" si="36"/>
        <v>N/A</v>
      </c>
      <c r="E100" s="1">
        <v>58</v>
      </c>
      <c r="F100" s="11" t="str">
        <f t="shared" si="37"/>
        <v>N/A</v>
      </c>
      <c r="G100" s="1">
        <v>47</v>
      </c>
      <c r="H100" s="11" t="str">
        <f t="shared" si="38"/>
        <v>N/A</v>
      </c>
      <c r="I100" s="12">
        <v>-15.9</v>
      </c>
      <c r="J100" s="12">
        <v>-19</v>
      </c>
      <c r="K100" s="43" t="s">
        <v>740</v>
      </c>
      <c r="L100" s="9" t="str">
        <f t="shared" si="30"/>
        <v>No</v>
      </c>
    </row>
    <row r="101" spans="1:12" x14ac:dyDescent="0.25">
      <c r="A101" s="2" t="s">
        <v>1</v>
      </c>
      <c r="B101" s="43" t="s">
        <v>213</v>
      </c>
      <c r="C101" s="13">
        <v>99.401980937999994</v>
      </c>
      <c r="D101" s="11" t="str">
        <f t="shared" si="36"/>
        <v>N/A</v>
      </c>
      <c r="E101" s="13">
        <v>99.840397233999994</v>
      </c>
      <c r="F101" s="11" t="str">
        <f t="shared" si="37"/>
        <v>N/A</v>
      </c>
      <c r="G101" s="13">
        <v>99.657914992000002</v>
      </c>
      <c r="H101" s="11" t="str">
        <f t="shared" si="38"/>
        <v>N/A</v>
      </c>
      <c r="I101" s="12">
        <v>0.44109999999999999</v>
      </c>
      <c r="J101" s="12">
        <v>-0.183</v>
      </c>
      <c r="K101" s="43" t="s">
        <v>741</v>
      </c>
      <c r="L101" s="9" t="str">
        <f t="shared" si="30"/>
        <v>Yes</v>
      </c>
    </row>
    <row r="102" spans="1:12" x14ac:dyDescent="0.25">
      <c r="A102" s="2" t="s">
        <v>69</v>
      </c>
      <c r="B102" s="43" t="s">
        <v>213</v>
      </c>
      <c r="C102" s="13">
        <v>98.702763676999993</v>
      </c>
      <c r="D102" s="11" t="str">
        <f t="shared" si="36"/>
        <v>N/A</v>
      </c>
      <c r="E102" s="13">
        <v>99.529307282000005</v>
      </c>
      <c r="F102" s="11" t="str">
        <f t="shared" si="37"/>
        <v>N/A</v>
      </c>
      <c r="G102" s="13">
        <v>99.141851884000005</v>
      </c>
      <c r="H102" s="11" t="str">
        <f t="shared" si="38"/>
        <v>N/A</v>
      </c>
      <c r="I102" s="12">
        <v>0.83740000000000003</v>
      </c>
      <c r="J102" s="12">
        <v>-0.38900000000000001</v>
      </c>
      <c r="K102" s="43" t="s">
        <v>741</v>
      </c>
      <c r="L102" s="9" t="str">
        <f t="shared" si="30"/>
        <v>Yes</v>
      </c>
    </row>
    <row r="103" spans="1:12" x14ac:dyDescent="0.25">
      <c r="A103" s="4" t="s">
        <v>70</v>
      </c>
      <c r="B103" s="43" t="s">
        <v>213</v>
      </c>
      <c r="C103" s="1">
        <v>10076</v>
      </c>
      <c r="D103" s="11" t="str">
        <f t="shared" si="36"/>
        <v>N/A</v>
      </c>
      <c r="E103" s="1">
        <v>10608</v>
      </c>
      <c r="F103" s="11" t="str">
        <f t="shared" si="37"/>
        <v>N/A</v>
      </c>
      <c r="G103" s="1">
        <v>10965</v>
      </c>
      <c r="H103" s="11" t="str">
        <f t="shared" si="38"/>
        <v>N/A</v>
      </c>
      <c r="I103" s="12">
        <v>5.28</v>
      </c>
      <c r="J103" s="12">
        <v>3.3650000000000002</v>
      </c>
      <c r="K103" s="43" t="s">
        <v>740</v>
      </c>
      <c r="L103" s="9" t="str">
        <f t="shared" si="30"/>
        <v>Yes</v>
      </c>
    </row>
    <row r="104" spans="1:12" x14ac:dyDescent="0.25">
      <c r="A104" s="2" t="s">
        <v>692</v>
      </c>
      <c r="B104" s="43" t="s">
        <v>213</v>
      </c>
      <c r="C104" s="13">
        <v>0.63517268760000001</v>
      </c>
      <c r="D104" s="11" t="str">
        <f t="shared" si="36"/>
        <v>N/A</v>
      </c>
      <c r="E104" s="13">
        <v>0.50904977380000005</v>
      </c>
      <c r="F104" s="11" t="str">
        <f t="shared" si="37"/>
        <v>N/A</v>
      </c>
      <c r="G104" s="13">
        <v>0.59279525759999996</v>
      </c>
      <c r="H104" s="11" t="str">
        <f t="shared" si="38"/>
        <v>N/A</v>
      </c>
      <c r="I104" s="12">
        <v>-19.899999999999999</v>
      </c>
      <c r="J104" s="12">
        <v>16.45</v>
      </c>
      <c r="K104" s="43" t="s">
        <v>741</v>
      </c>
      <c r="L104" s="9" t="str">
        <f t="shared" ref="L104:L110" si="39">IF(J104="Div by 0", "N/A", IF(K104="N/A","N/A", IF(J104&gt;VALUE(MID(K104,1,2)), "No", IF(J104&lt;-1*VALUE(MID(K104,1,2)), "No", "Yes"))))</f>
        <v>No</v>
      </c>
    </row>
    <row r="105" spans="1:12" x14ac:dyDescent="0.25">
      <c r="A105" s="2" t="s">
        <v>691</v>
      </c>
      <c r="B105" s="43" t="s">
        <v>213</v>
      </c>
      <c r="C105" s="13">
        <v>0.1290194522</v>
      </c>
      <c r="D105" s="11" t="str">
        <f t="shared" si="36"/>
        <v>N/A</v>
      </c>
      <c r="E105" s="13">
        <v>0.13197586729999999</v>
      </c>
      <c r="F105" s="11" t="str">
        <f t="shared" si="37"/>
        <v>N/A</v>
      </c>
      <c r="G105" s="13">
        <v>3.6479708200000002E-2</v>
      </c>
      <c r="H105" s="11" t="str">
        <f t="shared" si="38"/>
        <v>N/A</v>
      </c>
      <c r="I105" s="12">
        <v>2.2909999999999999</v>
      </c>
      <c r="J105" s="12">
        <v>-72.400000000000006</v>
      </c>
      <c r="K105" s="43" t="s">
        <v>741</v>
      </c>
      <c r="L105" s="9" t="str">
        <f t="shared" si="39"/>
        <v>No</v>
      </c>
    </row>
    <row r="106" spans="1:12" x14ac:dyDescent="0.25">
      <c r="A106" s="2" t="s">
        <v>690</v>
      </c>
      <c r="B106" s="43" t="s">
        <v>213</v>
      </c>
      <c r="C106" s="13">
        <v>99.235807859999994</v>
      </c>
      <c r="D106" s="11" t="str">
        <f t="shared" si="36"/>
        <v>N/A</v>
      </c>
      <c r="E106" s="13">
        <v>99.358974359000001</v>
      </c>
      <c r="F106" s="11" t="str">
        <f t="shared" si="37"/>
        <v>N/A</v>
      </c>
      <c r="G106" s="13">
        <v>99.370725034000003</v>
      </c>
      <c r="H106" s="11" t="str">
        <f t="shared" si="38"/>
        <v>N/A</v>
      </c>
      <c r="I106" s="12">
        <v>0.1241</v>
      </c>
      <c r="J106" s="12">
        <v>1.18E-2</v>
      </c>
      <c r="K106" s="43" t="s">
        <v>741</v>
      </c>
      <c r="L106" s="9" t="str">
        <f t="shared" si="39"/>
        <v>Yes</v>
      </c>
    </row>
    <row r="107" spans="1:12" ht="25" x14ac:dyDescent="0.25">
      <c r="A107" s="4" t="s">
        <v>978</v>
      </c>
      <c r="B107" s="43" t="s">
        <v>213</v>
      </c>
      <c r="C107" s="13">
        <v>41.300691460000003</v>
      </c>
      <c r="D107" s="11" t="str">
        <f t="shared" si="36"/>
        <v>N/A</v>
      </c>
      <c r="E107" s="13">
        <v>40.406100371999997</v>
      </c>
      <c r="F107" s="11" t="str">
        <f t="shared" si="37"/>
        <v>N/A</v>
      </c>
      <c r="G107" s="13">
        <v>39.536474814000002</v>
      </c>
      <c r="H107" s="11" t="str">
        <f t="shared" si="38"/>
        <v>N/A</v>
      </c>
      <c r="I107" s="12">
        <v>-2.17</v>
      </c>
      <c r="J107" s="12">
        <v>-2.15</v>
      </c>
      <c r="K107" s="43" t="s">
        <v>741</v>
      </c>
      <c r="L107" s="9" t="str">
        <f t="shared" si="39"/>
        <v>Yes</v>
      </c>
    </row>
    <row r="108" spans="1:12" ht="25" x14ac:dyDescent="0.25">
      <c r="A108" s="4" t="s">
        <v>979</v>
      </c>
      <c r="B108" s="43" t="s">
        <v>213</v>
      </c>
      <c r="C108" s="13">
        <v>57.905064474</v>
      </c>
      <c r="D108" s="11" t="str">
        <f t="shared" si="36"/>
        <v>N/A</v>
      </c>
      <c r="E108" s="13">
        <v>58.716084412000001</v>
      </c>
      <c r="F108" s="11" t="str">
        <f t="shared" si="37"/>
        <v>N/A</v>
      </c>
      <c r="G108" s="13">
        <v>59.522791413999997</v>
      </c>
      <c r="H108" s="11" t="str">
        <f t="shared" si="38"/>
        <v>N/A</v>
      </c>
      <c r="I108" s="12">
        <v>1.401</v>
      </c>
      <c r="J108" s="12">
        <v>1.3740000000000001</v>
      </c>
      <c r="K108" s="43" t="s">
        <v>741</v>
      </c>
      <c r="L108" s="9" t="str">
        <f t="shared" si="39"/>
        <v>Yes</v>
      </c>
    </row>
    <row r="109" spans="1:12" ht="25" x14ac:dyDescent="0.25">
      <c r="A109" s="4" t="s">
        <v>980</v>
      </c>
      <c r="B109" s="43" t="s">
        <v>213</v>
      </c>
      <c r="C109" s="13">
        <v>0.28032143520000002</v>
      </c>
      <c r="D109" s="11" t="str">
        <f t="shared" si="36"/>
        <v>N/A</v>
      </c>
      <c r="E109" s="13">
        <v>0.29260507180000001</v>
      </c>
      <c r="F109" s="11" t="str">
        <f t="shared" si="37"/>
        <v>N/A</v>
      </c>
      <c r="G109" s="13">
        <v>0.26511588130000002</v>
      </c>
      <c r="H109" s="11" t="str">
        <f t="shared" si="38"/>
        <v>N/A</v>
      </c>
      <c r="I109" s="12">
        <v>4.3819999999999997</v>
      </c>
      <c r="J109" s="12">
        <v>-9.39</v>
      </c>
      <c r="K109" s="43" t="s">
        <v>741</v>
      </c>
      <c r="L109" s="9" t="str">
        <f t="shared" si="39"/>
        <v>Yes</v>
      </c>
    </row>
    <row r="110" spans="1:12" ht="25" x14ac:dyDescent="0.25">
      <c r="A110" s="4" t="s">
        <v>981</v>
      </c>
      <c r="B110" s="43" t="s">
        <v>213</v>
      </c>
      <c r="C110" s="13">
        <v>0.51392263130000004</v>
      </c>
      <c r="D110" s="11" t="str">
        <f t="shared" si="36"/>
        <v>N/A</v>
      </c>
      <c r="E110" s="13">
        <v>0.58521014360000001</v>
      </c>
      <c r="F110" s="11" t="str">
        <f t="shared" si="37"/>
        <v>N/A</v>
      </c>
      <c r="G110" s="13">
        <v>0.67561789100000003</v>
      </c>
      <c r="H110" s="11" t="str">
        <f t="shared" si="38"/>
        <v>N/A</v>
      </c>
      <c r="I110" s="12">
        <v>13.87</v>
      </c>
      <c r="J110" s="12">
        <v>15.45</v>
      </c>
      <c r="K110" s="43" t="s">
        <v>741</v>
      </c>
      <c r="L110" s="9" t="str">
        <f t="shared" si="39"/>
        <v>No</v>
      </c>
    </row>
    <row r="111" spans="1:12" x14ac:dyDescent="0.25">
      <c r="A111" s="2" t="s">
        <v>982</v>
      </c>
      <c r="B111" s="43" t="s">
        <v>286</v>
      </c>
      <c r="C111" s="13">
        <v>99.964701730000002</v>
      </c>
      <c r="D111" s="11" t="str">
        <f>IF($B111="N/A","N/A",IF(C111&gt;=99,"Yes","No"))</f>
        <v>Yes</v>
      </c>
      <c r="E111" s="13">
        <v>99.983019188</v>
      </c>
      <c r="F111" s="11" t="str">
        <f>IF($B111="N/A","N/A",IF(E111&gt;=99,"Yes","No"))</f>
        <v>Yes</v>
      </c>
      <c r="G111" s="13">
        <v>99.949966644</v>
      </c>
      <c r="H111" s="11" t="str">
        <f>IF($B111="N/A","N/A",IF(G111&gt;=99,"Yes","No"))</f>
        <v>Yes</v>
      </c>
      <c r="I111" s="12">
        <v>1.83E-2</v>
      </c>
      <c r="J111" s="12">
        <v>-3.3000000000000002E-2</v>
      </c>
      <c r="K111" s="43" t="s">
        <v>740</v>
      </c>
      <c r="L111" s="9" t="str">
        <f t="shared" ref="L111:L145" si="40">IF(J111="Div by 0", "N/A", IF(K111="N/A","N/A", IF(J111&gt;VALUE(MID(K111,1,2)), "No", IF(J111&lt;-1*VALUE(MID(K111,1,2)), "No", "Yes"))))</f>
        <v>Yes</v>
      </c>
    </row>
    <row r="112" spans="1:12" x14ac:dyDescent="0.25">
      <c r="A112" s="2" t="s">
        <v>983</v>
      </c>
      <c r="B112" s="43" t="s">
        <v>213</v>
      </c>
      <c r="C112" s="13">
        <v>0.52808886460000004</v>
      </c>
      <c r="D112" s="11" t="str">
        <f>IF($B112="N/A","N/A",IF(C112&gt;10,"No",IF(C112&lt;-10,"No","Yes")))</f>
        <v>N/A</v>
      </c>
      <c r="E112" s="13">
        <v>0.62801101169999995</v>
      </c>
      <c r="F112" s="11" t="str">
        <f>IF($B112="N/A","N/A",IF(E112&gt;10,"No",IF(E112&lt;-10,"No","Yes")))</f>
        <v>N/A</v>
      </c>
      <c r="G112" s="13">
        <v>0.57213930349999997</v>
      </c>
      <c r="H112" s="11" t="str">
        <f>IF($B112="N/A","N/A",IF(G112&gt;10,"No",IF(G112&lt;-10,"No","Yes")))</f>
        <v>N/A</v>
      </c>
      <c r="I112" s="12">
        <v>18.920000000000002</v>
      </c>
      <c r="J112" s="12">
        <v>-8.9</v>
      </c>
      <c r="K112" s="43" t="s">
        <v>740</v>
      </c>
      <c r="L112" s="9" t="str">
        <f t="shared" si="40"/>
        <v>Yes</v>
      </c>
    </row>
    <row r="113" spans="1:12" x14ac:dyDescent="0.25">
      <c r="A113" s="3" t="s">
        <v>984</v>
      </c>
      <c r="B113" s="43" t="s">
        <v>280</v>
      </c>
      <c r="C113" s="8">
        <v>99.706547098000001</v>
      </c>
      <c r="D113" s="11" t="str">
        <f>IF($B113="N/A","N/A",IF(C113&gt;=98,"Yes","No"))</f>
        <v>Yes</v>
      </c>
      <c r="E113" s="8">
        <v>99.909418712000004</v>
      </c>
      <c r="F113" s="11" t="str">
        <f>IF($B113="N/A","N/A",IF(E113&gt;=98,"Yes","No"))</f>
        <v>Yes</v>
      </c>
      <c r="G113" s="8">
        <v>99.691150336000007</v>
      </c>
      <c r="H113" s="11" t="str">
        <f>IF($B113="N/A","N/A",IF(G113&gt;=98,"Yes","No"))</f>
        <v>Yes</v>
      </c>
      <c r="I113" s="12">
        <v>0.20349999999999999</v>
      </c>
      <c r="J113" s="12">
        <v>-0.218</v>
      </c>
      <c r="K113" s="43" t="s">
        <v>740</v>
      </c>
      <c r="L113" s="9" t="str">
        <f t="shared" si="40"/>
        <v>Yes</v>
      </c>
    </row>
    <row r="114" spans="1:12" x14ac:dyDescent="0.25">
      <c r="A114" s="3" t="s">
        <v>985</v>
      </c>
      <c r="B114" s="43" t="s">
        <v>287</v>
      </c>
      <c r="C114" s="8">
        <v>99.068839374999996</v>
      </c>
      <c r="D114" s="11" t="str">
        <f>IF($B114="N/A","N/A",IF(C114&gt;=80,"Yes","No"))</f>
        <v>Yes</v>
      </c>
      <c r="E114" s="8">
        <v>96.072305288999999</v>
      </c>
      <c r="F114" s="11" t="str">
        <f>IF($B114="N/A","N/A",IF(E114&gt;=80,"Yes","No"))</f>
        <v>Yes</v>
      </c>
      <c r="G114" s="8">
        <v>98.982737361000005</v>
      </c>
      <c r="H114" s="11" t="str">
        <f>IF($B114="N/A","N/A",IF(G114&gt;=80,"Yes","No"))</f>
        <v>Yes</v>
      </c>
      <c r="I114" s="12">
        <v>-3.02</v>
      </c>
      <c r="J114" s="12">
        <v>3.0289999999999999</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100</v>
      </c>
      <c r="D116" s="11" t="str">
        <f>IF($B116="N/A","N/A",IF(C116&gt;=100,"Yes","No"))</f>
        <v>Yes</v>
      </c>
      <c r="E116" s="13">
        <v>100</v>
      </c>
      <c r="F116" s="11" t="str">
        <f t="shared" si="41"/>
        <v>Yes</v>
      </c>
      <c r="G116" s="13">
        <v>100</v>
      </c>
      <c r="H116" s="11" t="str">
        <f t="shared" si="42"/>
        <v>Yes</v>
      </c>
      <c r="I116" s="12">
        <v>0</v>
      </c>
      <c r="J116" s="12">
        <v>0</v>
      </c>
      <c r="K116" s="43" t="s">
        <v>739</v>
      </c>
      <c r="L116" s="9" t="str">
        <f t="shared" si="40"/>
        <v>Yes</v>
      </c>
    </row>
    <row r="117" spans="1:12" ht="25" x14ac:dyDescent="0.25">
      <c r="A117" s="2" t="s">
        <v>988</v>
      </c>
      <c r="B117" s="43" t="s">
        <v>213</v>
      </c>
      <c r="C117" s="13">
        <v>92.638036810000003</v>
      </c>
      <c r="D117" s="36" t="s">
        <v>742</v>
      </c>
      <c r="E117" s="13">
        <v>87.122736419000006</v>
      </c>
      <c r="F117" s="36" t="s">
        <v>742</v>
      </c>
      <c r="G117" s="13">
        <v>85.646687697000004</v>
      </c>
      <c r="H117" s="11" t="str">
        <f>IF($B117="N/A","N/A",IF(G117&lt;100,"No",IF(G117=100,"No","Yes")))</f>
        <v>N/A</v>
      </c>
      <c r="I117" s="12">
        <v>-5.95</v>
      </c>
      <c r="J117" s="12">
        <v>-1.69</v>
      </c>
      <c r="K117" s="43" t="s">
        <v>739</v>
      </c>
      <c r="L117" s="9" t="str">
        <f t="shared" si="40"/>
        <v>Yes</v>
      </c>
    </row>
    <row r="118" spans="1:12" ht="25" x14ac:dyDescent="0.25">
      <c r="A118" s="2" t="s">
        <v>989</v>
      </c>
      <c r="B118" s="35"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3" t="s">
        <v>739</v>
      </c>
      <c r="L118" s="9" t="str">
        <f>IF(J118="Div by 0", "N/A", IF(OR(J118="N/A",K118="N/A"),"N/A", IF(J118&gt;VALUE(MID(K118,1,2)), "No", IF(J118&lt;-1*VALUE(MID(K118,1,2)), "No", "Yes"))))</f>
        <v>Yes</v>
      </c>
    </row>
    <row r="119" spans="1:12" x14ac:dyDescent="0.25">
      <c r="A119" s="7" t="s">
        <v>100</v>
      </c>
      <c r="B119" s="35" t="s">
        <v>213</v>
      </c>
      <c r="C119" s="36">
        <v>5666</v>
      </c>
      <c r="D119" s="11" t="str">
        <f t="shared" ref="D119:D145" si="43">IF($B119="N/A","N/A",IF(C119&gt;10,"No",IF(C119&lt;-10,"No","Yes")))</f>
        <v>N/A</v>
      </c>
      <c r="E119" s="36">
        <v>5889</v>
      </c>
      <c r="F119" s="11" t="str">
        <f t="shared" ref="F119:F145" si="44">IF($B119="N/A","N/A",IF(E119&gt;10,"No",IF(E119&lt;-10,"No","Yes")))</f>
        <v>N/A</v>
      </c>
      <c r="G119" s="36">
        <v>5996</v>
      </c>
      <c r="H119" s="11" t="str">
        <f t="shared" ref="H119:H145" si="45">IF($B119="N/A","N/A",IF(G119&gt;10,"No",IF(G119&lt;-10,"No","Yes")))</f>
        <v>N/A</v>
      </c>
      <c r="I119" s="12">
        <v>3.9359999999999999</v>
      </c>
      <c r="J119" s="12">
        <v>1.8169999999999999</v>
      </c>
      <c r="K119" s="43" t="s">
        <v>740</v>
      </c>
      <c r="L119" s="9" t="str">
        <f t="shared" si="40"/>
        <v>Yes</v>
      </c>
    </row>
    <row r="120" spans="1:12" x14ac:dyDescent="0.25">
      <c r="A120" s="2" t="s">
        <v>990</v>
      </c>
      <c r="B120" s="35" t="s">
        <v>213</v>
      </c>
      <c r="C120" s="36">
        <v>806</v>
      </c>
      <c r="D120" s="11" t="str">
        <f t="shared" si="43"/>
        <v>N/A</v>
      </c>
      <c r="E120" s="36">
        <v>824</v>
      </c>
      <c r="F120" s="11" t="str">
        <f t="shared" si="44"/>
        <v>N/A</v>
      </c>
      <c r="G120" s="36">
        <v>830</v>
      </c>
      <c r="H120" s="11" t="str">
        <f t="shared" si="45"/>
        <v>N/A</v>
      </c>
      <c r="I120" s="12">
        <v>2.2330000000000001</v>
      </c>
      <c r="J120" s="12">
        <v>0.72819999999999996</v>
      </c>
      <c r="K120" s="43" t="s">
        <v>740</v>
      </c>
      <c r="L120" s="9" t="str">
        <f t="shared" si="40"/>
        <v>Yes</v>
      </c>
    </row>
    <row r="121" spans="1:12" x14ac:dyDescent="0.25">
      <c r="A121" s="2" t="s">
        <v>991</v>
      </c>
      <c r="B121" s="35" t="s">
        <v>213</v>
      </c>
      <c r="C121" s="36">
        <v>0</v>
      </c>
      <c r="D121" s="11" t="str">
        <f t="shared" si="43"/>
        <v>N/A</v>
      </c>
      <c r="E121" s="36">
        <v>0</v>
      </c>
      <c r="F121" s="11" t="str">
        <f t="shared" si="44"/>
        <v>N/A</v>
      </c>
      <c r="G121" s="36">
        <v>0</v>
      </c>
      <c r="H121" s="11" t="str">
        <f t="shared" si="45"/>
        <v>N/A</v>
      </c>
      <c r="I121" s="12" t="s">
        <v>1746</v>
      </c>
      <c r="J121" s="12" t="s">
        <v>1746</v>
      </c>
      <c r="K121" s="43" t="s">
        <v>740</v>
      </c>
      <c r="L121" s="9" t="str">
        <f t="shared" si="40"/>
        <v>N/A</v>
      </c>
    </row>
    <row r="122" spans="1:12" x14ac:dyDescent="0.25">
      <c r="A122" s="2" t="s">
        <v>992</v>
      </c>
      <c r="B122" s="35" t="s">
        <v>213</v>
      </c>
      <c r="C122" s="36">
        <v>1897</v>
      </c>
      <c r="D122" s="11" t="str">
        <f t="shared" si="43"/>
        <v>N/A</v>
      </c>
      <c r="E122" s="36">
        <v>2079</v>
      </c>
      <c r="F122" s="11" t="str">
        <f t="shared" si="44"/>
        <v>N/A</v>
      </c>
      <c r="G122" s="36">
        <v>2258</v>
      </c>
      <c r="H122" s="11" t="str">
        <f t="shared" si="45"/>
        <v>N/A</v>
      </c>
      <c r="I122" s="12">
        <v>9.5939999999999994</v>
      </c>
      <c r="J122" s="12">
        <v>8.61</v>
      </c>
      <c r="K122" s="43" t="s">
        <v>740</v>
      </c>
      <c r="L122" s="9" t="str">
        <f t="shared" si="40"/>
        <v>Yes</v>
      </c>
    </row>
    <row r="123" spans="1:12" x14ac:dyDescent="0.25">
      <c r="A123" s="2" t="s">
        <v>993</v>
      </c>
      <c r="B123" s="35" t="s">
        <v>213</v>
      </c>
      <c r="C123" s="36">
        <v>2963</v>
      </c>
      <c r="D123" s="11" t="str">
        <f t="shared" si="43"/>
        <v>N/A</v>
      </c>
      <c r="E123" s="36">
        <v>2986</v>
      </c>
      <c r="F123" s="11" t="str">
        <f t="shared" si="44"/>
        <v>N/A</v>
      </c>
      <c r="G123" s="36">
        <v>2908</v>
      </c>
      <c r="H123" s="11" t="str">
        <f t="shared" si="45"/>
        <v>N/A</v>
      </c>
      <c r="I123" s="12">
        <v>0.7762</v>
      </c>
      <c r="J123" s="12">
        <v>-2.61</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10983</v>
      </c>
      <c r="D125" s="11" t="str">
        <f t="shared" si="43"/>
        <v>N/A</v>
      </c>
      <c r="E125" s="36">
        <v>11624</v>
      </c>
      <c r="F125" s="11" t="str">
        <f t="shared" si="44"/>
        <v>N/A</v>
      </c>
      <c r="G125" s="36">
        <v>12060</v>
      </c>
      <c r="H125" s="11" t="str">
        <f t="shared" si="45"/>
        <v>N/A</v>
      </c>
      <c r="I125" s="12">
        <v>5.8360000000000003</v>
      </c>
      <c r="J125" s="12">
        <v>3.7509999999999999</v>
      </c>
      <c r="K125" s="43" t="s">
        <v>740</v>
      </c>
      <c r="L125" s="9" t="str">
        <f t="shared" si="40"/>
        <v>Yes</v>
      </c>
    </row>
    <row r="126" spans="1:12" x14ac:dyDescent="0.25">
      <c r="A126" s="2" t="s">
        <v>995</v>
      </c>
      <c r="B126" s="35" t="s">
        <v>213</v>
      </c>
      <c r="C126" s="36">
        <v>5911</v>
      </c>
      <c r="D126" s="11" t="str">
        <f t="shared" si="43"/>
        <v>N/A</v>
      </c>
      <c r="E126" s="36">
        <v>6185</v>
      </c>
      <c r="F126" s="11" t="str">
        <f t="shared" si="44"/>
        <v>N/A</v>
      </c>
      <c r="G126" s="36">
        <v>6403</v>
      </c>
      <c r="H126" s="11" t="str">
        <f t="shared" si="45"/>
        <v>N/A</v>
      </c>
      <c r="I126" s="12">
        <v>4.6349999999999998</v>
      </c>
      <c r="J126" s="12">
        <v>3.5249999999999999</v>
      </c>
      <c r="K126" s="43" t="s">
        <v>740</v>
      </c>
      <c r="L126" s="9" t="str">
        <f t="shared" si="40"/>
        <v>Yes</v>
      </c>
    </row>
    <row r="127" spans="1:12" x14ac:dyDescent="0.25">
      <c r="A127" s="2" t="s">
        <v>996</v>
      </c>
      <c r="B127" s="35" t="s">
        <v>213</v>
      </c>
      <c r="C127" s="36">
        <v>0</v>
      </c>
      <c r="D127" s="11" t="str">
        <f t="shared" si="43"/>
        <v>N/A</v>
      </c>
      <c r="E127" s="36">
        <v>0</v>
      </c>
      <c r="F127" s="11" t="str">
        <f t="shared" si="44"/>
        <v>N/A</v>
      </c>
      <c r="G127" s="36">
        <v>0</v>
      </c>
      <c r="H127" s="11" t="str">
        <f t="shared" si="45"/>
        <v>N/A</v>
      </c>
      <c r="I127" s="12" t="s">
        <v>1746</v>
      </c>
      <c r="J127" s="12" t="s">
        <v>1746</v>
      </c>
      <c r="K127" s="43" t="s">
        <v>740</v>
      </c>
      <c r="L127" s="9" t="str">
        <f t="shared" si="40"/>
        <v>N/A</v>
      </c>
    </row>
    <row r="128" spans="1:12" x14ac:dyDescent="0.25">
      <c r="A128" s="2" t="s">
        <v>997</v>
      </c>
      <c r="B128" s="35" t="s">
        <v>213</v>
      </c>
      <c r="C128" s="36">
        <v>1854</v>
      </c>
      <c r="D128" s="11" t="str">
        <f t="shared" si="43"/>
        <v>N/A</v>
      </c>
      <c r="E128" s="36">
        <v>2099</v>
      </c>
      <c r="F128" s="11" t="str">
        <f t="shared" si="44"/>
        <v>N/A</v>
      </c>
      <c r="G128" s="36">
        <v>2340</v>
      </c>
      <c r="H128" s="11" t="str">
        <f t="shared" si="45"/>
        <v>N/A</v>
      </c>
      <c r="I128" s="12">
        <v>13.21</v>
      </c>
      <c r="J128" s="12">
        <v>11.48</v>
      </c>
      <c r="K128" s="43" t="s">
        <v>740</v>
      </c>
      <c r="L128" s="9" t="str">
        <f t="shared" si="40"/>
        <v>No</v>
      </c>
    </row>
    <row r="129" spans="1:12" x14ac:dyDescent="0.25">
      <c r="A129" s="2" t="s">
        <v>998</v>
      </c>
      <c r="B129" s="35" t="s">
        <v>213</v>
      </c>
      <c r="C129" s="36">
        <v>3218</v>
      </c>
      <c r="D129" s="11" t="str">
        <f t="shared" si="43"/>
        <v>N/A</v>
      </c>
      <c r="E129" s="36">
        <v>3340</v>
      </c>
      <c r="F129" s="11" t="str">
        <f t="shared" si="44"/>
        <v>N/A</v>
      </c>
      <c r="G129" s="36">
        <v>3317</v>
      </c>
      <c r="H129" s="11" t="str">
        <f t="shared" si="45"/>
        <v>N/A</v>
      </c>
      <c r="I129" s="12">
        <v>3.7909999999999999</v>
      </c>
      <c r="J129" s="12">
        <v>-0.68899999999999995</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54864</v>
      </c>
      <c r="D131" s="11" t="str">
        <f t="shared" si="43"/>
        <v>N/A</v>
      </c>
      <c r="E131" s="36">
        <v>57407</v>
      </c>
      <c r="F131" s="11" t="str">
        <f t="shared" si="44"/>
        <v>N/A</v>
      </c>
      <c r="G131" s="36">
        <v>57957</v>
      </c>
      <c r="H131" s="11" t="str">
        <f t="shared" si="45"/>
        <v>N/A</v>
      </c>
      <c r="I131" s="12">
        <v>4.6349999999999998</v>
      </c>
      <c r="J131" s="12">
        <v>0.95809999999999995</v>
      </c>
      <c r="K131" s="43" t="s">
        <v>740</v>
      </c>
      <c r="L131" s="9" t="str">
        <f t="shared" si="40"/>
        <v>Yes</v>
      </c>
    </row>
    <row r="132" spans="1:12" x14ac:dyDescent="0.25">
      <c r="A132" s="2" t="s">
        <v>1000</v>
      </c>
      <c r="B132" s="35" t="s">
        <v>213</v>
      </c>
      <c r="C132" s="36">
        <v>6090</v>
      </c>
      <c r="D132" s="11" t="str">
        <f t="shared" si="43"/>
        <v>N/A</v>
      </c>
      <c r="E132" s="36">
        <v>6245</v>
      </c>
      <c r="F132" s="11" t="str">
        <f t="shared" si="44"/>
        <v>N/A</v>
      </c>
      <c r="G132" s="36">
        <v>6225</v>
      </c>
      <c r="H132" s="11" t="str">
        <f t="shared" si="45"/>
        <v>N/A</v>
      </c>
      <c r="I132" s="12">
        <v>2.5449999999999999</v>
      </c>
      <c r="J132" s="12">
        <v>-0.32</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37677</v>
      </c>
      <c r="D135" s="11" t="str">
        <f t="shared" si="43"/>
        <v>N/A</v>
      </c>
      <c r="E135" s="36">
        <v>40024</v>
      </c>
      <c r="F135" s="11" t="str">
        <f t="shared" si="44"/>
        <v>N/A</v>
      </c>
      <c r="G135" s="36">
        <v>40923</v>
      </c>
      <c r="H135" s="11" t="str">
        <f t="shared" si="45"/>
        <v>N/A</v>
      </c>
      <c r="I135" s="12">
        <v>6.2290000000000001</v>
      </c>
      <c r="J135" s="12">
        <v>2.246</v>
      </c>
      <c r="K135" s="43" t="s">
        <v>740</v>
      </c>
      <c r="L135" s="9" t="str">
        <f t="shared" si="40"/>
        <v>Yes</v>
      </c>
    </row>
    <row r="136" spans="1:12" x14ac:dyDescent="0.25">
      <c r="A136" s="2" t="s">
        <v>1004</v>
      </c>
      <c r="B136" s="35" t="s">
        <v>213</v>
      </c>
      <c r="C136" s="36">
        <v>7859</v>
      </c>
      <c r="D136" s="11" t="str">
        <f t="shared" si="43"/>
        <v>N/A</v>
      </c>
      <c r="E136" s="36">
        <v>7911</v>
      </c>
      <c r="F136" s="11" t="str">
        <f t="shared" si="44"/>
        <v>N/A</v>
      </c>
      <c r="G136" s="36">
        <v>7518</v>
      </c>
      <c r="H136" s="11" t="str">
        <f t="shared" si="45"/>
        <v>N/A</v>
      </c>
      <c r="I136" s="12">
        <v>0.66169999999999995</v>
      </c>
      <c r="J136" s="12">
        <v>-4.97</v>
      </c>
      <c r="K136" s="43" t="s">
        <v>740</v>
      </c>
      <c r="L136" s="9" t="str">
        <f t="shared" si="40"/>
        <v>Yes</v>
      </c>
    </row>
    <row r="137" spans="1:12" x14ac:dyDescent="0.25">
      <c r="A137" s="2" t="s">
        <v>1005</v>
      </c>
      <c r="B137" s="35" t="s">
        <v>213</v>
      </c>
      <c r="C137" s="36">
        <v>3238</v>
      </c>
      <c r="D137" s="11" t="str">
        <f t="shared" si="43"/>
        <v>N/A</v>
      </c>
      <c r="E137" s="36">
        <v>3227</v>
      </c>
      <c r="F137" s="11" t="str">
        <f t="shared" si="44"/>
        <v>N/A</v>
      </c>
      <c r="G137" s="36">
        <v>3291</v>
      </c>
      <c r="H137" s="11" t="str">
        <f t="shared" si="45"/>
        <v>N/A</v>
      </c>
      <c r="I137" s="12">
        <v>-0.34</v>
      </c>
      <c r="J137" s="12">
        <v>1.9830000000000001</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12028</v>
      </c>
      <c r="D139" s="11" t="str">
        <f t="shared" si="43"/>
        <v>N/A</v>
      </c>
      <c r="E139" s="36">
        <v>13443</v>
      </c>
      <c r="F139" s="11" t="str">
        <f t="shared" si="44"/>
        <v>N/A</v>
      </c>
      <c r="G139" s="36">
        <v>12976</v>
      </c>
      <c r="H139" s="11" t="str">
        <f t="shared" si="45"/>
        <v>N/A</v>
      </c>
      <c r="I139" s="12">
        <v>11.76</v>
      </c>
      <c r="J139" s="12">
        <v>-3.47</v>
      </c>
      <c r="K139" s="43" t="s">
        <v>740</v>
      </c>
      <c r="L139" s="9" t="str">
        <f t="shared" si="40"/>
        <v>Yes</v>
      </c>
    </row>
    <row r="140" spans="1:12" x14ac:dyDescent="0.25">
      <c r="A140" s="2" t="s">
        <v>1007</v>
      </c>
      <c r="B140" s="35" t="s">
        <v>213</v>
      </c>
      <c r="C140" s="36">
        <v>5315</v>
      </c>
      <c r="D140" s="11" t="str">
        <f t="shared" si="43"/>
        <v>N/A</v>
      </c>
      <c r="E140" s="36">
        <v>5741</v>
      </c>
      <c r="F140" s="11" t="str">
        <f t="shared" si="44"/>
        <v>N/A</v>
      </c>
      <c r="G140" s="36">
        <v>5348</v>
      </c>
      <c r="H140" s="11" t="str">
        <f t="shared" si="45"/>
        <v>N/A</v>
      </c>
      <c r="I140" s="12">
        <v>8.0150000000000006</v>
      </c>
      <c r="J140" s="12">
        <v>-6.85</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1746</v>
      </c>
      <c r="J142" s="12" t="s">
        <v>1746</v>
      </c>
      <c r="K142" s="43" t="s">
        <v>740</v>
      </c>
      <c r="L142" s="9" t="str">
        <f t="shared" si="40"/>
        <v>N/A</v>
      </c>
    </row>
    <row r="143" spans="1:12" x14ac:dyDescent="0.25">
      <c r="A143" s="2" t="s">
        <v>1010</v>
      </c>
      <c r="B143" s="35" t="s">
        <v>213</v>
      </c>
      <c r="C143" s="36">
        <v>2839</v>
      </c>
      <c r="D143" s="11" t="str">
        <f t="shared" si="43"/>
        <v>N/A</v>
      </c>
      <c r="E143" s="36">
        <v>3077</v>
      </c>
      <c r="F143" s="11" t="str">
        <f t="shared" si="44"/>
        <v>N/A</v>
      </c>
      <c r="G143" s="36">
        <v>2887</v>
      </c>
      <c r="H143" s="11" t="str">
        <f t="shared" si="45"/>
        <v>N/A</v>
      </c>
      <c r="I143" s="12">
        <v>8.3829999999999991</v>
      </c>
      <c r="J143" s="12">
        <v>-6.17</v>
      </c>
      <c r="K143" s="43" t="s">
        <v>740</v>
      </c>
      <c r="L143" s="9" t="str">
        <f t="shared" si="40"/>
        <v>Yes</v>
      </c>
    </row>
    <row r="144" spans="1:12" x14ac:dyDescent="0.25">
      <c r="A144" s="2" t="s">
        <v>1011</v>
      </c>
      <c r="B144" s="35" t="s">
        <v>213</v>
      </c>
      <c r="C144" s="36">
        <v>3421</v>
      </c>
      <c r="D144" s="11" t="str">
        <f t="shared" si="43"/>
        <v>N/A</v>
      </c>
      <c r="E144" s="36">
        <v>3759</v>
      </c>
      <c r="F144" s="11" t="str">
        <f t="shared" si="44"/>
        <v>N/A</v>
      </c>
      <c r="G144" s="36">
        <v>3655</v>
      </c>
      <c r="H144" s="11" t="str">
        <f t="shared" si="45"/>
        <v>N/A</v>
      </c>
      <c r="I144" s="12">
        <v>9.8800000000000008</v>
      </c>
      <c r="J144" s="12">
        <v>-2.77</v>
      </c>
      <c r="K144" s="43" t="s">
        <v>740</v>
      </c>
      <c r="L144" s="9" t="str">
        <f t="shared" si="40"/>
        <v>Yes</v>
      </c>
    </row>
    <row r="145" spans="1:12" x14ac:dyDescent="0.25">
      <c r="A145" s="2" t="s">
        <v>1012</v>
      </c>
      <c r="B145" s="35" t="s">
        <v>213</v>
      </c>
      <c r="C145" s="36">
        <v>453</v>
      </c>
      <c r="D145" s="11" t="str">
        <f t="shared" si="43"/>
        <v>N/A</v>
      </c>
      <c r="E145" s="36">
        <v>866</v>
      </c>
      <c r="F145" s="11" t="str">
        <f t="shared" si="44"/>
        <v>N/A</v>
      </c>
      <c r="G145" s="36">
        <v>1086</v>
      </c>
      <c r="H145" s="11" t="str">
        <f t="shared" si="45"/>
        <v>N/A</v>
      </c>
      <c r="I145" s="12">
        <v>91.17</v>
      </c>
      <c r="J145" s="12">
        <v>25.4</v>
      </c>
      <c r="K145" s="43" t="s">
        <v>740</v>
      </c>
      <c r="L145" s="9" t="str">
        <f t="shared" si="40"/>
        <v>No</v>
      </c>
    </row>
    <row r="146" spans="1:12" ht="25" x14ac:dyDescent="0.25">
      <c r="A146" s="18" t="s">
        <v>1013</v>
      </c>
      <c r="B146" s="1" t="s">
        <v>213</v>
      </c>
      <c r="C146" s="1">
        <v>3095</v>
      </c>
      <c r="D146" s="11" t="str">
        <f t="shared" ref="D146:D151" si="46">IF($B146="N/A","N/A",IF(C146&gt;10,"No",IF(C146&lt;-10,"No","Yes")))</f>
        <v>N/A</v>
      </c>
      <c r="E146" s="1">
        <v>2828</v>
      </c>
      <c r="F146" s="11" t="str">
        <f t="shared" ref="F146:F151" si="47">IF($B146="N/A","N/A",IF(E146&gt;10,"No",IF(E146&lt;-10,"No","Yes")))</f>
        <v>N/A</v>
      </c>
      <c r="G146" s="1">
        <v>2649</v>
      </c>
      <c r="H146" s="11" t="str">
        <f t="shared" ref="H146:H151" si="48">IF($B146="N/A","N/A",IF(G146&gt;10,"No",IF(G146&lt;-10,"No","Yes")))</f>
        <v>N/A</v>
      </c>
      <c r="I146" s="12">
        <v>-8.6300000000000008</v>
      </c>
      <c r="J146" s="12">
        <v>-6.33</v>
      </c>
      <c r="K146" s="43" t="s">
        <v>739</v>
      </c>
      <c r="L146" s="9" t="str">
        <f t="shared" ref="L146:L151" si="49">IF(J146="Div by 0", "N/A", IF(K146="N/A","N/A", IF(J146&gt;VALUE(MID(K146,1,2)), "No", IF(J146&lt;-1*VALUE(MID(K146,1,2)), "No", "Yes"))))</f>
        <v>Yes</v>
      </c>
    </row>
    <row r="147" spans="1:12" x14ac:dyDescent="0.25">
      <c r="A147" s="6" t="s">
        <v>326</v>
      </c>
      <c r="B147" s="43" t="s">
        <v>213</v>
      </c>
      <c r="C147" s="13">
        <v>3.7047677187999999</v>
      </c>
      <c r="D147" s="11" t="str">
        <f t="shared" si="46"/>
        <v>N/A</v>
      </c>
      <c r="E147" s="13">
        <v>3.2004345710000002</v>
      </c>
      <c r="F147" s="11" t="str">
        <f t="shared" si="47"/>
        <v>N/A</v>
      </c>
      <c r="G147" s="13">
        <v>2.9767724101000002</v>
      </c>
      <c r="H147" s="11" t="str">
        <f t="shared" si="48"/>
        <v>N/A</v>
      </c>
      <c r="I147" s="12">
        <v>-13.6</v>
      </c>
      <c r="J147" s="12">
        <v>-6.99</v>
      </c>
      <c r="K147" s="43" t="s">
        <v>739</v>
      </c>
      <c r="L147" s="9" t="str">
        <f t="shared" si="49"/>
        <v>Yes</v>
      </c>
    </row>
    <row r="148" spans="1:12" x14ac:dyDescent="0.25">
      <c r="A148" s="2" t="s">
        <v>327</v>
      </c>
      <c r="B148" s="43" t="s">
        <v>213</v>
      </c>
      <c r="C148" s="13">
        <v>36.021884927999999</v>
      </c>
      <c r="D148" s="11" t="str">
        <f t="shared" si="46"/>
        <v>N/A</v>
      </c>
      <c r="E148" s="13">
        <v>34.097469859</v>
      </c>
      <c r="F148" s="11" t="str">
        <f t="shared" si="47"/>
        <v>N/A</v>
      </c>
      <c r="G148" s="13">
        <v>33.105403602000003</v>
      </c>
      <c r="H148" s="11" t="str">
        <f t="shared" si="48"/>
        <v>N/A</v>
      </c>
      <c r="I148" s="12">
        <v>-5.34</v>
      </c>
      <c r="J148" s="12">
        <v>-2.91</v>
      </c>
      <c r="K148" s="43" t="s">
        <v>739</v>
      </c>
      <c r="L148" s="9" t="str">
        <f t="shared" si="49"/>
        <v>Yes</v>
      </c>
    </row>
    <row r="149" spans="1:12" x14ac:dyDescent="0.25">
      <c r="A149" s="2" t="s">
        <v>328</v>
      </c>
      <c r="B149" s="43" t="s">
        <v>213</v>
      </c>
      <c r="C149" s="13">
        <v>4.2247109169000003</v>
      </c>
      <c r="D149" s="11" t="str">
        <f t="shared" si="46"/>
        <v>N/A</v>
      </c>
      <c r="E149" s="13">
        <v>3.6906400550999998</v>
      </c>
      <c r="F149" s="11" t="str">
        <f t="shared" si="47"/>
        <v>N/A</v>
      </c>
      <c r="G149" s="13">
        <v>3.4411276949</v>
      </c>
      <c r="H149" s="11" t="str">
        <f t="shared" si="48"/>
        <v>N/A</v>
      </c>
      <c r="I149" s="12">
        <v>-12.6</v>
      </c>
      <c r="J149" s="12">
        <v>-6.76</v>
      </c>
      <c r="K149" s="43" t="s">
        <v>739</v>
      </c>
      <c r="L149" s="9" t="str">
        <f t="shared" si="49"/>
        <v>Yes</v>
      </c>
    </row>
    <row r="150" spans="1:12" x14ac:dyDescent="0.25">
      <c r="A150" s="2" t="s">
        <v>329</v>
      </c>
      <c r="B150" s="43" t="s">
        <v>213</v>
      </c>
      <c r="C150" s="13">
        <v>1.0735637212</v>
      </c>
      <c r="D150" s="11" t="str">
        <f t="shared" si="46"/>
        <v>N/A</v>
      </c>
      <c r="E150" s="13">
        <v>0.68110160779999995</v>
      </c>
      <c r="F150" s="11" t="str">
        <f t="shared" si="47"/>
        <v>N/A</v>
      </c>
      <c r="G150" s="13">
        <v>0.42962886280000001</v>
      </c>
      <c r="H150" s="11" t="str">
        <f t="shared" si="48"/>
        <v>N/A</v>
      </c>
      <c r="I150" s="12">
        <v>-36.6</v>
      </c>
      <c r="J150" s="12">
        <v>-36.9</v>
      </c>
      <c r="K150" s="43" t="s">
        <v>739</v>
      </c>
      <c r="L150" s="9" t="str">
        <f t="shared" si="49"/>
        <v>No</v>
      </c>
    </row>
    <row r="151" spans="1:12" x14ac:dyDescent="0.25">
      <c r="A151" s="2" t="s">
        <v>330</v>
      </c>
      <c r="B151" s="43" t="s">
        <v>213</v>
      </c>
      <c r="C151" s="13">
        <v>8.3139341999999995E-3</v>
      </c>
      <c r="D151" s="11" t="str">
        <f t="shared" si="46"/>
        <v>N/A</v>
      </c>
      <c r="E151" s="13">
        <v>0</v>
      </c>
      <c r="F151" s="11" t="str">
        <f t="shared" si="47"/>
        <v>N/A</v>
      </c>
      <c r="G151" s="13">
        <v>0</v>
      </c>
      <c r="H151" s="11" t="str">
        <f t="shared" si="48"/>
        <v>N/A</v>
      </c>
      <c r="I151" s="12">
        <v>-100</v>
      </c>
      <c r="J151" s="12" t="s">
        <v>1746</v>
      </c>
      <c r="K151" s="43" t="s">
        <v>739</v>
      </c>
      <c r="L151" s="9" t="str">
        <f t="shared" si="49"/>
        <v>N/A</v>
      </c>
    </row>
    <row r="152" spans="1:12" x14ac:dyDescent="0.25">
      <c r="A152" s="18" t="s">
        <v>1014</v>
      </c>
      <c r="B152" s="35" t="s">
        <v>213</v>
      </c>
      <c r="C152" s="36">
        <v>4548</v>
      </c>
      <c r="D152" s="11" t="str">
        <f t="shared" ref="D152:D158" si="50">IF($B152="N/A","N/A",IF(C152&gt;10,"No",IF(C152&lt;-10,"No","Yes")))</f>
        <v>N/A</v>
      </c>
      <c r="E152" s="36">
        <v>4664</v>
      </c>
      <c r="F152" s="11" t="str">
        <f t="shared" ref="F152:F158" si="51">IF($B152="N/A","N/A",IF(E152&gt;10,"No",IF(E152&lt;-10,"No","Yes")))</f>
        <v>N/A</v>
      </c>
      <c r="G152" s="36">
        <v>4612</v>
      </c>
      <c r="H152" s="11" t="str">
        <f t="shared" ref="H152:H158" si="52">IF($B152="N/A","N/A",IF(G152&gt;10,"No",IF(G152&lt;-10,"No","Yes")))</f>
        <v>N/A</v>
      </c>
      <c r="I152" s="12">
        <v>2.5510000000000002</v>
      </c>
      <c r="J152" s="12">
        <v>-1.1100000000000001</v>
      </c>
      <c r="K152" s="43" t="s">
        <v>739</v>
      </c>
      <c r="L152" s="9" t="str">
        <f t="shared" ref="L152:L159" si="53">IF(J152="Div by 0", "N/A", IF(K152="N/A","N/A", IF(J152&gt;VALUE(MID(K152,1,2)), "No", IF(J152&lt;-1*VALUE(MID(K152,1,2)), "No", "Yes"))))</f>
        <v>Yes</v>
      </c>
    </row>
    <row r="153" spans="1:12" x14ac:dyDescent="0.25">
      <c r="A153" s="6" t="s">
        <v>1015</v>
      </c>
      <c r="B153" s="35" t="s">
        <v>213</v>
      </c>
      <c r="C153" s="8">
        <v>5.4440334685999998</v>
      </c>
      <c r="D153" s="11" t="str">
        <f t="shared" si="50"/>
        <v>N/A</v>
      </c>
      <c r="E153" s="8">
        <v>5.2782273123000003</v>
      </c>
      <c r="F153" s="11" t="str">
        <f t="shared" si="51"/>
        <v>N/A</v>
      </c>
      <c r="G153" s="8">
        <v>5.1826630258000002</v>
      </c>
      <c r="H153" s="11" t="str">
        <f t="shared" si="52"/>
        <v>N/A</v>
      </c>
      <c r="I153" s="12">
        <v>-3.05</v>
      </c>
      <c r="J153" s="12">
        <v>-1.81</v>
      </c>
      <c r="K153" s="43" t="s">
        <v>739</v>
      </c>
      <c r="L153" s="9" t="str">
        <f t="shared" si="53"/>
        <v>Yes</v>
      </c>
    </row>
    <row r="154" spans="1:12" x14ac:dyDescent="0.25">
      <c r="A154" s="18" t="s">
        <v>1016</v>
      </c>
      <c r="B154" s="35" t="s">
        <v>213</v>
      </c>
      <c r="C154" s="8">
        <v>19.625838334000001</v>
      </c>
      <c r="D154" s="11" t="str">
        <f t="shared" si="50"/>
        <v>N/A</v>
      </c>
      <c r="E154" s="8">
        <v>19.018509085000002</v>
      </c>
      <c r="F154" s="11" t="str">
        <f t="shared" si="51"/>
        <v>N/A</v>
      </c>
      <c r="G154" s="8">
        <v>18.245496998</v>
      </c>
      <c r="H154" s="11" t="str">
        <f t="shared" si="52"/>
        <v>N/A</v>
      </c>
      <c r="I154" s="12">
        <v>-3.09</v>
      </c>
      <c r="J154" s="12">
        <v>-4.0599999999999996</v>
      </c>
      <c r="K154" s="43" t="s">
        <v>739</v>
      </c>
      <c r="L154" s="9" t="str">
        <f t="shared" si="53"/>
        <v>Yes</v>
      </c>
    </row>
    <row r="155" spans="1:12" x14ac:dyDescent="0.25">
      <c r="A155" s="18" t="s">
        <v>1017</v>
      </c>
      <c r="B155" s="35" t="s">
        <v>213</v>
      </c>
      <c r="C155" s="8">
        <v>29.554766456999999</v>
      </c>
      <c r="D155" s="11" t="str">
        <f t="shared" si="50"/>
        <v>N/A</v>
      </c>
      <c r="E155" s="8">
        <v>28.957329662999999</v>
      </c>
      <c r="F155" s="11" t="str">
        <f t="shared" si="51"/>
        <v>N/A</v>
      </c>
      <c r="G155" s="8">
        <v>27.927031508999999</v>
      </c>
      <c r="H155" s="11" t="str">
        <f t="shared" si="52"/>
        <v>N/A</v>
      </c>
      <c r="I155" s="12">
        <v>-2.02</v>
      </c>
      <c r="J155" s="12">
        <v>-3.56</v>
      </c>
      <c r="K155" s="43" t="s">
        <v>739</v>
      </c>
      <c r="L155" s="9" t="str">
        <f t="shared" si="53"/>
        <v>Yes</v>
      </c>
    </row>
    <row r="156" spans="1:12" x14ac:dyDescent="0.25">
      <c r="A156" s="18" t="s">
        <v>1018</v>
      </c>
      <c r="B156" s="35" t="s">
        <v>213</v>
      </c>
      <c r="C156" s="8">
        <v>0.2734033246</v>
      </c>
      <c r="D156" s="11" t="str">
        <f t="shared" si="50"/>
        <v>N/A</v>
      </c>
      <c r="E156" s="8">
        <v>0.2421307506</v>
      </c>
      <c r="F156" s="11" t="str">
        <f t="shared" si="51"/>
        <v>N/A</v>
      </c>
      <c r="G156" s="8">
        <v>0.22257880839999999</v>
      </c>
      <c r="H156" s="11" t="str">
        <f t="shared" si="52"/>
        <v>N/A</v>
      </c>
      <c r="I156" s="12">
        <v>-11.4</v>
      </c>
      <c r="J156" s="12">
        <v>-8.07</v>
      </c>
      <c r="K156" s="43" t="s">
        <v>739</v>
      </c>
      <c r="L156" s="9" t="str">
        <f t="shared" si="53"/>
        <v>Yes</v>
      </c>
    </row>
    <row r="157" spans="1:12" x14ac:dyDescent="0.25">
      <c r="A157" s="18" t="s">
        <v>1019</v>
      </c>
      <c r="B157" s="35" t="s">
        <v>213</v>
      </c>
      <c r="C157" s="8">
        <v>0.33255736609999997</v>
      </c>
      <c r="D157" s="11" t="str">
        <f t="shared" si="50"/>
        <v>N/A</v>
      </c>
      <c r="E157" s="8">
        <v>0.29011381390000002</v>
      </c>
      <c r="F157" s="11" t="str">
        <f t="shared" si="51"/>
        <v>N/A</v>
      </c>
      <c r="G157" s="8">
        <v>0.16183723799999999</v>
      </c>
      <c r="H157" s="11" t="str">
        <f t="shared" si="52"/>
        <v>N/A</v>
      </c>
      <c r="I157" s="12">
        <v>-12.8</v>
      </c>
      <c r="J157" s="12">
        <v>-44.2</v>
      </c>
      <c r="K157" s="43" t="s">
        <v>739</v>
      </c>
      <c r="L157" s="9" t="str">
        <f t="shared" si="53"/>
        <v>No</v>
      </c>
    </row>
    <row r="158" spans="1:12" x14ac:dyDescent="0.25">
      <c r="A158" s="2" t="s">
        <v>1020</v>
      </c>
      <c r="B158" s="35" t="s">
        <v>213</v>
      </c>
      <c r="C158" s="36">
        <v>269</v>
      </c>
      <c r="D158" s="11" t="str">
        <f t="shared" si="50"/>
        <v>N/A</v>
      </c>
      <c r="E158" s="36">
        <v>228</v>
      </c>
      <c r="F158" s="11" t="str">
        <f t="shared" si="51"/>
        <v>N/A</v>
      </c>
      <c r="G158" s="36">
        <v>241</v>
      </c>
      <c r="H158" s="11" t="str">
        <f t="shared" si="52"/>
        <v>N/A</v>
      </c>
      <c r="I158" s="12">
        <v>-15.2</v>
      </c>
      <c r="J158" s="12">
        <v>5.702</v>
      </c>
      <c r="K158" s="43" t="s">
        <v>739</v>
      </c>
      <c r="L158" s="9" t="str">
        <f t="shared" si="53"/>
        <v>Yes</v>
      </c>
    </row>
    <row r="159" spans="1:12" ht="25" x14ac:dyDescent="0.25">
      <c r="A159" s="18" t="s">
        <v>1021</v>
      </c>
      <c r="B159" s="35" t="s">
        <v>213</v>
      </c>
      <c r="C159" s="36">
        <v>4690</v>
      </c>
      <c r="D159" s="11" t="str">
        <f>IF($B159="N/A","N/A",IF(C159&gt;10,"No",IF(C159&lt;-10,"No","Yes")))</f>
        <v>N/A</v>
      </c>
      <c r="E159" s="36">
        <v>4809</v>
      </c>
      <c r="F159" s="11" t="str">
        <f>IF($B159="N/A","N/A",IF(E159&gt;10,"No",IF(E159&lt;-10,"No","Yes")))</f>
        <v>N/A</v>
      </c>
      <c r="G159" s="36">
        <v>4745</v>
      </c>
      <c r="H159" s="11" t="str">
        <f>IF($B159="N/A","N/A",IF(G159&gt;10,"No",IF(G159&lt;-10,"No","Yes")))</f>
        <v>N/A</v>
      </c>
      <c r="I159" s="12">
        <v>2.5369999999999999</v>
      </c>
      <c r="J159" s="12">
        <v>-1.33</v>
      </c>
      <c r="K159" s="43" t="s">
        <v>739</v>
      </c>
      <c r="L159" s="9" t="str">
        <f t="shared" si="53"/>
        <v>Yes</v>
      </c>
    </row>
    <row r="160" spans="1:12" x14ac:dyDescent="0.25">
      <c r="A160" s="4" t="s">
        <v>1022</v>
      </c>
      <c r="B160" s="35" t="s">
        <v>213</v>
      </c>
      <c r="C160" s="36">
        <v>4371</v>
      </c>
      <c r="D160" s="11" t="str">
        <f t="shared" ref="D160:D234" si="54">IF($B160="N/A","N/A",IF(C160&gt;10,"No",IF(C160&lt;-10,"No","Yes")))</f>
        <v>N/A</v>
      </c>
      <c r="E160" s="36">
        <v>4503</v>
      </c>
      <c r="F160" s="11" t="str">
        <f t="shared" ref="F160:F234" si="55">IF($B160="N/A","N/A",IF(E160&gt;10,"No",IF(E160&lt;-10,"No","Yes")))</f>
        <v>N/A</v>
      </c>
      <c r="G160" s="36">
        <v>4470</v>
      </c>
      <c r="H160" s="11" t="str">
        <f t="shared" ref="H160:H223" si="56">IF($B160="N/A","N/A",IF(G160&gt;10,"No",IF(G160&lt;-10,"No","Yes")))</f>
        <v>N/A</v>
      </c>
      <c r="I160" s="12">
        <v>3.02</v>
      </c>
      <c r="J160" s="12">
        <v>-0.73299999999999998</v>
      </c>
      <c r="K160" s="43" t="s">
        <v>739</v>
      </c>
      <c r="L160" s="9" t="str">
        <f t="shared" ref="L160:L223" si="57">IF(J160="Div by 0", "N/A", IF(K160="N/A","N/A", IF(J160&gt;VALUE(MID(K160,1,2)), "No", IF(J160&lt;-1*VALUE(MID(K160,1,2)), "No", "Yes"))))</f>
        <v>Yes</v>
      </c>
    </row>
    <row r="161" spans="1:12" x14ac:dyDescent="0.25">
      <c r="A161" s="53" t="s">
        <v>71</v>
      </c>
      <c r="B161" s="35" t="s">
        <v>213</v>
      </c>
      <c r="C161" s="8">
        <v>5.2321614536999999</v>
      </c>
      <c r="D161" s="11" t="str">
        <f t="shared" si="54"/>
        <v>N/A</v>
      </c>
      <c r="E161" s="8">
        <v>5.0960243540999999</v>
      </c>
      <c r="F161" s="11" t="str">
        <f t="shared" si="55"/>
        <v>N/A</v>
      </c>
      <c r="G161" s="8">
        <v>5.0230927418000002</v>
      </c>
      <c r="H161" s="11" t="str">
        <f t="shared" si="56"/>
        <v>N/A</v>
      </c>
      <c r="I161" s="12">
        <v>-2.6</v>
      </c>
      <c r="J161" s="12">
        <v>-1.43</v>
      </c>
      <c r="K161" s="43" t="s">
        <v>739</v>
      </c>
      <c r="L161" s="9" t="str">
        <f t="shared" si="57"/>
        <v>Yes</v>
      </c>
    </row>
    <row r="162" spans="1:12" x14ac:dyDescent="0.25">
      <c r="A162" s="4" t="s">
        <v>111</v>
      </c>
      <c r="B162" s="35" t="s">
        <v>213</v>
      </c>
      <c r="C162" s="8">
        <v>19.996470172999999</v>
      </c>
      <c r="D162" s="11" t="str">
        <f t="shared" si="54"/>
        <v>N/A</v>
      </c>
      <c r="E162" s="8">
        <v>19.205298013</v>
      </c>
      <c r="F162" s="11" t="str">
        <f t="shared" si="55"/>
        <v>N/A</v>
      </c>
      <c r="G162" s="8">
        <v>18.395597065</v>
      </c>
      <c r="H162" s="11" t="str">
        <f t="shared" si="56"/>
        <v>N/A</v>
      </c>
      <c r="I162" s="12">
        <v>-3.96</v>
      </c>
      <c r="J162" s="12">
        <v>-4.22</v>
      </c>
      <c r="K162" s="43" t="s">
        <v>739</v>
      </c>
      <c r="L162" s="9" t="str">
        <f t="shared" si="57"/>
        <v>Yes</v>
      </c>
    </row>
    <row r="163" spans="1:12" x14ac:dyDescent="0.25">
      <c r="A163" s="4" t="s">
        <v>112</v>
      </c>
      <c r="B163" s="35" t="s">
        <v>213</v>
      </c>
      <c r="C163" s="8">
        <v>29.427296730999998</v>
      </c>
      <c r="D163" s="11" t="str">
        <f t="shared" si="54"/>
        <v>N/A</v>
      </c>
      <c r="E163" s="8">
        <v>28.931520990999999</v>
      </c>
      <c r="F163" s="11" t="str">
        <f t="shared" si="55"/>
        <v>N/A</v>
      </c>
      <c r="G163" s="8">
        <v>27.827529022</v>
      </c>
      <c r="H163" s="11" t="str">
        <f t="shared" si="56"/>
        <v>N/A</v>
      </c>
      <c r="I163" s="12">
        <v>-1.68</v>
      </c>
      <c r="J163" s="12">
        <v>-3.82</v>
      </c>
      <c r="K163" s="43" t="s">
        <v>739</v>
      </c>
      <c r="L163" s="9" t="str">
        <f t="shared" si="57"/>
        <v>Yes</v>
      </c>
    </row>
    <row r="164" spans="1:12" x14ac:dyDescent="0.25">
      <c r="A164" s="4" t="s">
        <v>113</v>
      </c>
      <c r="B164" s="35" t="s">
        <v>213</v>
      </c>
      <c r="C164" s="8">
        <v>9.1134441999999993E-3</v>
      </c>
      <c r="D164" s="11" t="str">
        <f t="shared" si="54"/>
        <v>N/A</v>
      </c>
      <c r="E164" s="8">
        <v>1.39355828E-2</v>
      </c>
      <c r="F164" s="11" t="str">
        <f t="shared" si="55"/>
        <v>N/A</v>
      </c>
      <c r="G164" s="8">
        <v>1.8979588299999999E-2</v>
      </c>
      <c r="H164" s="11" t="str">
        <f t="shared" si="56"/>
        <v>N/A</v>
      </c>
      <c r="I164" s="12">
        <v>52.91</v>
      </c>
      <c r="J164" s="12">
        <v>36.200000000000003</v>
      </c>
      <c r="K164" s="43" t="s">
        <v>739</v>
      </c>
      <c r="L164" s="9" t="str">
        <f t="shared" si="57"/>
        <v>No</v>
      </c>
    </row>
    <row r="165" spans="1:12" x14ac:dyDescent="0.25">
      <c r="A165" s="4" t="s">
        <v>114</v>
      </c>
      <c r="B165" s="35" t="s">
        <v>213</v>
      </c>
      <c r="C165" s="8">
        <v>8.3139341999999995E-3</v>
      </c>
      <c r="D165" s="11" t="str">
        <f t="shared" si="54"/>
        <v>N/A</v>
      </c>
      <c r="E165" s="8">
        <v>7.4388157000000003E-3</v>
      </c>
      <c r="F165" s="11" t="str">
        <f t="shared" si="55"/>
        <v>N/A</v>
      </c>
      <c r="G165" s="8">
        <v>0</v>
      </c>
      <c r="H165" s="11" t="str">
        <f t="shared" si="56"/>
        <v>N/A</v>
      </c>
      <c r="I165" s="12">
        <v>-10.5</v>
      </c>
      <c r="J165" s="12">
        <v>-100</v>
      </c>
      <c r="K165" s="43" t="s">
        <v>739</v>
      </c>
      <c r="L165" s="9" t="str">
        <f t="shared" si="57"/>
        <v>No</v>
      </c>
    </row>
    <row r="166" spans="1:12" x14ac:dyDescent="0.25">
      <c r="A166" s="4" t="s">
        <v>428</v>
      </c>
      <c r="B166" s="35" t="s">
        <v>213</v>
      </c>
      <c r="C166" s="36">
        <v>1126</v>
      </c>
      <c r="D166" s="11" t="str">
        <f>IF($B166="N/A","N/A",IF(C166&gt;10,"No",IF(C166&lt;-10,"No","Yes")))</f>
        <v>N/A</v>
      </c>
      <c r="E166" s="36">
        <v>1121</v>
      </c>
      <c r="F166" s="11" t="str">
        <f>IF($B166="N/A","N/A",IF(E166&gt;10,"No",IF(E166&lt;-10,"No","Yes")))</f>
        <v>N/A</v>
      </c>
      <c r="G166" s="36">
        <v>1102</v>
      </c>
      <c r="H166" s="11" t="str">
        <f>IF($B166="N/A","N/A",IF(G166&gt;10,"No",IF(G166&lt;-10,"No","Yes")))</f>
        <v>N/A</v>
      </c>
      <c r="I166" s="12">
        <v>-0.44400000000000001</v>
      </c>
      <c r="J166" s="12">
        <v>-1.69</v>
      </c>
      <c r="K166" s="43" t="s">
        <v>739</v>
      </c>
      <c r="L166" s="9" t="str">
        <f t="shared" si="57"/>
        <v>Yes</v>
      </c>
    </row>
    <row r="167" spans="1:12" x14ac:dyDescent="0.25">
      <c r="A167" s="4" t="s">
        <v>429</v>
      </c>
      <c r="B167" s="35" t="s">
        <v>213</v>
      </c>
      <c r="C167" s="36">
        <v>11</v>
      </c>
      <c r="D167" s="11" t="str">
        <f>IF($B167="N/A","N/A",IF(C167&gt;10,"No",IF(C167&lt;-10,"No","Yes")))</f>
        <v>N/A</v>
      </c>
      <c r="E167" s="36">
        <v>11</v>
      </c>
      <c r="F167" s="11" t="str">
        <f>IF($B167="N/A","N/A",IF(E167&gt;10,"No",IF(E167&lt;-10,"No","Yes")))</f>
        <v>N/A</v>
      </c>
      <c r="G167" s="36">
        <v>11</v>
      </c>
      <c r="H167" s="11" t="str">
        <f>IF($B167="N/A","N/A",IF(G167&gt;10,"No",IF(G167&lt;-10,"No","Yes")))</f>
        <v>N/A</v>
      </c>
      <c r="I167" s="12">
        <v>42.86</v>
      </c>
      <c r="J167" s="12">
        <v>-90</v>
      </c>
      <c r="K167" s="43" t="s">
        <v>739</v>
      </c>
      <c r="L167" s="9" t="str">
        <f t="shared" si="57"/>
        <v>No</v>
      </c>
    </row>
    <row r="168" spans="1:12" x14ac:dyDescent="0.25">
      <c r="A168" s="4" t="s">
        <v>430</v>
      </c>
      <c r="B168" s="35" t="s">
        <v>213</v>
      </c>
      <c r="C168" s="36">
        <v>1561</v>
      </c>
      <c r="D168" s="11" t="str">
        <f>IF($B168="N/A","N/A",IF(C168&gt;10,"No",IF(C168&lt;-10,"No","Yes")))</f>
        <v>N/A</v>
      </c>
      <c r="E168" s="36">
        <v>1617</v>
      </c>
      <c r="F168" s="11" t="str">
        <f>IF($B168="N/A","N/A",IF(E168&gt;10,"No",IF(E168&lt;-10,"No","Yes")))</f>
        <v>N/A</v>
      </c>
      <c r="G168" s="36">
        <v>1621</v>
      </c>
      <c r="H168" s="11" t="str">
        <f>IF($B168="N/A","N/A",IF(G168&gt;10,"No",IF(G168&lt;-10,"No","Yes")))</f>
        <v>N/A</v>
      </c>
      <c r="I168" s="12">
        <v>3.5870000000000002</v>
      </c>
      <c r="J168" s="12">
        <v>0.24740000000000001</v>
      </c>
      <c r="K168" s="43" t="s">
        <v>739</v>
      </c>
      <c r="L168" s="9" t="str">
        <f t="shared" si="57"/>
        <v>Yes</v>
      </c>
    </row>
    <row r="169" spans="1:12" x14ac:dyDescent="0.25">
      <c r="A169" s="4" t="s">
        <v>431</v>
      </c>
      <c r="B169" s="35" t="s">
        <v>213</v>
      </c>
      <c r="C169" s="36">
        <v>1671</v>
      </c>
      <c r="D169" s="11" t="str">
        <f>IF($B169="N/A","N/A",IF(C169&gt;10,"No",IF(C169&lt;-10,"No","Yes")))</f>
        <v>N/A</v>
      </c>
      <c r="E169" s="36">
        <v>1746</v>
      </c>
      <c r="F169" s="11" t="str">
        <f>IF($B169="N/A","N/A",IF(E169&gt;10,"No",IF(E169&lt;-10,"No","Yes")))</f>
        <v>N/A</v>
      </c>
      <c r="G169" s="36">
        <v>1735</v>
      </c>
      <c r="H169" s="11" t="str">
        <f>IF($B169="N/A","N/A",IF(G169&gt;10,"No",IF(G169&lt;-10,"No","Yes")))</f>
        <v>N/A</v>
      </c>
      <c r="I169" s="12">
        <v>4.4880000000000004</v>
      </c>
      <c r="J169" s="12">
        <v>-0.63</v>
      </c>
      <c r="K169" s="43" t="s">
        <v>739</v>
      </c>
      <c r="L169" s="9" t="str">
        <f t="shared" si="57"/>
        <v>Yes</v>
      </c>
    </row>
    <row r="170" spans="1:12" x14ac:dyDescent="0.25">
      <c r="A170" s="4" t="s">
        <v>432</v>
      </c>
      <c r="B170" s="35" t="s">
        <v>213</v>
      </c>
      <c r="C170" s="36">
        <v>11</v>
      </c>
      <c r="D170" s="11" t="str">
        <f>IF($B170="N/A","N/A",IF(C170&gt;10,"No",IF(C170&lt;-10,"No","Yes")))</f>
        <v>N/A</v>
      </c>
      <c r="E170" s="36">
        <v>11</v>
      </c>
      <c r="F170" s="11" t="str">
        <f>IF($B170="N/A","N/A",IF(E170&gt;10,"No",IF(E170&lt;-10,"No","Yes")))</f>
        <v>N/A</v>
      </c>
      <c r="G170" s="36">
        <v>11</v>
      </c>
      <c r="H170" s="11" t="str">
        <f>IF($B170="N/A","N/A",IF(G170&gt;10,"No",IF(G170&lt;-10,"No","Yes")))</f>
        <v>N/A</v>
      </c>
      <c r="I170" s="12">
        <v>50</v>
      </c>
      <c r="J170" s="12">
        <v>22.22</v>
      </c>
      <c r="K170" s="43" t="s">
        <v>739</v>
      </c>
      <c r="L170" s="9" t="str">
        <f t="shared" si="57"/>
        <v>Yes</v>
      </c>
    </row>
    <row r="171" spans="1:12" x14ac:dyDescent="0.25">
      <c r="A171" s="6" t="s">
        <v>1023</v>
      </c>
      <c r="B171" s="35" t="s">
        <v>213</v>
      </c>
      <c r="C171" s="36">
        <v>1974</v>
      </c>
      <c r="D171" s="11" t="str">
        <f t="shared" si="54"/>
        <v>N/A</v>
      </c>
      <c r="E171" s="36">
        <v>2021</v>
      </c>
      <c r="F171" s="11" t="str">
        <f t="shared" si="55"/>
        <v>N/A</v>
      </c>
      <c r="G171" s="36">
        <v>1959</v>
      </c>
      <c r="H171" s="11" t="str">
        <f t="shared" si="56"/>
        <v>N/A</v>
      </c>
      <c r="I171" s="12">
        <v>2.3809999999999998</v>
      </c>
      <c r="J171" s="12">
        <v>-3.07</v>
      </c>
      <c r="K171" s="43" t="s">
        <v>739</v>
      </c>
      <c r="L171" s="9" t="str">
        <f t="shared" si="57"/>
        <v>Yes</v>
      </c>
    </row>
    <row r="172" spans="1:12" x14ac:dyDescent="0.25">
      <c r="A172" s="4" t="s">
        <v>1024</v>
      </c>
      <c r="B172" s="35" t="s">
        <v>213</v>
      </c>
      <c r="C172" s="36">
        <v>1050</v>
      </c>
      <c r="D172" s="11" t="str">
        <f>IF($B172="N/A","N/A",IF(C172&gt;10,"No",IF(C172&lt;-10,"No","Yes")))</f>
        <v>N/A</v>
      </c>
      <c r="E172" s="36">
        <v>1042</v>
      </c>
      <c r="F172" s="11" t="str">
        <f>IF($B172="N/A","N/A",IF(E172&gt;10,"No",IF(E172&lt;-10,"No","Yes")))</f>
        <v>N/A</v>
      </c>
      <c r="G172" s="36">
        <v>1018</v>
      </c>
      <c r="H172" s="11" t="str">
        <f>IF($B172="N/A","N/A",IF(G172&gt;10,"No",IF(G172&lt;-10,"No","Yes")))</f>
        <v>N/A</v>
      </c>
      <c r="I172" s="12">
        <v>-0.76200000000000001</v>
      </c>
      <c r="J172" s="12">
        <v>-2.2999999999999998</v>
      </c>
      <c r="K172" s="43" t="s">
        <v>739</v>
      </c>
      <c r="L172" s="9" t="str">
        <f t="shared" si="57"/>
        <v>Yes</v>
      </c>
    </row>
    <row r="173" spans="1:12" x14ac:dyDescent="0.25">
      <c r="A173" s="4" t="s">
        <v>1025</v>
      </c>
      <c r="B173" s="35" t="s">
        <v>213</v>
      </c>
      <c r="C173" s="36">
        <v>11</v>
      </c>
      <c r="D173" s="11" t="str">
        <f>IF($B173="N/A","N/A",IF(C173&gt;10,"No",IF(C173&lt;-10,"No","Yes")))</f>
        <v>N/A</v>
      </c>
      <c r="E173" s="36">
        <v>11</v>
      </c>
      <c r="F173" s="11" t="str">
        <f>IF($B173="N/A","N/A",IF(E173&gt;10,"No",IF(E173&lt;-10,"No","Yes")))</f>
        <v>N/A</v>
      </c>
      <c r="G173" s="36">
        <v>11</v>
      </c>
      <c r="H173" s="11" t="str">
        <f>IF($B173="N/A","N/A",IF(G173&gt;10,"No",IF(G173&lt;-10,"No","Yes")))</f>
        <v>N/A</v>
      </c>
      <c r="I173" s="12">
        <v>28.57</v>
      </c>
      <c r="J173" s="12">
        <v>-88.9</v>
      </c>
      <c r="K173" s="43" t="s">
        <v>739</v>
      </c>
      <c r="L173" s="9" t="str">
        <f t="shared" si="57"/>
        <v>No</v>
      </c>
    </row>
    <row r="174" spans="1:12" ht="25" x14ac:dyDescent="0.25">
      <c r="A174" s="4" t="s">
        <v>1026</v>
      </c>
      <c r="B174" s="35" t="s">
        <v>213</v>
      </c>
      <c r="C174" s="36">
        <v>573</v>
      </c>
      <c r="D174" s="11" t="str">
        <f>IF($B174="N/A","N/A",IF(C174&gt;10,"No",IF(C174&lt;-10,"No","Yes")))</f>
        <v>N/A</v>
      </c>
      <c r="E174" s="36">
        <v>616</v>
      </c>
      <c r="F174" s="11" t="str">
        <f>IF($B174="N/A","N/A",IF(E174&gt;10,"No",IF(E174&lt;-10,"No","Yes")))</f>
        <v>N/A</v>
      </c>
      <c r="G174" s="36">
        <v>616</v>
      </c>
      <c r="H174" s="11" t="str">
        <f>IF($B174="N/A","N/A",IF(G174&gt;10,"No",IF(G174&lt;-10,"No","Yes")))</f>
        <v>N/A</v>
      </c>
      <c r="I174" s="12">
        <v>7.5039999999999996</v>
      </c>
      <c r="J174" s="12">
        <v>0</v>
      </c>
      <c r="K174" s="43" t="s">
        <v>739</v>
      </c>
      <c r="L174" s="9" t="str">
        <f t="shared" si="57"/>
        <v>Yes</v>
      </c>
    </row>
    <row r="175" spans="1:12" x14ac:dyDescent="0.25">
      <c r="A175" s="4" t="s">
        <v>1027</v>
      </c>
      <c r="B175" s="35" t="s">
        <v>213</v>
      </c>
      <c r="C175" s="36">
        <v>344</v>
      </c>
      <c r="D175" s="11" t="str">
        <f>IF($B175="N/A","N/A",IF(C175&gt;10,"No",IF(C175&lt;-10,"No","Yes")))</f>
        <v>N/A</v>
      </c>
      <c r="E175" s="36">
        <v>353</v>
      </c>
      <c r="F175" s="11" t="str">
        <f>IF($B175="N/A","N/A",IF(E175&gt;10,"No",IF(E175&lt;-10,"No","Yes")))</f>
        <v>N/A</v>
      </c>
      <c r="G175" s="36">
        <v>324</v>
      </c>
      <c r="H175" s="11" t="str">
        <f>IF($B175="N/A","N/A",IF(G175&gt;10,"No",IF(G175&lt;-10,"No","Yes")))</f>
        <v>N/A</v>
      </c>
      <c r="I175" s="12">
        <v>2.6160000000000001</v>
      </c>
      <c r="J175" s="12">
        <v>-8.2200000000000006</v>
      </c>
      <c r="K175" s="43" t="s">
        <v>739</v>
      </c>
      <c r="L175" s="9" t="str">
        <f t="shared" si="57"/>
        <v>Yes</v>
      </c>
    </row>
    <row r="176" spans="1:12" ht="25" x14ac:dyDescent="0.25">
      <c r="A176" s="4" t="s">
        <v>1028</v>
      </c>
      <c r="B176" s="35" t="s">
        <v>213</v>
      </c>
      <c r="C176" s="36">
        <v>0</v>
      </c>
      <c r="D176" s="11" t="str">
        <f>IF($B176="N/A","N/A",IF(C176&gt;10,"No",IF(C176&lt;-10,"No","Yes")))</f>
        <v>N/A</v>
      </c>
      <c r="E176" s="36">
        <v>11</v>
      </c>
      <c r="F176" s="11" t="str">
        <f>IF($B176="N/A","N/A",IF(E176&gt;10,"No",IF(E176&lt;-10,"No","Yes")))</f>
        <v>N/A</v>
      </c>
      <c r="G176" s="36">
        <v>0</v>
      </c>
      <c r="H176" s="11" t="str">
        <f>IF($B176="N/A","N/A",IF(G176&gt;10,"No",IF(G176&lt;-10,"No","Yes")))</f>
        <v>N/A</v>
      </c>
      <c r="I176" s="12" t="s">
        <v>1746</v>
      </c>
      <c r="J176" s="12">
        <v>-100</v>
      </c>
      <c r="K176" s="43" t="s">
        <v>739</v>
      </c>
      <c r="L176" s="9" t="str">
        <f t="shared" si="57"/>
        <v>No</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192</v>
      </c>
      <c r="D189" s="11" t="str">
        <f t="shared" si="54"/>
        <v>N/A</v>
      </c>
      <c r="E189" s="1">
        <v>182</v>
      </c>
      <c r="F189" s="11" t="str">
        <f t="shared" si="55"/>
        <v>N/A</v>
      </c>
      <c r="G189" s="1">
        <v>179</v>
      </c>
      <c r="H189" s="11" t="str">
        <f t="shared" si="56"/>
        <v>N/A</v>
      </c>
      <c r="I189" s="12">
        <v>-5.21</v>
      </c>
      <c r="J189" s="12">
        <v>-1.65</v>
      </c>
      <c r="K189" s="43" t="s">
        <v>739</v>
      </c>
      <c r="L189" s="11" t="str">
        <f t="shared" si="57"/>
        <v>Yes</v>
      </c>
    </row>
    <row r="190" spans="1:12" ht="25" x14ac:dyDescent="0.25">
      <c r="A190" s="4" t="s">
        <v>1042</v>
      </c>
      <c r="B190" s="35" t="s">
        <v>213</v>
      </c>
      <c r="C190" s="36">
        <v>0</v>
      </c>
      <c r="D190" s="11" t="str">
        <f t="shared" si="54"/>
        <v>N/A</v>
      </c>
      <c r="E190" s="36">
        <v>0</v>
      </c>
      <c r="F190" s="11" t="str">
        <f t="shared" si="55"/>
        <v>N/A</v>
      </c>
      <c r="G190" s="36">
        <v>11</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136</v>
      </c>
      <c r="D192" s="11" t="str">
        <f t="shared" si="54"/>
        <v>N/A</v>
      </c>
      <c r="E192" s="36">
        <v>139</v>
      </c>
      <c r="F192" s="11" t="str">
        <f t="shared" si="55"/>
        <v>N/A</v>
      </c>
      <c r="G192" s="36">
        <v>137</v>
      </c>
      <c r="H192" s="11" t="str">
        <f t="shared" si="56"/>
        <v>N/A</v>
      </c>
      <c r="I192" s="12">
        <v>2.206</v>
      </c>
      <c r="J192" s="12">
        <v>-1.44</v>
      </c>
      <c r="K192" s="43" t="s">
        <v>739</v>
      </c>
      <c r="L192" s="9" t="str">
        <f t="shared" si="57"/>
        <v>Yes</v>
      </c>
    </row>
    <row r="193" spans="1:12" ht="25" x14ac:dyDescent="0.25">
      <c r="A193" s="4" t="s">
        <v>1045</v>
      </c>
      <c r="B193" s="35" t="s">
        <v>213</v>
      </c>
      <c r="C193" s="36">
        <v>55</v>
      </c>
      <c r="D193" s="11" t="str">
        <f t="shared" si="54"/>
        <v>N/A</v>
      </c>
      <c r="E193" s="36">
        <v>43</v>
      </c>
      <c r="F193" s="11" t="str">
        <f t="shared" si="55"/>
        <v>N/A</v>
      </c>
      <c r="G193" s="36">
        <v>41</v>
      </c>
      <c r="H193" s="11" t="str">
        <f t="shared" si="56"/>
        <v>N/A</v>
      </c>
      <c r="I193" s="12">
        <v>-21.8</v>
      </c>
      <c r="J193" s="12">
        <v>-4.6500000000000004</v>
      </c>
      <c r="K193" s="43" t="s">
        <v>739</v>
      </c>
      <c r="L193" s="9" t="str">
        <f t="shared" si="57"/>
        <v>Yes</v>
      </c>
    </row>
    <row r="194" spans="1:12" ht="25" x14ac:dyDescent="0.25">
      <c r="A194" s="4" t="s">
        <v>1046</v>
      </c>
      <c r="B194" s="35" t="s">
        <v>213</v>
      </c>
      <c r="C194" s="36">
        <v>11</v>
      </c>
      <c r="D194" s="11" t="str">
        <f t="shared" si="54"/>
        <v>N/A</v>
      </c>
      <c r="E194" s="36">
        <v>0</v>
      </c>
      <c r="F194" s="11" t="str">
        <f t="shared" si="55"/>
        <v>N/A</v>
      </c>
      <c r="G194" s="36">
        <v>0</v>
      </c>
      <c r="H194" s="11" t="str">
        <f t="shared" si="56"/>
        <v>N/A</v>
      </c>
      <c r="I194" s="12">
        <v>-100</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2129</v>
      </c>
      <c r="D201" s="11" t="str">
        <f t="shared" si="54"/>
        <v>N/A</v>
      </c>
      <c r="E201" s="1">
        <v>2145</v>
      </c>
      <c r="F201" s="11" t="str">
        <f t="shared" si="55"/>
        <v>N/A</v>
      </c>
      <c r="G201" s="1">
        <v>2160</v>
      </c>
      <c r="H201" s="11" t="str">
        <f t="shared" si="56"/>
        <v>N/A</v>
      </c>
      <c r="I201" s="12">
        <v>0.75149999999999995</v>
      </c>
      <c r="J201" s="12">
        <v>0.69930000000000003</v>
      </c>
      <c r="K201" s="43" t="s">
        <v>739</v>
      </c>
      <c r="L201" s="11" t="str">
        <f t="shared" si="57"/>
        <v>Yes</v>
      </c>
    </row>
    <row r="202" spans="1:12" x14ac:dyDescent="0.25">
      <c r="A202" s="4" t="s">
        <v>1054</v>
      </c>
      <c r="B202" s="35" t="s">
        <v>213</v>
      </c>
      <c r="C202" s="36">
        <v>76</v>
      </c>
      <c r="D202" s="11" t="str">
        <f t="shared" si="54"/>
        <v>N/A</v>
      </c>
      <c r="E202" s="36">
        <v>79</v>
      </c>
      <c r="F202" s="11" t="str">
        <f t="shared" si="55"/>
        <v>N/A</v>
      </c>
      <c r="G202" s="36">
        <v>83</v>
      </c>
      <c r="H202" s="11" t="str">
        <f t="shared" si="56"/>
        <v>N/A</v>
      </c>
      <c r="I202" s="12">
        <v>3.9470000000000001</v>
      </c>
      <c r="J202" s="12">
        <v>5.0629999999999997</v>
      </c>
      <c r="K202" s="43" t="s">
        <v>739</v>
      </c>
      <c r="L202" s="9" t="str">
        <f t="shared" si="57"/>
        <v>Yes</v>
      </c>
    </row>
    <row r="203" spans="1:12" x14ac:dyDescent="0.25">
      <c r="A203" s="4" t="s">
        <v>1055</v>
      </c>
      <c r="B203" s="35" t="s">
        <v>213</v>
      </c>
      <c r="C203" s="36">
        <v>0</v>
      </c>
      <c r="D203" s="11" t="str">
        <f t="shared" si="54"/>
        <v>N/A</v>
      </c>
      <c r="E203" s="36">
        <v>11</v>
      </c>
      <c r="F203" s="11" t="str">
        <f t="shared" si="55"/>
        <v>N/A</v>
      </c>
      <c r="G203" s="36">
        <v>0</v>
      </c>
      <c r="H203" s="11" t="str">
        <f t="shared" si="56"/>
        <v>N/A</v>
      </c>
      <c r="I203" s="12" t="s">
        <v>1746</v>
      </c>
      <c r="J203" s="12">
        <v>-100</v>
      </c>
      <c r="K203" s="43" t="s">
        <v>739</v>
      </c>
      <c r="L203" s="9" t="str">
        <f t="shared" si="57"/>
        <v>No</v>
      </c>
    </row>
    <row r="204" spans="1:12" x14ac:dyDescent="0.25">
      <c r="A204" s="4" t="s">
        <v>1056</v>
      </c>
      <c r="B204" s="35" t="s">
        <v>213</v>
      </c>
      <c r="C204" s="36">
        <v>852</v>
      </c>
      <c r="D204" s="11" t="str">
        <f t="shared" si="54"/>
        <v>N/A</v>
      </c>
      <c r="E204" s="36">
        <v>862</v>
      </c>
      <c r="F204" s="11" t="str">
        <f t="shared" si="55"/>
        <v>N/A</v>
      </c>
      <c r="G204" s="36">
        <v>866</v>
      </c>
      <c r="H204" s="11" t="str">
        <f t="shared" si="56"/>
        <v>N/A</v>
      </c>
      <c r="I204" s="12">
        <v>1.1739999999999999</v>
      </c>
      <c r="J204" s="12">
        <v>0.46400000000000002</v>
      </c>
      <c r="K204" s="43" t="s">
        <v>739</v>
      </c>
      <c r="L204" s="9" t="str">
        <f t="shared" si="57"/>
        <v>Yes</v>
      </c>
    </row>
    <row r="205" spans="1:12" x14ac:dyDescent="0.25">
      <c r="A205" s="4" t="s">
        <v>1057</v>
      </c>
      <c r="B205" s="35" t="s">
        <v>213</v>
      </c>
      <c r="C205" s="36">
        <v>1200</v>
      </c>
      <c r="D205" s="11" t="str">
        <f t="shared" si="54"/>
        <v>N/A</v>
      </c>
      <c r="E205" s="36">
        <v>1201</v>
      </c>
      <c r="F205" s="11" t="str">
        <f t="shared" si="55"/>
        <v>N/A</v>
      </c>
      <c r="G205" s="36">
        <v>1209</v>
      </c>
      <c r="H205" s="11" t="str">
        <f t="shared" si="56"/>
        <v>N/A</v>
      </c>
      <c r="I205" s="12">
        <v>8.3299999999999999E-2</v>
      </c>
      <c r="J205" s="12">
        <v>0.66610000000000003</v>
      </c>
      <c r="K205" s="43" t="s">
        <v>739</v>
      </c>
      <c r="L205" s="9" t="str">
        <f t="shared" si="57"/>
        <v>Yes</v>
      </c>
    </row>
    <row r="206" spans="1:12" ht="25" x14ac:dyDescent="0.25">
      <c r="A206" s="4" t="s">
        <v>1058</v>
      </c>
      <c r="B206" s="35" t="s">
        <v>213</v>
      </c>
      <c r="C206" s="36">
        <v>11</v>
      </c>
      <c r="D206" s="11" t="str">
        <f t="shared" si="54"/>
        <v>N/A</v>
      </c>
      <c r="E206" s="36">
        <v>11</v>
      </c>
      <c r="F206" s="11" t="str">
        <f t="shared" si="55"/>
        <v>N/A</v>
      </c>
      <c r="G206" s="36">
        <v>11</v>
      </c>
      <c r="H206" s="11" t="str">
        <f t="shared" si="56"/>
        <v>N/A</v>
      </c>
      <c r="I206" s="12">
        <v>100</v>
      </c>
      <c r="J206" s="12">
        <v>0</v>
      </c>
      <c r="K206" s="43" t="s">
        <v>739</v>
      </c>
      <c r="L206" s="9" t="str">
        <f t="shared" si="57"/>
        <v>Yes</v>
      </c>
    </row>
    <row r="207" spans="1:12" x14ac:dyDescent="0.25">
      <c r="A207" s="6" t="s">
        <v>1059</v>
      </c>
      <c r="B207" s="35" t="s">
        <v>213</v>
      </c>
      <c r="C207" s="36">
        <v>76</v>
      </c>
      <c r="D207" s="11" t="str">
        <f t="shared" si="54"/>
        <v>N/A</v>
      </c>
      <c r="E207" s="36">
        <v>155</v>
      </c>
      <c r="F207" s="11" t="str">
        <f t="shared" si="55"/>
        <v>N/A</v>
      </c>
      <c r="G207" s="36">
        <v>172</v>
      </c>
      <c r="H207" s="11" t="str">
        <f t="shared" si="56"/>
        <v>N/A</v>
      </c>
      <c r="I207" s="12">
        <v>103.9</v>
      </c>
      <c r="J207" s="12">
        <v>10.97</v>
      </c>
      <c r="K207" s="43" t="s">
        <v>739</v>
      </c>
      <c r="L207" s="9" t="str">
        <f t="shared" si="57"/>
        <v>Yes</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11</v>
      </c>
      <c r="H210" s="11" t="str">
        <f t="shared" si="56"/>
        <v>N/A</v>
      </c>
      <c r="I210" s="12" t="s">
        <v>1746</v>
      </c>
      <c r="J210" s="12" t="s">
        <v>1746</v>
      </c>
      <c r="K210" s="43" t="s">
        <v>739</v>
      </c>
      <c r="L210" s="9" t="str">
        <f t="shared" si="57"/>
        <v>N/A</v>
      </c>
    </row>
    <row r="211" spans="1:12" ht="25" x14ac:dyDescent="0.25">
      <c r="A211" s="4" t="s">
        <v>1063</v>
      </c>
      <c r="B211" s="35" t="s">
        <v>213</v>
      </c>
      <c r="C211" s="36">
        <v>72</v>
      </c>
      <c r="D211" s="11" t="str">
        <f t="shared" si="54"/>
        <v>N/A</v>
      </c>
      <c r="E211" s="36">
        <v>149</v>
      </c>
      <c r="F211" s="11" t="str">
        <f t="shared" si="55"/>
        <v>N/A</v>
      </c>
      <c r="G211" s="36">
        <v>161</v>
      </c>
      <c r="H211" s="11" t="str">
        <f t="shared" si="56"/>
        <v>N/A</v>
      </c>
      <c r="I211" s="12">
        <v>106.9</v>
      </c>
      <c r="J211" s="12">
        <v>8.0540000000000003</v>
      </c>
      <c r="K211" s="43" t="s">
        <v>739</v>
      </c>
      <c r="L211" s="9" t="str">
        <f t="shared" si="57"/>
        <v>Yes</v>
      </c>
    </row>
    <row r="212" spans="1:12" ht="25" x14ac:dyDescent="0.25">
      <c r="A212" s="4" t="s">
        <v>1064</v>
      </c>
      <c r="B212" s="35" t="s">
        <v>213</v>
      </c>
      <c r="C212" s="36">
        <v>11</v>
      </c>
      <c r="D212" s="11" t="str">
        <f t="shared" si="54"/>
        <v>N/A</v>
      </c>
      <c r="E212" s="36">
        <v>11</v>
      </c>
      <c r="F212" s="11" t="str">
        <f t="shared" si="55"/>
        <v>N/A</v>
      </c>
      <c r="G212" s="36">
        <v>11</v>
      </c>
      <c r="H212" s="11" t="str">
        <f t="shared" si="56"/>
        <v>N/A</v>
      </c>
      <c r="I212" s="12">
        <v>50</v>
      </c>
      <c r="J212" s="12">
        <v>50</v>
      </c>
      <c r="K212" s="43" t="s">
        <v>739</v>
      </c>
      <c r="L212" s="9" t="str">
        <f t="shared" si="57"/>
        <v>No</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3.3401967513000002</v>
      </c>
      <c r="D231" s="11" t="str">
        <f>IF($B231="N/A","N/A",IF(C231&lt;15,"Yes","No"))</f>
        <v>Yes</v>
      </c>
      <c r="E231" s="8">
        <v>3.2644903398</v>
      </c>
      <c r="F231" s="11" t="str">
        <f>IF($B231="N/A","N/A",IF(E231&lt;15,"Yes","No"))</f>
        <v>Yes</v>
      </c>
      <c r="G231" s="8">
        <v>3.0425055928</v>
      </c>
      <c r="H231" s="11" t="str">
        <f>IF($B231="N/A","N/A",IF(G231&lt;15,"Yes","No"))</f>
        <v>Yes</v>
      </c>
      <c r="I231" s="12">
        <v>-2.27</v>
      </c>
      <c r="J231" s="12">
        <v>-6.8</v>
      </c>
      <c r="K231" s="43" t="s">
        <v>739</v>
      </c>
      <c r="L231" s="9" t="str">
        <f t="shared" si="59"/>
        <v>Yes</v>
      </c>
    </row>
    <row r="232" spans="1:12" x14ac:dyDescent="0.25">
      <c r="A232" s="18" t="s">
        <v>1084</v>
      </c>
      <c r="B232" s="35" t="s">
        <v>213</v>
      </c>
      <c r="C232" s="36" t="s">
        <v>213</v>
      </c>
      <c r="D232" s="11" t="str">
        <f t="shared" ref="D232" si="60">IF($B232="N/A","N/A",IF(C232&gt;10,"No",IF(C232&lt;-10,"No","Yes")))</f>
        <v>N/A</v>
      </c>
      <c r="E232" s="36">
        <v>18</v>
      </c>
      <c r="F232" s="11" t="str">
        <f t="shared" ref="F232" si="61">IF($B232="N/A","N/A",IF(E232&gt;10,"No",IF(E232&lt;-10,"No","Yes")))</f>
        <v>N/A</v>
      </c>
      <c r="G232" s="36">
        <v>19</v>
      </c>
      <c r="H232" s="11" t="str">
        <f t="shared" ref="H232" si="62">IF($B232="N/A","N/A",IF(G232&gt;10,"No",IF(G232&lt;-10,"No","Yes")))</f>
        <v>N/A</v>
      </c>
      <c r="I232" s="12" t="s">
        <v>213</v>
      </c>
      <c r="J232" s="12">
        <v>5.556</v>
      </c>
      <c r="K232" s="43" t="s">
        <v>739</v>
      </c>
      <c r="L232" s="9" t="str">
        <f t="shared" si="59"/>
        <v>Yes</v>
      </c>
    </row>
    <row r="233" spans="1:12" x14ac:dyDescent="0.25">
      <c r="A233" s="18" t="s">
        <v>1085</v>
      </c>
      <c r="B233" s="35" t="s">
        <v>279</v>
      </c>
      <c r="C233" s="8">
        <v>0.2596789424</v>
      </c>
      <c r="D233" s="11" t="str">
        <f>IF($B233="N/A","N/A",IF(C233&lt;10,"Yes","No"))</f>
        <v>Yes</v>
      </c>
      <c r="E233" s="8">
        <v>0.41152263369999997</v>
      </c>
      <c r="F233" s="11" t="str">
        <f>IF($B233="N/A","N/A",IF(E233&lt;10,"Yes","No"))</f>
        <v>Yes</v>
      </c>
      <c r="G233" s="8">
        <v>0.43648058810000001</v>
      </c>
      <c r="H233" s="11" t="str">
        <f>IF($B233="N/A","N/A",IF(G233&lt;10,"Yes","No"))</f>
        <v>Yes</v>
      </c>
      <c r="I233" s="12">
        <v>58.47</v>
      </c>
      <c r="J233" s="12">
        <v>6.0650000000000004</v>
      </c>
      <c r="K233" s="43" t="s">
        <v>739</v>
      </c>
      <c r="L233" s="9" t="str">
        <f t="shared" si="59"/>
        <v>Yes</v>
      </c>
    </row>
    <row r="234" spans="1:12" x14ac:dyDescent="0.25">
      <c r="A234" s="2" t="s">
        <v>72</v>
      </c>
      <c r="B234" s="35" t="s">
        <v>213</v>
      </c>
      <c r="C234" s="8">
        <v>0</v>
      </c>
      <c r="D234" s="11" t="str">
        <f t="shared" si="54"/>
        <v>N/A</v>
      </c>
      <c r="E234" s="8">
        <v>0</v>
      </c>
      <c r="F234" s="11" t="str">
        <f t="shared" si="55"/>
        <v>N/A</v>
      </c>
      <c r="G234" s="8">
        <v>0</v>
      </c>
      <c r="H234" s="11" t="str">
        <f>IF($B234="N/A","N/A",IF(G234&gt;10,"No",IF(G234&lt;-10,"No","Yes")))</f>
        <v>N/A</v>
      </c>
      <c r="I234" s="12" t="s">
        <v>1746</v>
      </c>
      <c r="J234" s="12" t="s">
        <v>1746</v>
      </c>
      <c r="K234" s="43" t="s">
        <v>739</v>
      </c>
      <c r="L234" s="9" t="str">
        <f t="shared" si="59"/>
        <v>N/A</v>
      </c>
    </row>
    <row r="235" spans="1:12" ht="25" x14ac:dyDescent="0.25">
      <c r="A235" s="18" t="s">
        <v>1086</v>
      </c>
      <c r="B235" s="35" t="s">
        <v>289</v>
      </c>
      <c r="C235" s="9">
        <v>3.3401967513000002</v>
      </c>
      <c r="D235" s="11" t="str">
        <f>IF($B235="N/A","N/A",IF(C235&lt;15,"Yes","No"))</f>
        <v>Yes</v>
      </c>
      <c r="E235" s="9">
        <v>3.2644903398</v>
      </c>
      <c r="F235" s="11" t="str">
        <f>IF($B235="N/A","N/A",IF(E235&lt;15,"Yes","No"))</f>
        <v>Yes</v>
      </c>
      <c r="G235" s="9">
        <v>3.0425055928</v>
      </c>
      <c r="H235" s="11" t="str">
        <f>IF($B235="N/A","N/A",IF(G235&lt;15,"Yes","No"))</f>
        <v>Yes</v>
      </c>
      <c r="I235" s="12">
        <v>-2.27</v>
      </c>
      <c r="J235" s="12">
        <v>-6.8</v>
      </c>
      <c r="K235" s="43" t="s">
        <v>739</v>
      </c>
      <c r="L235" s="9" t="str">
        <f t="shared" si="59"/>
        <v>Yes</v>
      </c>
    </row>
    <row r="236" spans="1:12" ht="25" x14ac:dyDescent="0.25">
      <c r="A236" s="18" t="s">
        <v>152</v>
      </c>
      <c r="B236" s="35" t="s">
        <v>213</v>
      </c>
      <c r="C236" s="36">
        <v>78</v>
      </c>
      <c r="D236" s="11" t="str">
        <f>IF($B236="N/A","N/A",IF(C236&gt;10,"No",IF(C236&lt;-10,"No","Yes")))</f>
        <v>N/A</v>
      </c>
      <c r="E236" s="36">
        <v>87</v>
      </c>
      <c r="F236" s="11" t="str">
        <f>IF($B236="N/A","N/A",IF(E236&gt;10,"No",IF(E236&lt;-10,"No","Yes")))</f>
        <v>N/A</v>
      </c>
      <c r="G236" s="36">
        <v>70</v>
      </c>
      <c r="H236" s="11" t="str">
        <f>IF($B236="N/A","N/A",IF(G236&gt;10,"No",IF(G236&lt;-10,"No","Yes")))</f>
        <v>N/A</v>
      </c>
      <c r="I236" s="12">
        <v>11.54</v>
      </c>
      <c r="J236" s="12">
        <v>-19.5</v>
      </c>
      <c r="K236" s="43" t="s">
        <v>739</v>
      </c>
      <c r="L236" s="9" t="str">
        <f>IF(J236="Div by 0", "N/A", IF(K236="N/A","N/A", IF(J236&gt;VALUE(MID(K236,1,2)), "No", IF(J236&lt;-1*VALUE(MID(K236,1,2)), "No", "Yes"))))</f>
        <v>Yes</v>
      </c>
    </row>
    <row r="237" spans="1:12" x14ac:dyDescent="0.25">
      <c r="A237" s="18" t="s">
        <v>1087</v>
      </c>
      <c r="B237" s="35" t="s">
        <v>213</v>
      </c>
      <c r="C237" s="36">
        <v>4236</v>
      </c>
      <c r="D237" s="11" t="str">
        <f t="shared" ref="D237:D242" si="63">IF($B237="N/A","N/A",IF(C237&gt;10,"No",IF(C237&lt;-10,"No","Yes")))</f>
        <v>N/A</v>
      </c>
      <c r="E237" s="36">
        <v>4374</v>
      </c>
      <c r="F237" s="11" t="str">
        <f t="shared" ref="F237:F242" si="64">IF($B237="N/A","N/A",IF(E237&gt;10,"No",IF(E237&lt;-10,"No","Yes")))</f>
        <v>N/A</v>
      </c>
      <c r="G237" s="36">
        <v>4353</v>
      </c>
      <c r="H237" s="11" t="str">
        <f>IF($B237="N/A","N/A",IF(G237&gt;10,"No",IF(G237&lt;-10,"No","Yes")))</f>
        <v>N/A</v>
      </c>
      <c r="I237" s="12">
        <v>3.258</v>
      </c>
      <c r="J237" s="12">
        <v>-0.48</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3.0425055928</v>
      </c>
      <c r="H242" s="11" t="str">
        <f t="shared" si="65"/>
        <v>N/A</v>
      </c>
      <c r="I242" s="12" t="s">
        <v>213</v>
      </c>
      <c r="J242" s="12" t="s">
        <v>213</v>
      </c>
      <c r="K242" s="43" t="s">
        <v>213</v>
      </c>
      <c r="L242" s="9" t="str">
        <f t="shared" si="66"/>
        <v>N/A</v>
      </c>
    </row>
    <row r="243" spans="1:12" x14ac:dyDescent="0.25">
      <c r="A243" s="6" t="s">
        <v>1093</v>
      </c>
      <c r="B243" s="35" t="s">
        <v>213</v>
      </c>
      <c r="C243" s="36">
        <v>489</v>
      </c>
      <c r="D243" s="11" t="str">
        <f>IF($B243="N/A","N/A",IF(C243&gt;10,"No",IF(C243&lt;-10,"No","Yes")))</f>
        <v>N/A</v>
      </c>
      <c r="E243" s="36">
        <v>994</v>
      </c>
      <c r="F243" s="11" t="str">
        <f>IF($B243="N/A","N/A",IF(E243&gt;10,"No",IF(E243&lt;-10,"No","Yes")))</f>
        <v>N/A</v>
      </c>
      <c r="G243" s="36">
        <v>1268</v>
      </c>
      <c r="H243" s="11" t="str">
        <f>IF($B243="N/A","N/A",IF(G243&gt;10,"No",IF(G243&lt;-10,"No","Yes")))</f>
        <v>N/A</v>
      </c>
      <c r="I243" s="12">
        <v>103.3</v>
      </c>
      <c r="J243" s="12">
        <v>27.57</v>
      </c>
      <c r="K243" s="43" t="s">
        <v>739</v>
      </c>
      <c r="L243" s="9" t="str">
        <f t="shared" ref="L243:L276" si="67">IF(J243="Div by 0", "N/A", IF(K243="N/A","N/A", IF(J243&gt;VALUE(MID(K243,1,2)), "No", IF(J243&lt;-1*VALUE(MID(K243,1,2)), "No", "Yes"))))</f>
        <v>Yes</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v>
      </c>
      <c r="D245" s="11" t="str">
        <f>IF($B245="N/A","N/A",IF(C245&gt;10,"No",IF(C245&lt;-10,"No","Yes")))</f>
        <v>N/A</v>
      </c>
      <c r="E245" s="8">
        <v>8.6028905999999995E-3</v>
      </c>
      <c r="F245" s="11" t="str">
        <f>IF($B245="N/A","N/A",IF(E245&gt;10,"No",IF(E245&lt;-10,"No","Yes")))</f>
        <v>N/A</v>
      </c>
      <c r="G245" s="8">
        <v>3.3167495900000003E-2</v>
      </c>
      <c r="H245" s="11" t="str">
        <f>IF($B245="N/A","N/A",IF(G245&gt;10,"No",IF(G245&lt;-10,"No","Yes")))</f>
        <v>N/A</v>
      </c>
      <c r="I245" s="12" t="s">
        <v>1746</v>
      </c>
      <c r="J245" s="12">
        <v>285.5</v>
      </c>
      <c r="K245" s="43" t="s">
        <v>739</v>
      </c>
      <c r="L245" s="9" t="str">
        <f t="shared" si="67"/>
        <v>No</v>
      </c>
    </row>
    <row r="246" spans="1:12" x14ac:dyDescent="0.25">
      <c r="A246" s="2" t="s">
        <v>1096</v>
      </c>
      <c r="B246" s="35" t="s">
        <v>213</v>
      </c>
      <c r="C246" s="8">
        <v>7.2907553E-3</v>
      </c>
      <c r="D246" s="11" t="str">
        <f t="shared" ref="D246:D274" si="68">IF($B246="N/A","N/A",IF(C246&gt;10,"No",IF(C246&lt;-10,"No","Yes")))</f>
        <v>N/A</v>
      </c>
      <c r="E246" s="8">
        <v>6.9677914000000002E-3</v>
      </c>
      <c r="F246" s="11" t="str">
        <f t="shared" ref="F246:F274" si="69">IF($B246="N/A","N/A",IF(E246&gt;10,"No",IF(E246&lt;-10,"No","Yes")))</f>
        <v>N/A</v>
      </c>
      <c r="G246" s="8">
        <v>2.9332091000000001E-2</v>
      </c>
      <c r="H246" s="11" t="str">
        <f t="shared" ref="H246:H274" si="70">IF($B246="N/A","N/A",IF(G246&gt;10,"No",IF(G246&lt;-10,"No","Yes")))</f>
        <v>N/A</v>
      </c>
      <c r="I246" s="12">
        <v>-4.43</v>
      </c>
      <c r="J246" s="12">
        <v>321</v>
      </c>
      <c r="K246" s="43" t="s">
        <v>739</v>
      </c>
      <c r="L246" s="9" t="str">
        <f t="shared" si="67"/>
        <v>No</v>
      </c>
    </row>
    <row r="247" spans="1:12" x14ac:dyDescent="0.25">
      <c r="A247" s="2" t="s">
        <v>1097</v>
      </c>
      <c r="B247" s="35" t="s">
        <v>213</v>
      </c>
      <c r="C247" s="8">
        <v>4.0322580644999997</v>
      </c>
      <c r="D247" s="11" t="str">
        <f t="shared" si="68"/>
        <v>N/A</v>
      </c>
      <c r="E247" s="8">
        <v>7.3569887673999999</v>
      </c>
      <c r="F247" s="11" t="str">
        <f t="shared" si="69"/>
        <v>N/A</v>
      </c>
      <c r="G247" s="8">
        <v>9.6100493218</v>
      </c>
      <c r="H247" s="11" t="str">
        <f t="shared" si="70"/>
        <v>N/A</v>
      </c>
      <c r="I247" s="12">
        <v>82.45</v>
      </c>
      <c r="J247" s="12">
        <v>30.62</v>
      </c>
      <c r="K247" s="43" t="s">
        <v>739</v>
      </c>
      <c r="L247" s="9" t="str">
        <f t="shared" si="67"/>
        <v>No</v>
      </c>
    </row>
    <row r="248" spans="1:12" x14ac:dyDescent="0.25">
      <c r="A248" s="2" t="s">
        <v>1098</v>
      </c>
      <c r="B248" s="35" t="s">
        <v>213</v>
      </c>
      <c r="C248" s="8">
        <v>0</v>
      </c>
      <c r="D248" s="11" t="str">
        <f t="shared" si="68"/>
        <v>N/A</v>
      </c>
      <c r="E248" s="8">
        <v>0</v>
      </c>
      <c r="F248" s="11" t="str">
        <f t="shared" si="69"/>
        <v>N/A</v>
      </c>
      <c r="G248" s="8">
        <v>0</v>
      </c>
      <c r="H248" s="11" t="str">
        <f t="shared" si="70"/>
        <v>N/A</v>
      </c>
      <c r="I248" s="12" t="s">
        <v>1746</v>
      </c>
      <c r="J248" s="12" t="s">
        <v>1746</v>
      </c>
      <c r="K248" s="43" t="s">
        <v>739</v>
      </c>
      <c r="L248" s="9" t="str">
        <f t="shared" si="67"/>
        <v>N/A</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489</v>
      </c>
      <c r="D273" s="11" t="str">
        <f t="shared" si="68"/>
        <v>N/A</v>
      </c>
      <c r="E273" s="36">
        <v>994</v>
      </c>
      <c r="F273" s="11" t="str">
        <f t="shared" si="69"/>
        <v>N/A</v>
      </c>
      <c r="G273" s="36">
        <v>1268</v>
      </c>
      <c r="H273" s="11" t="str">
        <f t="shared" si="70"/>
        <v>N/A</v>
      </c>
      <c r="I273" s="12">
        <v>103.3</v>
      </c>
      <c r="J273" s="12">
        <v>27.57</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75501</v>
      </c>
      <c r="D277" s="11" t="str">
        <f t="shared" ref="D277:D284" si="74">IF($B277="N/A","N/A",IF(C277&gt;10,"No",IF(C277&lt;-10,"No","Yes")))</f>
        <v>N/A</v>
      </c>
      <c r="E277" s="1">
        <v>79504</v>
      </c>
      <c r="F277" s="11" t="str">
        <f t="shared" ref="F277:F278" si="75">IF($B277="N/A","N/A",IF(E277&gt;10,"No",IF(E277&lt;-10,"No","Yes")))</f>
        <v>N/A</v>
      </c>
      <c r="G277" s="1">
        <v>79597</v>
      </c>
      <c r="H277" s="11" t="str">
        <f t="shared" ref="H277:H278" si="76">IF($B277="N/A","N/A",IF(G277&gt;10,"No",IF(G277&lt;-10,"No","Yes")))</f>
        <v>N/A</v>
      </c>
      <c r="I277" s="12">
        <v>5.3019999999999996</v>
      </c>
      <c r="J277" s="12">
        <v>0.11700000000000001</v>
      </c>
      <c r="K277" s="1" t="s">
        <v>213</v>
      </c>
      <c r="L277" s="9" t="str">
        <f t="shared" ref="L277:L278" si="77">IF(J277="Div by 0", "N/A", IF(K277="N/A","N/A", IF(J277&gt;VALUE(MID(K277,1,2)), "No", IF(J277&lt;-1*VALUE(MID(K277,1,2)), "No", "Yes"))))</f>
        <v>N/A</v>
      </c>
    </row>
    <row r="278" spans="1:12" x14ac:dyDescent="0.25">
      <c r="A278" s="18" t="s">
        <v>694</v>
      </c>
      <c r="B278" s="1" t="s">
        <v>213</v>
      </c>
      <c r="C278" s="1">
        <v>57738.166666999998</v>
      </c>
      <c r="D278" s="11" t="str">
        <f t="shared" si="74"/>
        <v>N/A</v>
      </c>
      <c r="E278" s="1">
        <v>61573.75</v>
      </c>
      <c r="F278" s="11" t="str">
        <f t="shared" si="75"/>
        <v>N/A</v>
      </c>
      <c r="G278" s="1">
        <v>61855.833333000002</v>
      </c>
      <c r="H278" s="11" t="str">
        <f t="shared" si="76"/>
        <v>N/A</v>
      </c>
      <c r="I278" s="12">
        <v>6.6429999999999998</v>
      </c>
      <c r="J278" s="12">
        <v>0.45810000000000001</v>
      </c>
      <c r="K278" s="1" t="s">
        <v>213</v>
      </c>
      <c r="L278" s="9" t="str">
        <f t="shared" si="77"/>
        <v>N/A</v>
      </c>
    </row>
    <row r="279" spans="1:12" x14ac:dyDescent="0.25">
      <c r="A279" s="18" t="s">
        <v>695</v>
      </c>
      <c r="B279" s="1" t="s">
        <v>213</v>
      </c>
      <c r="C279" s="1">
        <v>1094</v>
      </c>
      <c r="D279" s="11" t="str">
        <f t="shared" si="74"/>
        <v>N/A</v>
      </c>
      <c r="E279" s="1">
        <v>1070</v>
      </c>
      <c r="F279" s="11" t="str">
        <f t="shared" ref="F279:F284" si="78">IF($B279="N/A","N/A",IF(E279&gt;10,"No",IF(E279&lt;-10,"No","Yes")))</f>
        <v>N/A</v>
      </c>
      <c r="G279" s="1">
        <v>1039</v>
      </c>
      <c r="H279" s="11" t="str">
        <f t="shared" ref="H279:H284" si="79">IF($B279="N/A","N/A",IF(G279&gt;10,"No",IF(G279&lt;-10,"No","Yes")))</f>
        <v>N/A</v>
      </c>
      <c r="I279" s="12">
        <v>-2.19</v>
      </c>
      <c r="J279" s="12">
        <v>-2.9</v>
      </c>
      <c r="K279" s="1" t="s">
        <v>213</v>
      </c>
      <c r="L279" s="9" t="str">
        <f t="shared" ref="L279:L285" si="80">IF(J279="Div by 0", "N/A", IF(K279="N/A","N/A", IF(J279&gt;VALUE(MID(K279,1,2)), "No", IF(J279&lt;-1*VALUE(MID(K279,1,2)), "No", "Yes"))))</f>
        <v>N/A</v>
      </c>
    </row>
    <row r="280" spans="1:12" x14ac:dyDescent="0.25">
      <c r="A280" s="18" t="s">
        <v>696</v>
      </c>
      <c r="B280" s="1" t="s">
        <v>213</v>
      </c>
      <c r="C280" s="1">
        <v>1115</v>
      </c>
      <c r="D280" s="11" t="str">
        <f t="shared" si="74"/>
        <v>N/A</v>
      </c>
      <c r="E280" s="1">
        <v>1087</v>
      </c>
      <c r="F280" s="11" t="str">
        <f t="shared" si="78"/>
        <v>N/A</v>
      </c>
      <c r="G280" s="1">
        <v>1062</v>
      </c>
      <c r="H280" s="11" t="str">
        <f t="shared" si="79"/>
        <v>N/A</v>
      </c>
      <c r="I280" s="12">
        <v>-2.5099999999999998</v>
      </c>
      <c r="J280" s="12">
        <v>-2.2999999999999998</v>
      </c>
      <c r="K280" s="1" t="s">
        <v>213</v>
      </c>
      <c r="L280" s="9" t="str">
        <f t="shared" si="80"/>
        <v>N/A</v>
      </c>
    </row>
    <row r="281" spans="1:12" x14ac:dyDescent="0.25">
      <c r="A281" s="18" t="s">
        <v>697</v>
      </c>
      <c r="B281" s="1" t="s">
        <v>213</v>
      </c>
      <c r="C281" s="1">
        <v>628.25</v>
      </c>
      <c r="D281" s="11" t="str">
        <f t="shared" si="74"/>
        <v>N/A</v>
      </c>
      <c r="E281" s="1">
        <v>627.33333332999996</v>
      </c>
      <c r="F281" s="11" t="str">
        <f t="shared" si="78"/>
        <v>N/A</v>
      </c>
      <c r="G281" s="1">
        <v>659.08333332999996</v>
      </c>
      <c r="H281" s="11" t="str">
        <f t="shared" si="79"/>
        <v>N/A</v>
      </c>
      <c r="I281" s="12">
        <v>-0.14599999999999999</v>
      </c>
      <c r="J281" s="12">
        <v>5.0609999999999999</v>
      </c>
      <c r="K281" s="1" t="s">
        <v>213</v>
      </c>
      <c r="L281" s="9" t="str">
        <f t="shared" si="80"/>
        <v>N/A</v>
      </c>
    </row>
    <row r="282" spans="1:12" x14ac:dyDescent="0.25">
      <c r="A282" s="18" t="s">
        <v>698</v>
      </c>
      <c r="B282" s="1" t="s">
        <v>213</v>
      </c>
      <c r="C282" s="1">
        <v>3389</v>
      </c>
      <c r="D282" s="11" t="str">
        <f t="shared" si="74"/>
        <v>N/A</v>
      </c>
      <c r="E282" s="1">
        <v>3791</v>
      </c>
      <c r="F282" s="11" t="str">
        <f t="shared" si="78"/>
        <v>N/A</v>
      </c>
      <c r="G282" s="1">
        <v>4201</v>
      </c>
      <c r="H282" s="11" t="str">
        <f t="shared" si="79"/>
        <v>N/A</v>
      </c>
      <c r="I282" s="12">
        <v>11.86</v>
      </c>
      <c r="J282" s="12">
        <v>10.82</v>
      </c>
      <c r="K282" s="1" t="s">
        <v>213</v>
      </c>
      <c r="L282" s="9" t="str">
        <f t="shared" si="80"/>
        <v>N/A</v>
      </c>
    </row>
    <row r="283" spans="1:12" x14ac:dyDescent="0.25">
      <c r="A283" s="18" t="s">
        <v>699</v>
      </c>
      <c r="B283" s="1" t="s">
        <v>213</v>
      </c>
      <c r="C283" s="1">
        <v>3693</v>
      </c>
      <c r="D283" s="11" t="str">
        <f t="shared" si="74"/>
        <v>N/A</v>
      </c>
      <c r="E283" s="1">
        <v>4049</v>
      </c>
      <c r="F283" s="11" t="str">
        <f t="shared" si="78"/>
        <v>N/A</v>
      </c>
      <c r="G283" s="1">
        <v>4511</v>
      </c>
      <c r="H283" s="11" t="str">
        <f t="shared" si="79"/>
        <v>N/A</v>
      </c>
      <c r="I283" s="12">
        <v>9.64</v>
      </c>
      <c r="J283" s="12">
        <v>11.41</v>
      </c>
      <c r="K283" s="1" t="s">
        <v>213</v>
      </c>
      <c r="L283" s="9" t="str">
        <f t="shared" si="80"/>
        <v>N/A</v>
      </c>
    </row>
    <row r="284" spans="1:12" x14ac:dyDescent="0.25">
      <c r="A284" s="18" t="s">
        <v>700</v>
      </c>
      <c r="B284" s="1" t="s">
        <v>213</v>
      </c>
      <c r="C284" s="1">
        <v>2957.25</v>
      </c>
      <c r="D284" s="11" t="str">
        <f t="shared" si="74"/>
        <v>N/A</v>
      </c>
      <c r="E284" s="1">
        <v>3253.5</v>
      </c>
      <c r="F284" s="11" t="str">
        <f t="shared" si="78"/>
        <v>N/A</v>
      </c>
      <c r="G284" s="1">
        <v>3613.5</v>
      </c>
      <c r="H284" s="11" t="str">
        <f t="shared" si="79"/>
        <v>N/A</v>
      </c>
      <c r="I284" s="12">
        <v>10.02</v>
      </c>
      <c r="J284" s="12">
        <v>11.07</v>
      </c>
      <c r="K284" s="1" t="s">
        <v>213</v>
      </c>
      <c r="L284" s="9" t="str">
        <f t="shared" si="80"/>
        <v>N/A</v>
      </c>
    </row>
    <row r="285" spans="1:12" x14ac:dyDescent="0.25">
      <c r="A285" s="18" t="s">
        <v>404</v>
      </c>
      <c r="B285" s="35" t="s">
        <v>290</v>
      </c>
      <c r="C285" s="8">
        <v>31.666978135000001</v>
      </c>
      <c r="D285" s="11" t="str">
        <f>IF($B285="N/A","N/A",IF(C285&lt;=40,"Yes","No"))</f>
        <v>Yes</v>
      </c>
      <c r="E285" s="8">
        <v>33.614115978000001</v>
      </c>
      <c r="F285" s="11" t="str">
        <f>IF($B285="N/A","N/A",IF(E285&lt;=40,"Yes","No"))</f>
        <v>Yes</v>
      </c>
      <c r="G285" s="8">
        <v>35.927477977999999</v>
      </c>
      <c r="H285" s="11" t="str">
        <f>IF($B285="N/A","N/A",IF(G285&lt;=40,"Yes","No"))</f>
        <v>Yes</v>
      </c>
      <c r="I285" s="12">
        <v>6.149</v>
      </c>
      <c r="J285" s="12">
        <v>6.8819999999999997</v>
      </c>
      <c r="K285" s="43" t="s">
        <v>741</v>
      </c>
      <c r="L285" s="9" t="str">
        <f t="shared" si="80"/>
        <v>Yes</v>
      </c>
    </row>
    <row r="286" spans="1:12" x14ac:dyDescent="0.25">
      <c r="A286" s="18" t="s">
        <v>701</v>
      </c>
      <c r="B286" s="1" t="s">
        <v>213</v>
      </c>
      <c r="C286" s="1">
        <v>4506</v>
      </c>
      <c r="D286" s="11" t="str">
        <f t="shared" ref="D286:D304" si="81">IF($B286="N/A","N/A",IF(C286&gt;10,"No",IF(C286&lt;-10,"No","Yes")))</f>
        <v>N/A</v>
      </c>
      <c r="E286" s="1">
        <v>4594</v>
      </c>
      <c r="F286" s="11" t="str">
        <f t="shared" ref="F286:F287" si="82">IF($B286="N/A","N/A",IF(E286&gt;10,"No",IF(E286&lt;-10,"No","Yes")))</f>
        <v>N/A</v>
      </c>
      <c r="G286" s="1">
        <v>4384</v>
      </c>
      <c r="H286" s="11" t="str">
        <f t="shared" ref="H286:H287" si="83">IF($B286="N/A","N/A",IF(G286&gt;10,"No",IF(G286&lt;-10,"No","Yes")))</f>
        <v>N/A</v>
      </c>
      <c r="I286" s="12">
        <v>1.9530000000000001</v>
      </c>
      <c r="J286" s="12">
        <v>-4.57</v>
      </c>
      <c r="K286" s="1" t="s">
        <v>213</v>
      </c>
      <c r="L286" s="9" t="str">
        <f t="shared" ref="L286:L287" si="84">IF(J286="Div by 0", "N/A", IF(K286="N/A","N/A", IF(J286&gt;VALUE(MID(K286,1,2)), "No", IF(J286&lt;-1*VALUE(MID(K286,1,2)), "No", "Yes"))))</f>
        <v>N/A</v>
      </c>
    </row>
    <row r="287" spans="1:12" x14ac:dyDescent="0.25">
      <c r="A287" s="18" t="s">
        <v>702</v>
      </c>
      <c r="B287" s="1" t="s">
        <v>213</v>
      </c>
      <c r="C287" s="1">
        <v>1985.4166667</v>
      </c>
      <c r="D287" s="11" t="str">
        <f t="shared" si="81"/>
        <v>N/A</v>
      </c>
      <c r="E287" s="1">
        <v>2043.3333333</v>
      </c>
      <c r="F287" s="11" t="str">
        <f t="shared" si="82"/>
        <v>N/A</v>
      </c>
      <c r="G287" s="1">
        <v>1912.1666667</v>
      </c>
      <c r="H287" s="11" t="str">
        <f t="shared" si="83"/>
        <v>N/A</v>
      </c>
      <c r="I287" s="12">
        <v>2.9169999999999998</v>
      </c>
      <c r="J287" s="12">
        <v>-6.42</v>
      </c>
      <c r="K287" s="1" t="s">
        <v>213</v>
      </c>
      <c r="L287" s="9" t="str">
        <f t="shared" si="84"/>
        <v>N/A</v>
      </c>
    </row>
    <row r="288" spans="1:12" x14ac:dyDescent="0.25">
      <c r="A288" s="18" t="s">
        <v>703</v>
      </c>
      <c r="B288" s="1" t="s">
        <v>213</v>
      </c>
      <c r="C288" s="1">
        <v>60</v>
      </c>
      <c r="D288" s="11" t="str">
        <f t="shared" si="81"/>
        <v>N/A</v>
      </c>
      <c r="E288" s="1">
        <v>77</v>
      </c>
      <c r="F288" s="11" t="str">
        <f t="shared" ref="F288:F289" si="85">IF($B288="N/A","N/A",IF(E288&gt;10,"No",IF(E288&lt;-10,"No","Yes")))</f>
        <v>N/A</v>
      </c>
      <c r="G288" s="1">
        <v>55</v>
      </c>
      <c r="H288" s="11" t="str">
        <f t="shared" ref="H288:H289" si="86">IF($B288="N/A","N/A",IF(G288&gt;10,"No",IF(G288&lt;-10,"No","Yes")))</f>
        <v>N/A</v>
      </c>
      <c r="I288" s="12">
        <v>28.33</v>
      </c>
      <c r="J288" s="12">
        <v>-28.6</v>
      </c>
      <c r="K288" s="1" t="s">
        <v>213</v>
      </c>
      <c r="L288" s="9" t="str">
        <f t="shared" ref="L288:L289" si="87">IF(J288="Div by 0", "N/A", IF(K288="N/A","N/A", IF(J288&gt;VALUE(MID(K288,1,2)), "No", IF(J288&lt;-1*VALUE(MID(K288,1,2)), "No", "Yes"))))</f>
        <v>N/A</v>
      </c>
    </row>
    <row r="289" spans="1:12" x14ac:dyDescent="0.25">
      <c r="A289" s="18" t="s">
        <v>715</v>
      </c>
      <c r="B289" s="1" t="s">
        <v>213</v>
      </c>
      <c r="C289" s="1">
        <v>16.75</v>
      </c>
      <c r="D289" s="11" t="str">
        <f t="shared" si="81"/>
        <v>N/A</v>
      </c>
      <c r="E289" s="1">
        <v>20.166666667000001</v>
      </c>
      <c r="F289" s="11" t="str">
        <f t="shared" si="85"/>
        <v>N/A</v>
      </c>
      <c r="G289" s="1">
        <v>15.416666666999999</v>
      </c>
      <c r="H289" s="11" t="str">
        <f t="shared" si="86"/>
        <v>N/A</v>
      </c>
      <c r="I289" s="12">
        <v>20.399999999999999</v>
      </c>
      <c r="J289" s="12">
        <v>-23.6</v>
      </c>
      <c r="K289" s="1" t="s">
        <v>213</v>
      </c>
      <c r="L289" s="9" t="str">
        <f t="shared" si="87"/>
        <v>N/A</v>
      </c>
    </row>
    <row r="290" spans="1:12" x14ac:dyDescent="0.25">
      <c r="A290" s="18" t="s">
        <v>704</v>
      </c>
      <c r="B290" s="1" t="s">
        <v>213</v>
      </c>
      <c r="C290" s="1">
        <v>14</v>
      </c>
      <c r="D290" s="11" t="str">
        <f t="shared" si="81"/>
        <v>N/A</v>
      </c>
      <c r="E290" s="1">
        <v>352</v>
      </c>
      <c r="F290" s="11" t="str">
        <f t="shared" ref="F290:F304" si="88">IF($B290="N/A","N/A",IF(E290&gt;10,"No",IF(E290&lt;-10,"No","Yes")))</f>
        <v>N/A</v>
      </c>
      <c r="G290" s="1">
        <v>582</v>
      </c>
      <c r="H290" s="11" t="str">
        <f t="shared" ref="H290:H304" si="89">IF($B290="N/A","N/A",IF(G290&gt;10,"No",IF(G290&lt;-10,"No","Yes")))</f>
        <v>N/A</v>
      </c>
      <c r="I290" s="12">
        <v>2414</v>
      </c>
      <c r="J290" s="12">
        <v>65.34</v>
      </c>
      <c r="K290" s="1" t="s">
        <v>213</v>
      </c>
      <c r="L290" s="9" t="str">
        <f t="shared" ref="L290:L301" si="90">IF(J290="Div by 0", "N/A", IF(K290="N/A","N/A", IF(J290&gt;VALUE(MID(K290,1,2)), "No", IF(J290&lt;-1*VALUE(MID(K290,1,2)), "No", "Yes"))))</f>
        <v>N/A</v>
      </c>
    </row>
    <row r="291" spans="1:12" x14ac:dyDescent="0.25">
      <c r="A291" s="18" t="s">
        <v>705</v>
      </c>
      <c r="B291" s="1" t="s">
        <v>213</v>
      </c>
      <c r="C291" s="1">
        <v>489</v>
      </c>
      <c r="D291" s="11" t="str">
        <f t="shared" si="81"/>
        <v>N/A</v>
      </c>
      <c r="E291" s="1">
        <v>994</v>
      </c>
      <c r="F291" s="11" t="str">
        <f t="shared" si="88"/>
        <v>N/A</v>
      </c>
      <c r="G291" s="1">
        <v>1268</v>
      </c>
      <c r="H291" s="11" t="str">
        <f t="shared" si="89"/>
        <v>N/A</v>
      </c>
      <c r="I291" s="12">
        <v>103.3</v>
      </c>
      <c r="J291" s="12">
        <v>27.57</v>
      </c>
      <c r="K291" s="1" t="s">
        <v>213</v>
      </c>
      <c r="L291" s="9" t="str">
        <f t="shared" si="90"/>
        <v>N/A</v>
      </c>
    </row>
    <row r="292" spans="1:12" x14ac:dyDescent="0.25">
      <c r="A292" s="18" t="s">
        <v>723</v>
      </c>
      <c r="B292" s="35" t="s">
        <v>213</v>
      </c>
      <c r="C292" s="13">
        <v>0</v>
      </c>
      <c r="D292" s="11" t="str">
        <f t="shared" si="81"/>
        <v>N/A</v>
      </c>
      <c r="E292" s="13">
        <v>0</v>
      </c>
      <c r="F292" s="11" t="str">
        <f t="shared" si="88"/>
        <v>N/A</v>
      </c>
      <c r="G292" s="13">
        <v>0.15772870659999999</v>
      </c>
      <c r="H292" s="11" t="str">
        <f t="shared" si="89"/>
        <v>N/A</v>
      </c>
      <c r="I292" s="12" t="s">
        <v>1746</v>
      </c>
      <c r="J292" s="12" t="s">
        <v>1746</v>
      </c>
      <c r="K292" s="35" t="s">
        <v>213</v>
      </c>
      <c r="L292" s="9" t="str">
        <f t="shared" si="90"/>
        <v>N/A</v>
      </c>
    </row>
    <row r="293" spans="1:12" x14ac:dyDescent="0.25">
      <c r="A293" s="18" t="s">
        <v>716</v>
      </c>
      <c r="B293" s="1" t="s">
        <v>213</v>
      </c>
      <c r="C293" s="1">
        <v>202.75</v>
      </c>
      <c r="D293" s="11" t="str">
        <f t="shared" si="81"/>
        <v>N/A</v>
      </c>
      <c r="E293" s="1">
        <v>564.75</v>
      </c>
      <c r="F293" s="11" t="str">
        <f t="shared" si="88"/>
        <v>N/A</v>
      </c>
      <c r="G293" s="1">
        <v>740.75</v>
      </c>
      <c r="H293" s="11" t="str">
        <f t="shared" si="89"/>
        <v>N/A</v>
      </c>
      <c r="I293" s="12">
        <v>178.5</v>
      </c>
      <c r="J293" s="12">
        <v>31.16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4522</v>
      </c>
      <c r="D309" s="1" t="s">
        <v>213</v>
      </c>
      <c r="E309" s="1">
        <v>5237</v>
      </c>
      <c r="F309" s="1" t="s">
        <v>213</v>
      </c>
      <c r="G309" s="1">
        <v>5854</v>
      </c>
      <c r="H309" s="1" t="s">
        <v>213</v>
      </c>
      <c r="I309" s="12">
        <v>15.81</v>
      </c>
      <c r="J309" s="12">
        <v>11.78</v>
      </c>
      <c r="K309" s="1" t="s">
        <v>213</v>
      </c>
      <c r="L309" s="9" t="str">
        <f>IF(J309="Div by 0", "N/A", IF(K309="N/A","N/A", IF(J309&gt;VALUE(MID(K309,1,2)), "No", IF(J309&lt;-1*VALUE(MID(K309,1,2)), "No", "Yes"))))</f>
        <v>N/A</v>
      </c>
    </row>
    <row r="310" spans="1:12" x14ac:dyDescent="0.25">
      <c r="A310" s="67" t="s">
        <v>73</v>
      </c>
      <c r="B310" s="35" t="s">
        <v>213</v>
      </c>
      <c r="C310" s="36">
        <v>62721</v>
      </c>
      <c r="D310" s="11" t="str">
        <f>IF($B310="N/A","N/A",IF(C310&gt;10,"No",IF(C310&lt;-10,"No","Yes")))</f>
        <v>N/A</v>
      </c>
      <c r="E310" s="36">
        <v>67102</v>
      </c>
      <c r="F310" s="11" t="str">
        <f>IF($B310="N/A","N/A",IF(E310&gt;10,"No",IF(E310&lt;-10,"No","Yes")))</f>
        <v>N/A</v>
      </c>
      <c r="G310" s="36">
        <v>67821</v>
      </c>
      <c r="H310" s="11" t="str">
        <f>IF($B310="N/A","N/A",IF(G310&gt;10,"No",IF(G310&lt;-10,"No","Yes")))</f>
        <v>N/A</v>
      </c>
      <c r="I310" s="12">
        <v>6.9850000000000003</v>
      </c>
      <c r="J310" s="12">
        <v>1.0720000000000001</v>
      </c>
      <c r="K310" s="43" t="s">
        <v>741</v>
      </c>
      <c r="L310" s="9" t="str">
        <f t="shared" ref="L310:L339" si="92">IF(J310="Div by 0", "N/A", IF(K310="N/A","N/A", IF(J310&gt;VALUE(MID(K310,1,2)), "No", IF(J310&lt;-1*VALUE(MID(K310,1,2)), "No", "Yes"))))</f>
        <v>Yes</v>
      </c>
    </row>
    <row r="311" spans="1:12" x14ac:dyDescent="0.25">
      <c r="A311" s="50" t="s">
        <v>182</v>
      </c>
      <c r="B311" s="35" t="s">
        <v>213</v>
      </c>
      <c r="C311" s="36">
        <v>4630</v>
      </c>
      <c r="D311" s="11" t="str">
        <f t="shared" ref="D311:D314" si="93">IF($B311="N/A","N/A",IF(C311&gt;10,"No",IF(C311&lt;-10,"No","Yes")))</f>
        <v>N/A</v>
      </c>
      <c r="E311" s="36">
        <v>4712</v>
      </c>
      <c r="F311" s="11" t="str">
        <f t="shared" ref="F311:F314" si="94">IF($B311="N/A","N/A",IF(E311&gt;10,"No",IF(E311&lt;-10,"No","Yes")))</f>
        <v>N/A</v>
      </c>
      <c r="G311" s="36">
        <v>4858</v>
      </c>
      <c r="H311" s="11" t="str">
        <f t="shared" ref="H311:H314" si="95">IF($B311="N/A","N/A",IF(G311&gt;10,"No",IF(G311&lt;-10,"No","Yes")))</f>
        <v>N/A</v>
      </c>
      <c r="I311" s="12">
        <v>1.7709999999999999</v>
      </c>
      <c r="J311" s="12">
        <v>3.0979999999999999</v>
      </c>
      <c r="K311" s="43" t="s">
        <v>741</v>
      </c>
      <c r="L311" s="9" t="str">
        <f>IF(J311="Div by 0", "N/A", IF(OR(J311="N/A",K311="N/A"),"N/A", IF(J311&gt;VALUE(MID(K311,1,2)), "No", IF(J311&lt;-1*VALUE(MID(K311,1,2)), "No", "Yes"))))</f>
        <v>Yes</v>
      </c>
    </row>
    <row r="312" spans="1:12" x14ac:dyDescent="0.25">
      <c r="A312" s="50" t="s">
        <v>183</v>
      </c>
      <c r="B312" s="35" t="s">
        <v>213</v>
      </c>
      <c r="C312" s="36">
        <v>9406</v>
      </c>
      <c r="D312" s="11" t="str">
        <f t="shared" si="93"/>
        <v>N/A</v>
      </c>
      <c r="E312" s="36">
        <v>9980</v>
      </c>
      <c r="F312" s="11" t="str">
        <f t="shared" si="94"/>
        <v>N/A</v>
      </c>
      <c r="G312" s="36">
        <v>10354</v>
      </c>
      <c r="H312" s="11" t="str">
        <f t="shared" si="95"/>
        <v>N/A</v>
      </c>
      <c r="I312" s="12">
        <v>6.1020000000000003</v>
      </c>
      <c r="J312" s="12">
        <v>3.7469999999999999</v>
      </c>
      <c r="K312" s="43" t="s">
        <v>741</v>
      </c>
      <c r="L312" s="9" t="str">
        <f t="shared" ref="L312:L314" si="96">IF(J312="Div by 0", "N/A", IF(OR(J312="N/A",K312="N/A"),"N/A", IF(J312&gt;VALUE(MID(K312,1,2)), "No", IF(J312&lt;-1*VALUE(MID(K312,1,2)), "No", "Yes"))))</f>
        <v>Yes</v>
      </c>
    </row>
    <row r="313" spans="1:12" x14ac:dyDescent="0.25">
      <c r="A313" s="50" t="s">
        <v>184</v>
      </c>
      <c r="B313" s="35" t="s">
        <v>213</v>
      </c>
      <c r="C313" s="36">
        <v>41583</v>
      </c>
      <c r="D313" s="11" t="str">
        <f t="shared" si="93"/>
        <v>N/A</v>
      </c>
      <c r="E313" s="36">
        <v>44099</v>
      </c>
      <c r="F313" s="11" t="str">
        <f t="shared" si="94"/>
        <v>N/A</v>
      </c>
      <c r="G313" s="36">
        <v>44626</v>
      </c>
      <c r="H313" s="11" t="str">
        <f t="shared" si="95"/>
        <v>N/A</v>
      </c>
      <c r="I313" s="12">
        <v>6.0510000000000002</v>
      </c>
      <c r="J313" s="12">
        <v>1.1950000000000001</v>
      </c>
      <c r="K313" s="43" t="s">
        <v>741</v>
      </c>
      <c r="L313" s="9" t="str">
        <f t="shared" si="96"/>
        <v>Yes</v>
      </c>
    </row>
    <row r="314" spans="1:12" x14ac:dyDescent="0.25">
      <c r="A314" s="7" t="s">
        <v>185</v>
      </c>
      <c r="B314" s="35" t="s">
        <v>213</v>
      </c>
      <c r="C314" s="36">
        <v>7102</v>
      </c>
      <c r="D314" s="11" t="str">
        <f t="shared" si="93"/>
        <v>N/A</v>
      </c>
      <c r="E314" s="36">
        <v>8311</v>
      </c>
      <c r="F314" s="11" t="str">
        <f t="shared" si="94"/>
        <v>N/A</v>
      </c>
      <c r="G314" s="36">
        <v>7983</v>
      </c>
      <c r="H314" s="11" t="str">
        <f t="shared" si="95"/>
        <v>N/A</v>
      </c>
      <c r="I314" s="12">
        <v>17.02</v>
      </c>
      <c r="J314" s="12">
        <v>-3.95</v>
      </c>
      <c r="K314" s="43" t="s">
        <v>741</v>
      </c>
      <c r="L314" s="9" t="str">
        <f t="shared" si="96"/>
        <v>Yes</v>
      </c>
    </row>
    <row r="315" spans="1:12" x14ac:dyDescent="0.25">
      <c r="A315" s="50" t="s">
        <v>1124</v>
      </c>
      <c r="B315" s="13" t="s">
        <v>213</v>
      </c>
      <c r="C315" s="36">
        <v>40594</v>
      </c>
      <c r="D315" s="9" t="str">
        <f t="shared" ref="D315:F318" si="97">IF($B315="N/A","N/A",IF(C315&lt;0,"No","Yes"))</f>
        <v>N/A</v>
      </c>
      <c r="E315" s="36">
        <v>43621</v>
      </c>
      <c r="F315" s="9" t="str">
        <f t="shared" si="97"/>
        <v>N/A</v>
      </c>
      <c r="G315" s="36">
        <v>43953</v>
      </c>
      <c r="H315" s="9" t="str">
        <f t="shared" ref="H315:H318" si="98">IF($B315="N/A","N/A",IF(G315&lt;0,"No","Yes"))</f>
        <v>N/A</v>
      </c>
      <c r="I315" s="12">
        <v>7.4569999999999999</v>
      </c>
      <c r="J315" s="12">
        <v>0.7611</v>
      </c>
      <c r="K315" s="1" t="s">
        <v>740</v>
      </c>
      <c r="L315" s="9" t="str">
        <f>IF(J315="Div by 0", "N/A", IF(OR(J315="N/A",K315="N/A"),"N/A", IF(J315&gt;VALUE(MID(K315,1,2)), "No", IF(J315&lt;-1*VALUE(MID(K315,1,2)), "No", "Yes"))))</f>
        <v>Yes</v>
      </c>
    </row>
    <row r="316" spans="1:12" x14ac:dyDescent="0.25">
      <c r="A316" s="50" t="s">
        <v>433</v>
      </c>
      <c r="B316" s="13" t="s">
        <v>213</v>
      </c>
      <c r="C316" s="36">
        <v>1797</v>
      </c>
      <c r="D316" s="9" t="str">
        <f t="shared" si="97"/>
        <v>N/A</v>
      </c>
      <c r="E316" s="36">
        <v>2010</v>
      </c>
      <c r="F316" s="9" t="str">
        <f t="shared" si="97"/>
        <v>N/A</v>
      </c>
      <c r="G316" s="36">
        <v>1974</v>
      </c>
      <c r="H316" s="9" t="str">
        <f t="shared" si="98"/>
        <v>N/A</v>
      </c>
      <c r="I316" s="12">
        <v>11.85</v>
      </c>
      <c r="J316" s="12">
        <v>-1.79</v>
      </c>
      <c r="K316" s="1" t="s">
        <v>740</v>
      </c>
      <c r="L316" s="9" t="str">
        <f t="shared" ref="L316:L318" si="99">IF(J316="Div by 0", "N/A", IF(OR(J316="N/A",K316="N/A"),"N/A", IF(J316&gt;VALUE(MID(K316,1,2)), "No", IF(J316&lt;-1*VALUE(MID(K316,1,2)), "No", "Yes"))))</f>
        <v>Yes</v>
      </c>
    </row>
    <row r="317" spans="1:12" x14ac:dyDescent="0.25">
      <c r="A317" s="50" t="s">
        <v>434</v>
      </c>
      <c r="B317" s="13" t="s">
        <v>213</v>
      </c>
      <c r="C317" s="36">
        <v>14634</v>
      </c>
      <c r="D317" s="9" t="str">
        <f t="shared" si="97"/>
        <v>N/A</v>
      </c>
      <c r="E317" s="36">
        <v>15893</v>
      </c>
      <c r="F317" s="9" t="str">
        <f t="shared" si="97"/>
        <v>N/A</v>
      </c>
      <c r="G317" s="36">
        <v>16274</v>
      </c>
      <c r="H317" s="9" t="str">
        <f t="shared" si="98"/>
        <v>N/A</v>
      </c>
      <c r="I317" s="12">
        <v>8.6029999999999998</v>
      </c>
      <c r="J317" s="12">
        <v>2.3969999999999998</v>
      </c>
      <c r="K317" s="1" t="s">
        <v>740</v>
      </c>
      <c r="L317" s="9" t="str">
        <f t="shared" si="99"/>
        <v>Yes</v>
      </c>
    </row>
    <row r="318" spans="1:12" x14ac:dyDescent="0.25">
      <c r="A318" s="50" t="s">
        <v>1125</v>
      </c>
      <c r="B318" s="13" t="s">
        <v>213</v>
      </c>
      <c r="C318" s="36">
        <v>3124</v>
      </c>
      <c r="D318" s="9" t="str">
        <f t="shared" si="97"/>
        <v>N/A</v>
      </c>
      <c r="E318" s="36">
        <v>3276</v>
      </c>
      <c r="F318" s="9" t="str">
        <f t="shared" si="97"/>
        <v>N/A</v>
      </c>
      <c r="G318" s="36">
        <v>3444</v>
      </c>
      <c r="H318" s="9" t="str">
        <f t="shared" si="98"/>
        <v>N/A</v>
      </c>
      <c r="I318" s="12">
        <v>4.8659999999999997</v>
      </c>
      <c r="J318" s="12">
        <v>5.1280000000000001</v>
      </c>
      <c r="K318" s="1" t="s">
        <v>740</v>
      </c>
      <c r="L318" s="9" t="str">
        <f t="shared" si="99"/>
        <v>Yes</v>
      </c>
    </row>
    <row r="319" spans="1:12" x14ac:dyDescent="0.25">
      <c r="A319" s="50" t="s">
        <v>98</v>
      </c>
      <c r="B319" s="35" t="s">
        <v>291</v>
      </c>
      <c r="C319" s="8">
        <v>90.846765836000003</v>
      </c>
      <c r="D319" s="11" t="str">
        <f>IF($B319="N/A","N/A",IF(C319&gt;80,"Yes","No"))</f>
        <v>Yes</v>
      </c>
      <c r="E319" s="8">
        <v>90.466752108999998</v>
      </c>
      <c r="F319" s="11" t="str">
        <f>IF($B319="N/A","N/A",IF(E319&gt;80,"Yes","No"))</f>
        <v>Yes</v>
      </c>
      <c r="G319" s="8">
        <v>89.908730333999998</v>
      </c>
      <c r="H319" s="11" t="str">
        <f>IF($B319="N/A","N/A",IF(G319&gt;80,"Yes","No"))</f>
        <v>Yes</v>
      </c>
      <c r="I319" s="12">
        <v>-0.41799999999999998</v>
      </c>
      <c r="J319" s="12">
        <v>-0.61699999999999999</v>
      </c>
      <c r="K319" s="43" t="s">
        <v>741</v>
      </c>
      <c r="L319" s="9" t="str">
        <f t="shared" si="92"/>
        <v>Yes</v>
      </c>
    </row>
    <row r="320" spans="1:12" x14ac:dyDescent="0.25">
      <c r="A320" s="50" t="s">
        <v>332</v>
      </c>
      <c r="B320" s="35" t="s">
        <v>278</v>
      </c>
      <c r="C320" s="8">
        <v>1.047496054</v>
      </c>
      <c r="D320" s="11" t="str">
        <f>IF($B320="N/A","N/A",IF(C320&gt;=5,"No",IF(C320&lt;0,"No","Yes")))</f>
        <v>Yes</v>
      </c>
      <c r="E320" s="8">
        <v>0.91502488749999999</v>
      </c>
      <c r="F320" s="11" t="str">
        <f>IF($B320="N/A","N/A",IF(E320&gt;=5,"No",IF(E320&lt;0,"No","Yes")))</f>
        <v>Yes</v>
      </c>
      <c r="G320" s="8">
        <v>0.9628286224</v>
      </c>
      <c r="H320" s="11" t="str">
        <f>IF($B320="N/A","N/A",IF(G320&gt;=5,"No",IF(G320&lt;0,"No","Yes")))</f>
        <v>Yes</v>
      </c>
      <c r="I320" s="12">
        <v>-12.6</v>
      </c>
      <c r="J320" s="12">
        <v>5.2240000000000002</v>
      </c>
      <c r="K320" s="43" t="s">
        <v>741</v>
      </c>
      <c r="L320" s="9" t="str">
        <f t="shared" si="92"/>
        <v>Yes</v>
      </c>
    </row>
    <row r="321" spans="1:12" x14ac:dyDescent="0.25">
      <c r="A321" s="50" t="s">
        <v>340</v>
      </c>
      <c r="B321" s="43" t="s">
        <v>278</v>
      </c>
      <c r="C321" s="8">
        <v>4.6746703655999999</v>
      </c>
      <c r="D321" s="11" t="str">
        <f>IF($B321="N/A","N/A",IF(C321&gt;=5,"No",IF(C321&lt;0,"No","Yes")))</f>
        <v>Yes</v>
      </c>
      <c r="E321" s="8">
        <v>4.7927036451999996</v>
      </c>
      <c r="F321" s="11" t="str">
        <f>IF($B321="N/A","N/A",IF(E321&gt;=5,"No",IF(E321&lt;0,"No","Yes")))</f>
        <v>Yes</v>
      </c>
      <c r="G321" s="8">
        <v>5.2668052667999996</v>
      </c>
      <c r="H321" s="11" t="str">
        <f>IF($B321="N/A","N/A",IF(G321&gt;=5,"No",IF(G321&lt;0,"No","Yes")))</f>
        <v>No</v>
      </c>
      <c r="I321" s="12">
        <v>2.5249999999999999</v>
      </c>
      <c r="J321" s="12">
        <v>9.8919999999999995</v>
      </c>
      <c r="K321" s="43" t="s">
        <v>741</v>
      </c>
      <c r="L321" s="9" t="str">
        <f t="shared" si="92"/>
        <v>Yes</v>
      </c>
    </row>
    <row r="322" spans="1:12" x14ac:dyDescent="0.25">
      <c r="A322" s="50" t="s">
        <v>333</v>
      </c>
      <c r="B322" s="43" t="s">
        <v>278</v>
      </c>
      <c r="C322" s="8">
        <v>3.1106009152</v>
      </c>
      <c r="D322" s="11" t="str">
        <f>IF($B322="N/A","N/A",IF(C322&gt;=5,"No",IF(C322&lt;0,"No","Yes")))</f>
        <v>Yes</v>
      </c>
      <c r="E322" s="8">
        <v>2.9537122589</v>
      </c>
      <c r="F322" s="11" t="str">
        <f>IF($B322="N/A","N/A",IF(E322&gt;=5,"No",IF(E322&lt;0,"No","Yes")))</f>
        <v>Yes</v>
      </c>
      <c r="G322" s="8">
        <v>2.7336665634999999</v>
      </c>
      <c r="H322" s="11" t="str">
        <f>IF($B322="N/A","N/A",IF(G322&gt;=5,"No",IF(G322&lt;0,"No","Yes")))</f>
        <v>Yes</v>
      </c>
      <c r="I322" s="12">
        <v>-5.04</v>
      </c>
      <c r="J322" s="12">
        <v>-7.45</v>
      </c>
      <c r="K322" s="43" t="s">
        <v>741</v>
      </c>
      <c r="L322" s="9" t="str">
        <f t="shared" si="92"/>
        <v>Yes</v>
      </c>
    </row>
    <row r="323" spans="1:12" x14ac:dyDescent="0.25">
      <c r="A323" s="50" t="s">
        <v>334</v>
      </c>
      <c r="B323" s="43" t="s">
        <v>292</v>
      </c>
      <c r="C323" s="8">
        <v>1.5943623300000001E-2</v>
      </c>
      <c r="D323" s="11" t="str">
        <f>IF($B323="N/A","N/A",IF(C323&gt;0,"No",IF(C323&lt;0,"No","Yes")))</f>
        <v>No</v>
      </c>
      <c r="E323" s="8">
        <v>2.53345653E-2</v>
      </c>
      <c r="F323" s="11" t="str">
        <f>IF($B323="N/A","N/A",IF(E323&gt;0,"No",IF(E323&lt;0,"No","Yes")))</f>
        <v>No</v>
      </c>
      <c r="G323" s="8">
        <v>2.0642573800000001E-2</v>
      </c>
      <c r="H323" s="11" t="str">
        <f>IF($B323="N/A","N/A",IF(G323&gt;0,"No",IF(G323&lt;0,"No","Yes")))</f>
        <v>No</v>
      </c>
      <c r="I323" s="12">
        <v>58.9</v>
      </c>
      <c r="J323" s="12">
        <v>-18.5</v>
      </c>
      <c r="K323" s="43" t="s">
        <v>741</v>
      </c>
      <c r="L323" s="9" t="str">
        <f t="shared" si="92"/>
        <v>No</v>
      </c>
    </row>
    <row r="324" spans="1:12" x14ac:dyDescent="0.25">
      <c r="A324" s="50" t="s">
        <v>335</v>
      </c>
      <c r="B324" s="43" t="s">
        <v>278</v>
      </c>
      <c r="C324" s="8">
        <v>0.30452320589999998</v>
      </c>
      <c r="D324" s="11" t="str">
        <f>IF($B324="N/A","N/A",IF(C324&gt;=5,"No",IF(C324&lt;0,"No","Yes")))</f>
        <v>Yes</v>
      </c>
      <c r="E324" s="8">
        <v>0.84647253440000003</v>
      </c>
      <c r="F324" s="11" t="str">
        <f>IF($B324="N/A","N/A",IF(E324&gt;=5,"No",IF(E324&lt;0,"No","Yes")))</f>
        <v>Yes</v>
      </c>
      <c r="G324" s="8">
        <v>1.1073266392000001</v>
      </c>
      <c r="H324" s="11" t="str">
        <f>IF($B324="N/A","N/A",IF(G324&gt;=5,"No",IF(G324&lt;0,"No","Yes")))</f>
        <v>Yes</v>
      </c>
      <c r="I324" s="12">
        <v>178</v>
      </c>
      <c r="J324" s="12">
        <v>30.82</v>
      </c>
      <c r="K324" s="43" t="s">
        <v>741</v>
      </c>
      <c r="L324" s="9" t="str">
        <f t="shared" si="92"/>
        <v>No</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6.2674383379999998</v>
      </c>
      <c r="D334" s="11" t="str">
        <f>IF($B334="N/A","N/A",IF(C334&gt;15,"No",IF(C334&lt;2,"No","Yes")))</f>
        <v>Yes</v>
      </c>
      <c r="E334" s="8">
        <v>5.5721140949999999</v>
      </c>
      <c r="F334" s="11" t="str">
        <f>IF($B334="N/A","N/A",IF(E334&gt;15,"No",IF(E334&lt;2,"No","Yes")))</f>
        <v>Yes</v>
      </c>
      <c r="G334" s="8">
        <v>5.7828696126999999</v>
      </c>
      <c r="H334" s="11" t="str">
        <f>IF($B334="N/A","N/A",IF(G334&gt;15,"No",IF(G334&lt;2,"No","Yes")))</f>
        <v>Yes</v>
      </c>
      <c r="I334" s="12">
        <v>-11.1</v>
      </c>
      <c r="J334" s="12">
        <v>3.782</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560975657</v>
      </c>
      <c r="D6" s="11" t="str">
        <f t="shared" ref="D6:D12" si="0">IF($B6="N/A","N/A",IF(C6&gt;10,"No",IF(C6&lt;-10,"No","Yes")))</f>
        <v>N/A</v>
      </c>
      <c r="E6" s="14">
        <v>578183646</v>
      </c>
      <c r="F6" s="11" t="str">
        <f t="shared" ref="F6:F12" si="1">IF($B6="N/A","N/A",IF(E6&gt;10,"No",IF(E6&lt;-10,"No","Yes")))</f>
        <v>N/A</v>
      </c>
      <c r="G6" s="14">
        <v>578010349</v>
      </c>
      <c r="H6" s="11" t="str">
        <f t="shared" ref="H6:H12" si="2">IF($B6="N/A","N/A",IF(G6&gt;10,"No",IF(G6&lt;-10,"No","Yes")))</f>
        <v>N/A</v>
      </c>
      <c r="I6" s="12">
        <v>3.0680000000000001</v>
      </c>
      <c r="J6" s="12">
        <v>-0.03</v>
      </c>
      <c r="K6" s="43" t="s">
        <v>739</v>
      </c>
      <c r="L6" s="9" t="str">
        <f t="shared" ref="L6:L13" si="3">IF(J6="Div by 0", "N/A", IF(K6="N/A","N/A", IF(J6&gt;VALUE(MID(K6,1,2)), "No", IF(J6&lt;-1*VALUE(MID(K6,1,2)), "No", "Yes"))))</f>
        <v>Yes</v>
      </c>
    </row>
    <row r="7" spans="1:12" x14ac:dyDescent="0.25">
      <c r="A7" s="4" t="s">
        <v>1132</v>
      </c>
      <c r="B7" s="43" t="s">
        <v>213</v>
      </c>
      <c r="C7" s="14">
        <v>6714.9741684000001</v>
      </c>
      <c r="D7" s="11" t="str">
        <f t="shared" si="0"/>
        <v>N/A</v>
      </c>
      <c r="E7" s="14">
        <v>6543.2776841000004</v>
      </c>
      <c r="F7" s="11" t="str">
        <f t="shared" si="1"/>
        <v>N/A</v>
      </c>
      <c r="G7" s="14">
        <v>6495.3010934000004</v>
      </c>
      <c r="H7" s="11" t="str">
        <f t="shared" si="2"/>
        <v>N/A</v>
      </c>
      <c r="I7" s="12">
        <v>-2.56</v>
      </c>
      <c r="J7" s="12">
        <v>-0.73299999999999998</v>
      </c>
      <c r="K7" s="43" t="s">
        <v>739</v>
      </c>
      <c r="L7" s="9" t="str">
        <f t="shared" si="3"/>
        <v>Yes</v>
      </c>
    </row>
    <row r="8" spans="1:12" x14ac:dyDescent="0.25">
      <c r="A8" s="4" t="s">
        <v>724</v>
      </c>
      <c r="B8" s="43" t="s">
        <v>213</v>
      </c>
      <c r="C8" s="14">
        <v>206</v>
      </c>
      <c r="D8" s="11" t="str">
        <f t="shared" si="0"/>
        <v>N/A</v>
      </c>
      <c r="E8" s="14">
        <v>194</v>
      </c>
      <c r="F8" s="11" t="str">
        <f t="shared" si="1"/>
        <v>N/A</v>
      </c>
      <c r="G8" s="14">
        <v>170</v>
      </c>
      <c r="H8" s="11" t="str">
        <f t="shared" si="2"/>
        <v>N/A</v>
      </c>
      <c r="I8" s="12">
        <v>-5.83</v>
      </c>
      <c r="J8" s="12">
        <v>-12.4</v>
      </c>
      <c r="K8" s="43" t="s">
        <v>739</v>
      </c>
      <c r="L8" s="9" t="str">
        <f t="shared" si="3"/>
        <v>Yes</v>
      </c>
    </row>
    <row r="9" spans="1:12" x14ac:dyDescent="0.25">
      <c r="A9" s="4" t="s">
        <v>725</v>
      </c>
      <c r="B9" s="43" t="s">
        <v>213</v>
      </c>
      <c r="C9" s="14">
        <v>1001</v>
      </c>
      <c r="D9" s="11" t="str">
        <f t="shared" si="0"/>
        <v>N/A</v>
      </c>
      <c r="E9" s="14">
        <v>954</v>
      </c>
      <c r="F9" s="11" t="str">
        <f t="shared" si="1"/>
        <v>N/A</v>
      </c>
      <c r="G9" s="14">
        <v>891</v>
      </c>
      <c r="H9" s="11" t="str">
        <f t="shared" si="2"/>
        <v>N/A</v>
      </c>
      <c r="I9" s="12">
        <v>-4.7</v>
      </c>
      <c r="J9" s="12">
        <v>-6.6</v>
      </c>
      <c r="K9" s="43" t="s">
        <v>739</v>
      </c>
      <c r="L9" s="9" t="str">
        <f t="shared" si="3"/>
        <v>Yes</v>
      </c>
    </row>
    <row r="10" spans="1:12" x14ac:dyDescent="0.25">
      <c r="A10" s="4" t="s">
        <v>726</v>
      </c>
      <c r="B10" s="43" t="s">
        <v>213</v>
      </c>
      <c r="C10" s="14">
        <v>3928</v>
      </c>
      <c r="D10" s="11" t="str">
        <f t="shared" si="0"/>
        <v>N/A</v>
      </c>
      <c r="E10" s="14">
        <v>3833</v>
      </c>
      <c r="F10" s="11" t="str">
        <f t="shared" si="1"/>
        <v>N/A</v>
      </c>
      <c r="G10" s="14">
        <v>3619</v>
      </c>
      <c r="H10" s="11" t="str">
        <f t="shared" si="2"/>
        <v>N/A</v>
      </c>
      <c r="I10" s="12">
        <v>-2.42</v>
      </c>
      <c r="J10" s="12">
        <v>-5.58</v>
      </c>
      <c r="K10" s="43" t="s">
        <v>739</v>
      </c>
      <c r="L10" s="9" t="str">
        <f t="shared" si="3"/>
        <v>Yes</v>
      </c>
    </row>
    <row r="11" spans="1:12" x14ac:dyDescent="0.25">
      <c r="A11" s="4" t="s">
        <v>727</v>
      </c>
      <c r="B11" s="43" t="s">
        <v>213</v>
      </c>
      <c r="C11" s="14">
        <v>34716</v>
      </c>
      <c r="D11" s="11" t="str">
        <f t="shared" si="0"/>
        <v>N/A</v>
      </c>
      <c r="E11" s="14">
        <v>33026</v>
      </c>
      <c r="F11" s="11" t="str">
        <f t="shared" si="1"/>
        <v>N/A</v>
      </c>
      <c r="G11" s="14">
        <v>32344</v>
      </c>
      <c r="H11" s="11" t="str">
        <f t="shared" si="2"/>
        <v>N/A</v>
      </c>
      <c r="I11" s="12">
        <v>-4.87</v>
      </c>
      <c r="J11" s="12">
        <v>-2.0699999999999998</v>
      </c>
      <c r="K11" s="43" t="s">
        <v>739</v>
      </c>
      <c r="L11" s="9" t="str">
        <f t="shared" si="3"/>
        <v>Yes</v>
      </c>
    </row>
    <row r="12" spans="1:12" x14ac:dyDescent="0.25">
      <c r="A12" s="4" t="s">
        <v>728</v>
      </c>
      <c r="B12" s="43" t="s">
        <v>213</v>
      </c>
      <c r="C12" s="14">
        <v>92938</v>
      </c>
      <c r="D12" s="11" t="str">
        <f t="shared" si="0"/>
        <v>N/A</v>
      </c>
      <c r="E12" s="14">
        <v>92275</v>
      </c>
      <c r="F12" s="11" t="str">
        <f t="shared" si="1"/>
        <v>N/A</v>
      </c>
      <c r="G12" s="14">
        <v>94079</v>
      </c>
      <c r="H12" s="11" t="str">
        <f t="shared" si="2"/>
        <v>N/A</v>
      </c>
      <c r="I12" s="12">
        <v>-0.71299999999999997</v>
      </c>
      <c r="J12" s="12">
        <v>1.9550000000000001</v>
      </c>
      <c r="K12" s="43" t="s">
        <v>739</v>
      </c>
      <c r="L12" s="9" t="str">
        <f t="shared" si="3"/>
        <v>Yes</v>
      </c>
    </row>
    <row r="13" spans="1:12" x14ac:dyDescent="0.25">
      <c r="A13" s="4" t="s">
        <v>74</v>
      </c>
      <c r="B13" s="43" t="s">
        <v>213</v>
      </c>
      <c r="C13" s="14">
        <v>974937</v>
      </c>
      <c r="D13" s="11" t="str">
        <f>IF($B13="N/A","N/A",IF(C13&gt;10,"No",IF(C13&lt;-10,"No","Yes")))</f>
        <v>N/A</v>
      </c>
      <c r="E13" s="14">
        <v>919908</v>
      </c>
      <c r="F13" s="11" t="str">
        <f>IF($B13="N/A","N/A",IF(E13&gt;10,"No",IF(E13&lt;-10,"No","Yes")))</f>
        <v>N/A</v>
      </c>
      <c r="G13" s="14">
        <v>1708954</v>
      </c>
      <c r="H13" s="11" t="str">
        <f>IF($B13="N/A","N/A",IF(G13&gt;10,"No",IF(G13&lt;-10,"No","Yes")))</f>
        <v>N/A</v>
      </c>
      <c r="I13" s="12">
        <v>-5.64</v>
      </c>
      <c r="J13" s="12">
        <v>85.77</v>
      </c>
      <c r="K13" s="43" t="s">
        <v>739</v>
      </c>
      <c r="L13" s="9" t="str">
        <f t="shared" si="3"/>
        <v>No</v>
      </c>
    </row>
    <row r="14" spans="1:12" x14ac:dyDescent="0.25">
      <c r="A14" s="53" t="s">
        <v>157</v>
      </c>
      <c r="B14" s="35" t="s">
        <v>213</v>
      </c>
      <c r="C14" s="8">
        <v>15.940675836</v>
      </c>
      <c r="D14" s="11" t="str">
        <f t="shared" ref="D14:D18" si="4">IF($B14="N/A","N/A",IF(C14&gt;10,"No",IF(C14&lt;-10,"No","Yes")))</f>
        <v>N/A</v>
      </c>
      <c r="E14" s="8">
        <v>16.319047565000002</v>
      </c>
      <c r="F14" s="11" t="str">
        <f t="shared" ref="F14:F18" si="5">IF($B14="N/A","N/A",IF(E14&gt;10,"No",IF(E14&lt;-10,"No","Yes")))</f>
        <v>N/A</v>
      </c>
      <c r="G14" s="8">
        <v>17.357201452000002</v>
      </c>
      <c r="H14" s="11" t="str">
        <f t="shared" ref="H14:H18" si="6">IF($B14="N/A","N/A",IF(G14&gt;10,"No",IF(G14&lt;-10,"No","Yes")))</f>
        <v>N/A</v>
      </c>
      <c r="I14" s="12">
        <v>2.3740000000000001</v>
      </c>
      <c r="J14" s="12">
        <v>6.3620000000000001</v>
      </c>
      <c r="K14" s="43" t="s">
        <v>739</v>
      </c>
      <c r="L14" s="9" t="str">
        <f t="shared" ref="L14:L18" si="7">IF(J14="Div by 0", "N/A", IF(K14="N/A","N/A", IF(J14&gt;VALUE(MID(K14,1,2)), "No", IF(J14&lt;-1*VALUE(MID(K14,1,2)), "No", "Yes"))))</f>
        <v>Yes</v>
      </c>
    </row>
    <row r="15" spans="1:12" x14ac:dyDescent="0.25">
      <c r="A15" s="4" t="s">
        <v>419</v>
      </c>
      <c r="B15" s="35" t="s">
        <v>213</v>
      </c>
      <c r="C15" s="8">
        <v>21.284857041999999</v>
      </c>
      <c r="D15" s="11" t="str">
        <f t="shared" si="4"/>
        <v>N/A</v>
      </c>
      <c r="E15" s="8">
        <v>23.195788758999999</v>
      </c>
      <c r="F15" s="11" t="str">
        <f t="shared" si="5"/>
        <v>N/A</v>
      </c>
      <c r="G15" s="8">
        <v>24.916611073999999</v>
      </c>
      <c r="H15" s="11" t="str">
        <f t="shared" si="6"/>
        <v>N/A</v>
      </c>
      <c r="I15" s="12">
        <v>8.9779999999999998</v>
      </c>
      <c r="J15" s="12">
        <v>7.4189999999999996</v>
      </c>
      <c r="K15" s="43" t="s">
        <v>739</v>
      </c>
      <c r="L15" s="9" t="str">
        <f t="shared" si="7"/>
        <v>Yes</v>
      </c>
    </row>
    <row r="16" spans="1:12" x14ac:dyDescent="0.25">
      <c r="A16" s="4" t="s">
        <v>420</v>
      </c>
      <c r="B16" s="35" t="s">
        <v>213</v>
      </c>
      <c r="C16" s="8">
        <v>14.604388601</v>
      </c>
      <c r="D16" s="11" t="str">
        <f t="shared" si="4"/>
        <v>N/A</v>
      </c>
      <c r="E16" s="8">
        <v>15.261527873</v>
      </c>
      <c r="F16" s="11" t="str">
        <f t="shared" si="5"/>
        <v>N/A</v>
      </c>
      <c r="G16" s="8">
        <v>16.135986732999999</v>
      </c>
      <c r="H16" s="11" t="str">
        <f t="shared" si="6"/>
        <v>N/A</v>
      </c>
      <c r="I16" s="12">
        <v>4.5</v>
      </c>
      <c r="J16" s="12">
        <v>5.73</v>
      </c>
      <c r="K16" s="43" t="s">
        <v>739</v>
      </c>
      <c r="L16" s="9" t="str">
        <f t="shared" si="7"/>
        <v>Yes</v>
      </c>
    </row>
    <row r="17" spans="1:12" x14ac:dyDescent="0.25">
      <c r="A17" s="4" t="s">
        <v>421</v>
      </c>
      <c r="B17" s="35" t="s">
        <v>213</v>
      </c>
      <c r="C17" s="8">
        <v>15.246792068</v>
      </c>
      <c r="D17" s="11" t="str">
        <f t="shared" si="4"/>
        <v>N/A</v>
      </c>
      <c r="E17" s="8">
        <v>15.271656767</v>
      </c>
      <c r="F17" s="11" t="str">
        <f t="shared" si="5"/>
        <v>N/A</v>
      </c>
      <c r="G17" s="8">
        <v>16.084338388999999</v>
      </c>
      <c r="H17" s="11" t="str">
        <f t="shared" si="6"/>
        <v>N/A</v>
      </c>
      <c r="I17" s="12">
        <v>0.16309999999999999</v>
      </c>
      <c r="J17" s="12">
        <v>5.3220000000000001</v>
      </c>
      <c r="K17" s="43" t="s">
        <v>739</v>
      </c>
      <c r="L17" s="9" t="str">
        <f t="shared" si="7"/>
        <v>Yes</v>
      </c>
    </row>
    <row r="18" spans="1:12" x14ac:dyDescent="0.25">
      <c r="A18" s="4" t="s">
        <v>422</v>
      </c>
      <c r="B18" s="35" t="s">
        <v>213</v>
      </c>
      <c r="C18" s="8">
        <v>17.808446957000001</v>
      </c>
      <c r="D18" s="11" t="str">
        <f t="shared" si="4"/>
        <v>N/A</v>
      </c>
      <c r="E18" s="8">
        <v>18.693743955999999</v>
      </c>
      <c r="F18" s="11" t="str">
        <f t="shared" si="5"/>
        <v>N/A</v>
      </c>
      <c r="G18" s="8">
        <v>20.684340321000001</v>
      </c>
      <c r="H18" s="11" t="str">
        <f t="shared" si="6"/>
        <v>N/A</v>
      </c>
      <c r="I18" s="12">
        <v>4.9710000000000001</v>
      </c>
      <c r="J18" s="12">
        <v>10.65</v>
      </c>
      <c r="K18" s="43" t="s">
        <v>739</v>
      </c>
      <c r="L18" s="9" t="str">
        <f t="shared" si="7"/>
        <v>Yes</v>
      </c>
    </row>
    <row r="19" spans="1:12" x14ac:dyDescent="0.25">
      <c r="A19" s="4" t="s">
        <v>75</v>
      </c>
      <c r="B19" s="43" t="s">
        <v>213</v>
      </c>
      <c r="C19" s="36">
        <v>0</v>
      </c>
      <c r="D19" s="11" t="str">
        <f t="shared" ref="D19:D50" si="8">IF($B19="N/A","N/A",IF(C19&gt;10,"No",IF(C19&lt;-10,"No","Yes")))</f>
        <v>N/A</v>
      </c>
      <c r="E19" s="36">
        <v>0</v>
      </c>
      <c r="F19" s="11" t="str">
        <f t="shared" ref="F19:F50" si="9">IF($B19="N/A","N/A",IF(E19&gt;10,"No",IF(E19&lt;-10,"No","Yes")))</f>
        <v>N/A</v>
      </c>
      <c r="G19" s="36">
        <v>11</v>
      </c>
      <c r="H19" s="11" t="str">
        <f t="shared" ref="H19:H50" si="10">IF($B19="N/A","N/A",IF(G19&gt;10,"No",IF(G19&lt;-10,"No","Yes")))</f>
        <v>N/A</v>
      </c>
      <c r="I19" s="12" t="s">
        <v>1746</v>
      </c>
      <c r="J19" s="12" t="s">
        <v>1746</v>
      </c>
      <c r="K19" s="43" t="s">
        <v>213</v>
      </c>
      <c r="L19" s="9" t="str">
        <f t="shared" ref="L19:L25" si="11">IF(J19="Div by 0", "N/A", IF(K19="N/A","N/A", IF(J19&gt;VALUE(MID(K19,1,2)), "No", IF(J19&lt;-1*VALUE(MID(K19,1,2)), "No", "Yes"))))</f>
        <v>N/A</v>
      </c>
    </row>
    <row r="20" spans="1:12" x14ac:dyDescent="0.25">
      <c r="A20" s="4" t="s">
        <v>76</v>
      </c>
      <c r="B20" s="43" t="s">
        <v>213</v>
      </c>
      <c r="C20" s="36">
        <v>11</v>
      </c>
      <c r="D20" s="11" t="str">
        <f t="shared" si="8"/>
        <v>N/A</v>
      </c>
      <c r="E20" s="36">
        <v>11</v>
      </c>
      <c r="F20" s="11" t="str">
        <f t="shared" si="9"/>
        <v>N/A</v>
      </c>
      <c r="G20" s="36">
        <v>11</v>
      </c>
      <c r="H20" s="11" t="str">
        <f t="shared" si="10"/>
        <v>N/A</v>
      </c>
      <c r="I20" s="12">
        <v>42.86</v>
      </c>
      <c r="J20" s="12">
        <v>0</v>
      </c>
      <c r="K20" s="43" t="s">
        <v>213</v>
      </c>
      <c r="L20" s="9" t="str">
        <f t="shared" si="11"/>
        <v>N/A</v>
      </c>
    </row>
    <row r="21" spans="1:12" x14ac:dyDescent="0.25">
      <c r="A21" s="53" t="s">
        <v>1132</v>
      </c>
      <c r="B21" s="43" t="s">
        <v>213</v>
      </c>
      <c r="C21" s="14">
        <v>6714.9741684000001</v>
      </c>
      <c r="D21" s="11" t="str">
        <f t="shared" si="8"/>
        <v>N/A</v>
      </c>
      <c r="E21" s="14">
        <v>6543.2776841000004</v>
      </c>
      <c r="F21" s="11" t="str">
        <f t="shared" si="9"/>
        <v>N/A</v>
      </c>
      <c r="G21" s="14">
        <v>6495.3010934000004</v>
      </c>
      <c r="H21" s="11" t="str">
        <f t="shared" si="10"/>
        <v>N/A</v>
      </c>
      <c r="I21" s="12">
        <v>-2.56</v>
      </c>
      <c r="J21" s="12">
        <v>-0.73299999999999998</v>
      </c>
      <c r="K21" s="43" t="s">
        <v>739</v>
      </c>
      <c r="L21" s="9" t="str">
        <f t="shared" si="11"/>
        <v>Yes</v>
      </c>
    </row>
    <row r="22" spans="1:12" x14ac:dyDescent="0.25">
      <c r="A22" s="4" t="s">
        <v>1715</v>
      </c>
      <c r="B22" s="43" t="s">
        <v>213</v>
      </c>
      <c r="C22" s="14">
        <v>20717.570950000001</v>
      </c>
      <c r="D22" s="11" t="str">
        <f t="shared" si="8"/>
        <v>N/A</v>
      </c>
      <c r="E22" s="14">
        <v>20634.53082</v>
      </c>
      <c r="F22" s="11" t="str">
        <f t="shared" si="9"/>
        <v>N/A</v>
      </c>
      <c r="G22" s="14">
        <v>20545.842228000001</v>
      </c>
      <c r="H22" s="11" t="str">
        <f t="shared" si="10"/>
        <v>N/A</v>
      </c>
      <c r="I22" s="12">
        <v>-0.40100000000000002</v>
      </c>
      <c r="J22" s="12">
        <v>-0.43</v>
      </c>
      <c r="K22" s="43" t="s">
        <v>739</v>
      </c>
      <c r="L22" s="9" t="str">
        <f t="shared" si="11"/>
        <v>Yes</v>
      </c>
    </row>
    <row r="23" spans="1:12" x14ac:dyDescent="0.25">
      <c r="A23" s="4" t="s">
        <v>1133</v>
      </c>
      <c r="B23" s="43" t="s">
        <v>213</v>
      </c>
      <c r="C23" s="14">
        <v>21274.334698999999</v>
      </c>
      <c r="D23" s="11" t="str">
        <f t="shared" si="8"/>
        <v>N/A</v>
      </c>
      <c r="E23" s="14">
        <v>21772.911992000001</v>
      </c>
      <c r="F23" s="11" t="str">
        <f t="shared" si="9"/>
        <v>N/A</v>
      </c>
      <c r="G23" s="14">
        <v>22116.295771000001</v>
      </c>
      <c r="H23" s="11" t="str">
        <f t="shared" si="10"/>
        <v>N/A</v>
      </c>
      <c r="I23" s="12">
        <v>2.3439999999999999</v>
      </c>
      <c r="J23" s="12">
        <v>1.577</v>
      </c>
      <c r="K23" s="43" t="s">
        <v>739</v>
      </c>
      <c r="L23" s="9" t="str">
        <f t="shared" si="11"/>
        <v>Yes</v>
      </c>
    </row>
    <row r="24" spans="1:12" x14ac:dyDescent="0.25">
      <c r="A24" s="4" t="s">
        <v>1134</v>
      </c>
      <c r="B24" s="43" t="s">
        <v>213</v>
      </c>
      <c r="C24" s="14">
        <v>2725.7337963</v>
      </c>
      <c r="D24" s="11" t="str">
        <f t="shared" si="8"/>
        <v>N/A</v>
      </c>
      <c r="E24" s="14">
        <v>2430.3354992</v>
      </c>
      <c r="F24" s="11" t="str">
        <f t="shared" si="9"/>
        <v>N/A</v>
      </c>
      <c r="G24" s="14">
        <v>2230.9228392999999</v>
      </c>
      <c r="H24" s="11" t="str">
        <f t="shared" si="10"/>
        <v>N/A</v>
      </c>
      <c r="I24" s="12">
        <v>-10.8</v>
      </c>
      <c r="J24" s="12">
        <v>-8.2100000000000009</v>
      </c>
      <c r="K24" s="43" t="s">
        <v>739</v>
      </c>
      <c r="L24" s="9" t="str">
        <f t="shared" si="11"/>
        <v>Yes</v>
      </c>
    </row>
    <row r="25" spans="1:12" x14ac:dyDescent="0.25">
      <c r="A25" s="4" t="s">
        <v>1135</v>
      </c>
      <c r="B25" s="43" t="s">
        <v>213</v>
      </c>
      <c r="C25" s="14">
        <v>5020.7202361</v>
      </c>
      <c r="D25" s="11" t="str">
        <f t="shared" si="8"/>
        <v>N/A</v>
      </c>
      <c r="E25" s="14">
        <v>4765.3273079000001</v>
      </c>
      <c r="F25" s="11" t="str">
        <f t="shared" si="9"/>
        <v>N/A</v>
      </c>
      <c r="G25" s="14">
        <v>4531.2389796999996</v>
      </c>
      <c r="H25" s="11" t="str">
        <f t="shared" si="10"/>
        <v>N/A</v>
      </c>
      <c r="I25" s="12">
        <v>-5.09</v>
      </c>
      <c r="J25" s="12">
        <v>-4.91</v>
      </c>
      <c r="K25" s="43" t="s">
        <v>739</v>
      </c>
      <c r="L25" s="9" t="str">
        <f t="shared" si="11"/>
        <v>Yes</v>
      </c>
    </row>
    <row r="26" spans="1:12" x14ac:dyDescent="0.25">
      <c r="A26" s="2" t="s">
        <v>1136</v>
      </c>
      <c r="B26" s="43" t="s">
        <v>213</v>
      </c>
      <c r="C26" s="14">
        <v>7090.0018713999998</v>
      </c>
      <c r="D26" s="11" t="str">
        <f t="shared" si="8"/>
        <v>N/A</v>
      </c>
      <c r="E26" s="14">
        <v>6876.6807189000001</v>
      </c>
      <c r="F26" s="11" t="str">
        <f t="shared" si="9"/>
        <v>N/A</v>
      </c>
      <c r="G26" s="14">
        <v>6777.3954242</v>
      </c>
      <c r="H26" s="11" t="str">
        <f t="shared" si="10"/>
        <v>N/A</v>
      </c>
      <c r="I26" s="12">
        <v>-3.01</v>
      </c>
      <c r="J26" s="12">
        <v>-1.44</v>
      </c>
      <c r="K26" s="43" t="s">
        <v>739</v>
      </c>
      <c r="L26" s="9" t="str">
        <f>IF(J26="Div by 0", "N/A", IF(OR(J26="N/A",K26="N/A"),"N/A", IF(J26&gt;VALUE(MID(K26,1,2)), "No", IF(J26&lt;-1*VALUE(MID(K26,1,2)), "No", "Yes"))))</f>
        <v>Yes</v>
      </c>
    </row>
    <row r="27" spans="1:12" x14ac:dyDescent="0.25">
      <c r="A27" s="2" t="s">
        <v>1137</v>
      </c>
      <c r="B27" s="43" t="s">
        <v>213</v>
      </c>
      <c r="C27" s="14">
        <v>6231.9996440000004</v>
      </c>
      <c r="D27" s="11" t="str">
        <f t="shared" si="8"/>
        <v>N/A</v>
      </c>
      <c r="E27" s="14">
        <v>6113.8507767999999</v>
      </c>
      <c r="F27" s="11" t="str">
        <f t="shared" si="9"/>
        <v>N/A</v>
      </c>
      <c r="G27" s="14">
        <v>6134.2160132999998</v>
      </c>
      <c r="H27" s="11" t="str">
        <f t="shared" si="10"/>
        <v>N/A</v>
      </c>
      <c r="I27" s="12">
        <v>-1.9</v>
      </c>
      <c r="J27" s="12">
        <v>0.33310000000000001</v>
      </c>
      <c r="K27" s="43" t="s">
        <v>739</v>
      </c>
      <c r="L27" s="9" t="str">
        <f>IF(J27="Div by 0", "N/A", IF(OR(J27="N/A",K27="N/A"),"N/A", IF(J27&gt;VALUE(MID(K27,1,2)), "No", IF(J27&lt;-1*VALUE(MID(K27,1,2)), "No", "Yes"))))</f>
        <v>Yes</v>
      </c>
    </row>
    <row r="28" spans="1:12" x14ac:dyDescent="0.25">
      <c r="A28" s="53" t="s">
        <v>1138</v>
      </c>
      <c r="B28" s="43" t="s">
        <v>213</v>
      </c>
      <c r="C28" s="14">
        <v>21155.326013999998</v>
      </c>
      <c r="D28" s="11" t="str">
        <f t="shared" si="8"/>
        <v>N/A</v>
      </c>
      <c r="E28" s="14">
        <v>21224.179641999999</v>
      </c>
      <c r="F28" s="11" t="str">
        <f t="shared" si="9"/>
        <v>N/A</v>
      </c>
      <c r="G28" s="14">
        <v>21538.113058999999</v>
      </c>
      <c r="H28" s="11" t="str">
        <f t="shared" si="10"/>
        <v>N/A</v>
      </c>
      <c r="I28" s="12">
        <v>0.32550000000000001</v>
      </c>
      <c r="J28" s="12">
        <v>1.4790000000000001</v>
      </c>
      <c r="K28" s="43" t="s">
        <v>739</v>
      </c>
      <c r="L28" s="9" t="str">
        <f>IF(J28="Div by 0", "N/A", IF(K28="N/A","N/A", IF(J28&gt;VALUE(MID(K28,1,2)), "No", IF(J28&lt;-1*VALUE(MID(K28,1,2)), "No", "Yes"))))</f>
        <v>Yes</v>
      </c>
    </row>
    <row r="29" spans="1:12" x14ac:dyDescent="0.25">
      <c r="A29" s="2" t="s">
        <v>1139</v>
      </c>
      <c r="B29" s="43" t="s">
        <v>213</v>
      </c>
      <c r="C29" s="14">
        <v>20809.579728000001</v>
      </c>
      <c r="D29" s="11" t="str">
        <f t="shared" si="8"/>
        <v>N/A</v>
      </c>
      <c r="E29" s="14">
        <v>20760.50344</v>
      </c>
      <c r="F29" s="11" t="str">
        <f t="shared" si="9"/>
        <v>N/A</v>
      </c>
      <c r="G29" s="14">
        <v>20598.169721999999</v>
      </c>
      <c r="H29" s="11" t="str">
        <f t="shared" si="10"/>
        <v>N/A</v>
      </c>
      <c r="I29" s="12">
        <v>-0.23599999999999999</v>
      </c>
      <c r="J29" s="12">
        <v>-0.78200000000000003</v>
      </c>
      <c r="K29" s="43" t="s">
        <v>739</v>
      </c>
      <c r="L29" s="9" t="str">
        <f>IF(J29="Div by 0", "N/A", IF(K29="N/A","N/A", IF(J29&gt;VALUE(MID(K29,1,2)), "No", IF(J29&lt;-1*VALUE(MID(K29,1,2)), "No", "Yes"))))</f>
        <v>Yes</v>
      </c>
    </row>
    <row r="30" spans="1:12" x14ac:dyDescent="0.25">
      <c r="A30" s="2" t="s">
        <v>1140</v>
      </c>
      <c r="B30" s="43" t="s">
        <v>213</v>
      </c>
      <c r="C30" s="14">
        <v>21659.138845000001</v>
      </c>
      <c r="D30" s="11" t="str">
        <f t="shared" si="8"/>
        <v>N/A</v>
      </c>
      <c r="E30" s="14">
        <v>21746.321693000002</v>
      </c>
      <c r="F30" s="11" t="str">
        <f t="shared" si="9"/>
        <v>N/A</v>
      </c>
      <c r="G30" s="14">
        <v>22642.515982000001</v>
      </c>
      <c r="H30" s="11" t="str">
        <f t="shared" si="10"/>
        <v>N/A</v>
      </c>
      <c r="I30" s="12">
        <v>0.40250000000000002</v>
      </c>
      <c r="J30" s="12">
        <v>4.1210000000000004</v>
      </c>
      <c r="K30" s="43" t="s">
        <v>739</v>
      </c>
      <c r="L30" s="9" t="str">
        <f>IF(J30="Div by 0", "N/A", IF(K30="N/A","N/A", IF(J30&gt;VALUE(MID(K30,1,2)), "No", IF(J30&lt;-1*VALUE(MID(K30,1,2)), "No", "Yes"))))</f>
        <v>Yes</v>
      </c>
    </row>
    <row r="31" spans="1:12" x14ac:dyDescent="0.25">
      <c r="A31" s="2" t="s">
        <v>1141</v>
      </c>
      <c r="B31" s="43" t="s">
        <v>213</v>
      </c>
      <c r="C31" s="14">
        <v>21285.100470000001</v>
      </c>
      <c r="D31" s="11" t="str">
        <f t="shared" si="8"/>
        <v>N/A</v>
      </c>
      <c r="E31" s="14">
        <v>21099.09317</v>
      </c>
      <c r="F31" s="11" t="str">
        <f t="shared" si="9"/>
        <v>N/A</v>
      </c>
      <c r="G31" s="14">
        <v>21165.954819999999</v>
      </c>
      <c r="H31" s="11" t="str">
        <f t="shared" si="10"/>
        <v>N/A</v>
      </c>
      <c r="I31" s="12">
        <v>-0.874</v>
      </c>
      <c r="J31" s="12">
        <v>0.31690000000000002</v>
      </c>
      <c r="K31" s="43" t="s">
        <v>739</v>
      </c>
      <c r="L31" s="9" t="str">
        <f>IF(J31="Div by 0", "N/A", IF(OR(J31="N/A",K31="N/A"),"N/A", IF(J31&gt;VALUE(MID(K31,1,2)), "No", IF(J31&lt;-1*VALUE(MID(K31,1,2)), "No", "Yes"))))</f>
        <v>Yes</v>
      </c>
    </row>
    <row r="32" spans="1:12" x14ac:dyDescent="0.25">
      <c r="A32" s="2" t="s">
        <v>1142</v>
      </c>
      <c r="B32" s="43" t="s">
        <v>213</v>
      </c>
      <c r="C32" s="14">
        <v>20946.605167000002</v>
      </c>
      <c r="D32" s="11" t="str">
        <f t="shared" si="8"/>
        <v>N/A</v>
      </c>
      <c r="E32" s="14">
        <v>21425.423317000001</v>
      </c>
      <c r="F32" s="11" t="str">
        <f t="shared" si="9"/>
        <v>N/A</v>
      </c>
      <c r="G32" s="14">
        <v>22119.009198</v>
      </c>
      <c r="H32" s="11" t="str">
        <f t="shared" si="10"/>
        <v>N/A</v>
      </c>
      <c r="I32" s="12">
        <v>2.286</v>
      </c>
      <c r="J32" s="12">
        <v>3.2370000000000001</v>
      </c>
      <c r="K32" s="43" t="s">
        <v>739</v>
      </c>
      <c r="L32" s="9" t="str">
        <f>IF(J32="Div by 0", "N/A", IF(OR(J32="N/A",K32="N/A"),"N/A", IF(J32&gt;VALUE(MID(K32,1,2)), "No", IF(J32&lt;-1*VALUE(MID(K32,1,2)), "No", "Yes"))))</f>
        <v>Yes</v>
      </c>
    </row>
    <row r="33" spans="1:12" x14ac:dyDescent="0.25">
      <c r="A33" s="2" t="s">
        <v>1718</v>
      </c>
      <c r="B33" s="43" t="s">
        <v>213</v>
      </c>
      <c r="C33" s="14">
        <v>19571.19685</v>
      </c>
      <c r="D33" s="11" t="str">
        <f t="shared" si="8"/>
        <v>N/A</v>
      </c>
      <c r="E33" s="14">
        <v>18781.545454999999</v>
      </c>
      <c r="F33" s="11" t="str">
        <f t="shared" si="9"/>
        <v>N/A</v>
      </c>
      <c r="G33" s="14">
        <v>23588.730337000001</v>
      </c>
      <c r="H33" s="11" t="str">
        <f t="shared" si="10"/>
        <v>N/A</v>
      </c>
      <c r="I33" s="12">
        <v>-4.03</v>
      </c>
      <c r="J33" s="12">
        <v>25.6</v>
      </c>
      <c r="K33" s="43" t="s">
        <v>739</v>
      </c>
      <c r="L33" s="9" t="str">
        <f t="shared" ref="L33:L45" si="12">IF(J33="Div by 0", "N/A", IF(K33="N/A","N/A", IF(J33&gt;VALUE(MID(K33,1,2)), "No", IF(J33&lt;-1*VALUE(MID(K33,1,2)), "No", "Yes"))))</f>
        <v>Yes</v>
      </c>
    </row>
    <row r="34" spans="1:12" x14ac:dyDescent="0.25">
      <c r="A34" s="2" t="s">
        <v>1719</v>
      </c>
      <c r="B34" s="43" t="s">
        <v>213</v>
      </c>
      <c r="C34" s="14">
        <v>5917.216805</v>
      </c>
      <c r="D34" s="11" t="str">
        <f t="shared" si="8"/>
        <v>N/A</v>
      </c>
      <c r="E34" s="14">
        <v>7222.0655737999996</v>
      </c>
      <c r="F34" s="11" t="str">
        <f t="shared" si="9"/>
        <v>N/A</v>
      </c>
      <c r="G34" s="14">
        <v>7840.4935658000004</v>
      </c>
      <c r="H34" s="11" t="str">
        <f t="shared" si="10"/>
        <v>N/A</v>
      </c>
      <c r="I34" s="12">
        <v>22.05</v>
      </c>
      <c r="J34" s="12">
        <v>8.5630000000000006</v>
      </c>
      <c r="K34" s="43" t="s">
        <v>739</v>
      </c>
      <c r="L34" s="9" t="str">
        <f t="shared" si="12"/>
        <v>Yes</v>
      </c>
    </row>
    <row r="35" spans="1:12" x14ac:dyDescent="0.25">
      <c r="A35" s="2" t="s">
        <v>1720</v>
      </c>
      <c r="B35" s="43" t="s">
        <v>213</v>
      </c>
      <c r="C35" s="14">
        <v>18780.184395</v>
      </c>
      <c r="D35" s="11" t="str">
        <f t="shared" si="8"/>
        <v>N/A</v>
      </c>
      <c r="E35" s="14">
        <v>19520.209569999999</v>
      </c>
      <c r="F35" s="11" t="str">
        <f t="shared" si="9"/>
        <v>N/A</v>
      </c>
      <c r="G35" s="14">
        <v>19991.553096</v>
      </c>
      <c r="H35" s="11" t="str">
        <f t="shared" si="10"/>
        <v>N/A</v>
      </c>
      <c r="I35" s="12">
        <v>3.94</v>
      </c>
      <c r="J35" s="12">
        <v>2.415</v>
      </c>
      <c r="K35" s="43" t="s">
        <v>739</v>
      </c>
      <c r="L35" s="9" t="str">
        <f t="shared" si="12"/>
        <v>Yes</v>
      </c>
    </row>
    <row r="36" spans="1:12" x14ac:dyDescent="0.25">
      <c r="A36" s="2" t="s">
        <v>1721</v>
      </c>
      <c r="B36" s="43" t="s">
        <v>213</v>
      </c>
      <c r="C36" s="14">
        <v>380.31764706000001</v>
      </c>
      <c r="D36" s="11" t="str">
        <f t="shared" si="8"/>
        <v>N/A</v>
      </c>
      <c r="E36" s="14">
        <v>253.85156993000001</v>
      </c>
      <c r="F36" s="11" t="str">
        <f t="shared" si="9"/>
        <v>N/A</v>
      </c>
      <c r="G36" s="14">
        <v>245.68193384</v>
      </c>
      <c r="H36" s="11" t="str">
        <f t="shared" si="10"/>
        <v>N/A</v>
      </c>
      <c r="I36" s="12">
        <v>-33.299999999999997</v>
      </c>
      <c r="J36" s="12">
        <v>-3.22</v>
      </c>
      <c r="K36" s="43" t="s">
        <v>739</v>
      </c>
      <c r="L36" s="9" t="str">
        <f t="shared" si="12"/>
        <v>Yes</v>
      </c>
    </row>
    <row r="37" spans="1:12" x14ac:dyDescent="0.25">
      <c r="A37" s="2" t="s">
        <v>1722</v>
      </c>
      <c r="B37" s="43" t="s">
        <v>213</v>
      </c>
      <c r="C37" s="14">
        <v>38703.239494000001</v>
      </c>
      <c r="D37" s="11" t="str">
        <f t="shared" si="8"/>
        <v>N/A</v>
      </c>
      <c r="E37" s="14">
        <v>39241.848048</v>
      </c>
      <c r="F37" s="11" t="str">
        <f t="shared" si="9"/>
        <v>N/A</v>
      </c>
      <c r="G37" s="14">
        <v>41459.184996999997</v>
      </c>
      <c r="H37" s="11" t="str">
        <f t="shared" si="10"/>
        <v>N/A</v>
      </c>
      <c r="I37" s="12">
        <v>1.3919999999999999</v>
      </c>
      <c r="J37" s="12">
        <v>5.65</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362.07605178</v>
      </c>
      <c r="D39" s="11" t="str">
        <f t="shared" si="8"/>
        <v>N/A</v>
      </c>
      <c r="E39" s="14">
        <v>229.66616085000001</v>
      </c>
      <c r="F39" s="11" t="str">
        <f t="shared" si="9"/>
        <v>N/A</v>
      </c>
      <c r="G39" s="14">
        <v>186.17313018999999</v>
      </c>
      <c r="H39" s="11" t="str">
        <f t="shared" si="10"/>
        <v>N/A</v>
      </c>
      <c r="I39" s="12">
        <v>-36.6</v>
      </c>
      <c r="J39" s="12">
        <v>-18.899999999999999</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20857</v>
      </c>
      <c r="D41" s="11" t="str">
        <f t="shared" si="8"/>
        <v>N/A</v>
      </c>
      <c r="E41" s="14">
        <v>2980.6</v>
      </c>
      <c r="F41" s="11" t="str">
        <f t="shared" si="9"/>
        <v>N/A</v>
      </c>
      <c r="G41" s="14">
        <v>845.6</v>
      </c>
      <c r="H41" s="11" t="str">
        <f t="shared" si="10"/>
        <v>N/A</v>
      </c>
      <c r="I41" s="12">
        <v>-85.7</v>
      </c>
      <c r="J41" s="12">
        <v>-71.599999999999994</v>
      </c>
      <c r="K41" s="43" t="s">
        <v>739</v>
      </c>
      <c r="L41" s="9" t="str">
        <f t="shared" si="12"/>
        <v>No</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29693.469741000001</v>
      </c>
      <c r="D44" s="11" t="str">
        <f t="shared" si="8"/>
        <v>N/A</v>
      </c>
      <c r="E44" s="14">
        <v>30261.597124</v>
      </c>
      <c r="F44" s="11" t="str">
        <f t="shared" si="9"/>
        <v>N/A</v>
      </c>
      <c r="G44" s="14">
        <v>31495.778274</v>
      </c>
      <c r="H44" s="11" t="str">
        <f t="shared" si="10"/>
        <v>N/A</v>
      </c>
      <c r="I44" s="12">
        <v>1.913</v>
      </c>
      <c r="J44" s="12">
        <v>4.0780000000000003</v>
      </c>
      <c r="K44" s="43" t="s">
        <v>739</v>
      </c>
      <c r="L44" s="9" t="str">
        <f t="shared" si="12"/>
        <v>Yes</v>
      </c>
    </row>
    <row r="45" spans="1:12" ht="25" x14ac:dyDescent="0.25">
      <c r="A45" s="2" t="s">
        <v>1144</v>
      </c>
      <c r="B45" s="43" t="s">
        <v>213</v>
      </c>
      <c r="C45" s="14">
        <v>3443.7673082000001</v>
      </c>
      <c r="D45" s="11" t="str">
        <f t="shared" si="8"/>
        <v>N/A</v>
      </c>
      <c r="E45" s="14">
        <v>4167.3845365999996</v>
      </c>
      <c r="F45" s="11" t="str">
        <f t="shared" si="9"/>
        <v>N/A</v>
      </c>
      <c r="G45" s="14">
        <v>4480.7018561000004</v>
      </c>
      <c r="H45" s="11" t="str">
        <f t="shared" si="10"/>
        <v>N/A</v>
      </c>
      <c r="I45" s="12">
        <v>21.01</v>
      </c>
      <c r="J45" s="12">
        <v>7.5179999999999998</v>
      </c>
      <c r="K45" s="43" t="s">
        <v>739</v>
      </c>
      <c r="L45" s="9" t="str">
        <f t="shared" si="12"/>
        <v>Yes</v>
      </c>
    </row>
    <row r="46" spans="1:12" x14ac:dyDescent="0.25">
      <c r="A46" s="2" t="s">
        <v>1145</v>
      </c>
      <c r="B46" s="35" t="s">
        <v>213</v>
      </c>
      <c r="C46" s="45">
        <v>47479.203877</v>
      </c>
      <c r="D46" s="11" t="str">
        <f t="shared" si="8"/>
        <v>N/A</v>
      </c>
      <c r="E46" s="45">
        <v>49625.227015999997</v>
      </c>
      <c r="F46" s="11" t="str">
        <f t="shared" si="9"/>
        <v>N/A</v>
      </c>
      <c r="G46" s="45">
        <v>48968.517931000002</v>
      </c>
      <c r="H46" s="11" t="str">
        <f t="shared" si="10"/>
        <v>N/A</v>
      </c>
      <c r="I46" s="12">
        <v>4.5199999999999996</v>
      </c>
      <c r="J46" s="12">
        <v>-1.32</v>
      </c>
      <c r="K46" s="43" t="s">
        <v>739</v>
      </c>
      <c r="L46" s="9" t="str">
        <f>IF(J46="Div by 0", "N/A", IF(K46="N/A","N/A", IF(J46&gt;VALUE(MID(K46,1,2)), "No", IF(J46&lt;-1*VALUE(MID(K46,1,2)), "No", "Yes"))))</f>
        <v>Yes</v>
      </c>
    </row>
    <row r="47" spans="1:12" x14ac:dyDescent="0.25">
      <c r="A47" s="54" t="s">
        <v>1146</v>
      </c>
      <c r="B47" s="35" t="s">
        <v>213</v>
      </c>
      <c r="C47" s="45">
        <v>40254.471416</v>
      </c>
      <c r="D47" s="11" t="str">
        <f t="shared" si="8"/>
        <v>N/A</v>
      </c>
      <c r="E47" s="45">
        <v>41432.605489000001</v>
      </c>
      <c r="F47" s="11" t="str">
        <f t="shared" si="9"/>
        <v>N/A</v>
      </c>
      <c r="G47" s="45">
        <v>43189.503036000002</v>
      </c>
      <c r="H47" s="11" t="str">
        <f t="shared" si="10"/>
        <v>N/A</v>
      </c>
      <c r="I47" s="12">
        <v>2.927</v>
      </c>
      <c r="J47" s="12">
        <v>4.24</v>
      </c>
      <c r="K47" s="43" t="s">
        <v>739</v>
      </c>
      <c r="L47" s="9" t="str">
        <f>IF(J47="Div by 0", "N/A", IF(K47="N/A","N/A", IF(J47&gt;VALUE(MID(K47,1,2)), "No", IF(J47&lt;-1*VALUE(MID(K47,1,2)), "No", "Yes"))))</f>
        <v>Yes</v>
      </c>
    </row>
    <row r="48" spans="1:12" ht="25" x14ac:dyDescent="0.25">
      <c r="A48" s="2" t="s">
        <v>1147</v>
      </c>
      <c r="B48" s="35" t="s">
        <v>213</v>
      </c>
      <c r="C48" s="45">
        <v>47301.379181999997</v>
      </c>
      <c r="D48" s="11" t="str">
        <f t="shared" si="8"/>
        <v>N/A</v>
      </c>
      <c r="E48" s="45">
        <v>52435.763158000002</v>
      </c>
      <c r="F48" s="11" t="str">
        <f t="shared" si="9"/>
        <v>N/A</v>
      </c>
      <c r="G48" s="45">
        <v>53116.290456000002</v>
      </c>
      <c r="H48" s="11" t="str">
        <f t="shared" si="10"/>
        <v>N/A</v>
      </c>
      <c r="I48" s="12">
        <v>10.85</v>
      </c>
      <c r="J48" s="12">
        <v>1.298</v>
      </c>
      <c r="K48" s="43" t="s">
        <v>739</v>
      </c>
      <c r="L48" s="9" t="str">
        <f>IF(J48="Div by 0", "N/A", IF(K48="N/A","N/A", IF(J48&gt;VALUE(MID(K48,1,2)), "No", IF(J48&lt;-1*VALUE(MID(K48,1,2)), "No", "Yes"))))</f>
        <v>Yes</v>
      </c>
    </row>
    <row r="49" spans="1:12" x14ac:dyDescent="0.25">
      <c r="A49" s="6" t="s">
        <v>1148</v>
      </c>
      <c r="B49" s="35" t="s">
        <v>213</v>
      </c>
      <c r="C49" s="45">
        <v>38765.328987000001</v>
      </c>
      <c r="D49" s="11" t="str">
        <f t="shared" si="8"/>
        <v>N/A</v>
      </c>
      <c r="E49" s="45">
        <v>39585.697978999997</v>
      </c>
      <c r="F49" s="11" t="str">
        <f t="shared" si="9"/>
        <v>N/A</v>
      </c>
      <c r="G49" s="45">
        <v>41973.294182999998</v>
      </c>
      <c r="H49" s="11" t="str">
        <f t="shared" si="10"/>
        <v>N/A</v>
      </c>
      <c r="I49" s="12">
        <v>2.1160000000000001</v>
      </c>
      <c r="J49" s="12">
        <v>6.0309999999999997</v>
      </c>
      <c r="K49" s="43" t="s">
        <v>739</v>
      </c>
      <c r="L49" s="9" t="str">
        <f t="shared" ref="L49:L59" si="13">IF(J49="Div by 0", "N/A", IF(K49="N/A","N/A", IF(J49&gt;VALUE(MID(K49,1,2)), "No", IF(J49&lt;-1*VALUE(MID(K49,1,2)), "No", "Yes"))))</f>
        <v>Yes</v>
      </c>
    </row>
    <row r="50" spans="1:12" ht="25" x14ac:dyDescent="0.25">
      <c r="A50" s="2" t="s">
        <v>1149</v>
      </c>
      <c r="B50" s="35" t="s">
        <v>213</v>
      </c>
      <c r="C50" s="45">
        <v>24846.379938999999</v>
      </c>
      <c r="D50" s="11" t="str">
        <f t="shared" si="8"/>
        <v>N/A</v>
      </c>
      <c r="E50" s="45">
        <v>27667.351805999999</v>
      </c>
      <c r="F50" s="11" t="str">
        <f t="shared" si="9"/>
        <v>N/A</v>
      </c>
      <c r="G50" s="45">
        <v>30415.971924000001</v>
      </c>
      <c r="H50" s="11" t="str">
        <f t="shared" si="10"/>
        <v>N/A</v>
      </c>
      <c r="I50" s="12">
        <v>11.35</v>
      </c>
      <c r="J50" s="12">
        <v>9.9350000000000005</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v>42531.125</v>
      </c>
      <c r="D53" s="11" t="str">
        <f t="shared" si="14"/>
        <v>N/A</v>
      </c>
      <c r="E53" s="45">
        <v>50728.961538000003</v>
      </c>
      <c r="F53" s="11" t="str">
        <f t="shared" si="15"/>
        <v>N/A</v>
      </c>
      <c r="G53" s="45">
        <v>51775.430167999999</v>
      </c>
      <c r="H53" s="11" t="str">
        <f t="shared" si="16"/>
        <v>N/A</v>
      </c>
      <c r="I53" s="12">
        <v>19.27</v>
      </c>
      <c r="J53" s="12">
        <v>2.0630000000000002</v>
      </c>
      <c r="K53" s="43" t="s">
        <v>739</v>
      </c>
      <c r="L53" s="9" t="str">
        <f t="shared" si="13"/>
        <v>Yes</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52082.522781</v>
      </c>
      <c r="D55" s="11" t="str">
        <f t="shared" si="14"/>
        <v>N/A</v>
      </c>
      <c r="E55" s="45">
        <v>51300.707225999999</v>
      </c>
      <c r="F55" s="11" t="str">
        <f t="shared" si="15"/>
        <v>N/A</v>
      </c>
      <c r="G55" s="45">
        <v>53674.421296</v>
      </c>
      <c r="H55" s="11" t="str">
        <f t="shared" si="16"/>
        <v>N/A</v>
      </c>
      <c r="I55" s="12">
        <v>-1.5</v>
      </c>
      <c r="J55" s="12">
        <v>4.6269999999999998</v>
      </c>
      <c r="K55" s="43" t="s">
        <v>739</v>
      </c>
      <c r="L55" s="9" t="str">
        <f t="shared" si="13"/>
        <v>Yes</v>
      </c>
    </row>
    <row r="56" spans="1:12" ht="25" x14ac:dyDescent="0.25">
      <c r="A56" s="2" t="s">
        <v>1155</v>
      </c>
      <c r="B56" s="35" t="s">
        <v>213</v>
      </c>
      <c r="C56" s="45">
        <v>17721.473684000001</v>
      </c>
      <c r="D56" s="11" t="str">
        <f t="shared" si="14"/>
        <v>N/A</v>
      </c>
      <c r="E56" s="45">
        <v>19780.593548000001</v>
      </c>
      <c r="F56" s="11" t="str">
        <f t="shared" si="15"/>
        <v>N/A</v>
      </c>
      <c r="G56" s="45">
        <v>16460.372093000002</v>
      </c>
      <c r="H56" s="11" t="str">
        <f t="shared" si="16"/>
        <v>N/A</v>
      </c>
      <c r="I56" s="12">
        <v>11.62</v>
      </c>
      <c r="J56" s="12">
        <v>-16.8</v>
      </c>
      <c r="K56" s="43" t="s">
        <v>739</v>
      </c>
      <c r="L56" s="9" t="str">
        <f t="shared" si="13"/>
        <v>Yes</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116422431</v>
      </c>
      <c r="F60" s="11" t="str">
        <f t="shared" si="15"/>
        <v>N/A</v>
      </c>
      <c r="G60" s="45">
        <v>121618835</v>
      </c>
      <c r="H60" s="11" t="str">
        <f t="shared" si="16"/>
        <v>N/A</v>
      </c>
      <c r="I60" s="12" t="s">
        <v>213</v>
      </c>
      <c r="J60" s="12">
        <v>4.4630000000000001</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16489368</v>
      </c>
      <c r="F61" s="11" t="str">
        <f t="shared" si="15"/>
        <v>N/A</v>
      </c>
      <c r="G61" s="45">
        <v>16332805</v>
      </c>
      <c r="H61" s="11" t="str">
        <f t="shared" si="16"/>
        <v>N/A</v>
      </c>
      <c r="I61" s="12" t="s">
        <v>213</v>
      </c>
      <c r="J61" s="12">
        <v>-0.94899999999999995</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6721164</v>
      </c>
      <c r="F64" s="11" t="str">
        <f t="shared" si="15"/>
        <v>N/A</v>
      </c>
      <c r="G64" s="45">
        <v>6906084</v>
      </c>
      <c r="H64" s="11" t="str">
        <f t="shared" si="16"/>
        <v>N/A</v>
      </c>
      <c r="I64" s="12" t="s">
        <v>213</v>
      </c>
      <c r="J64" s="12">
        <v>2.7509999999999999</v>
      </c>
      <c r="K64" s="43" t="s">
        <v>739</v>
      </c>
      <c r="L64" s="9" t="str">
        <f t="shared" si="17"/>
        <v>Yes</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92522043</v>
      </c>
      <c r="F66" s="11" t="str">
        <f t="shared" si="15"/>
        <v>N/A</v>
      </c>
      <c r="G66" s="45">
        <v>97339086</v>
      </c>
      <c r="H66" s="11" t="str">
        <f t="shared" si="16"/>
        <v>N/A</v>
      </c>
      <c r="I66" s="12" t="s">
        <v>213</v>
      </c>
      <c r="J66" s="12">
        <v>5.2060000000000004</v>
      </c>
      <c r="K66" s="43" t="s">
        <v>739</v>
      </c>
      <c r="L66" s="9" t="str">
        <f t="shared" si="17"/>
        <v>Yes</v>
      </c>
    </row>
    <row r="67" spans="1:12" ht="25" x14ac:dyDescent="0.25">
      <c r="A67" s="2" t="s">
        <v>1165</v>
      </c>
      <c r="B67" s="35" t="s">
        <v>213</v>
      </c>
      <c r="C67" s="45" t="s">
        <v>213</v>
      </c>
      <c r="D67" s="11" t="str">
        <f t="shared" si="14"/>
        <v>N/A</v>
      </c>
      <c r="E67" s="45">
        <v>689856</v>
      </c>
      <c r="F67" s="11" t="str">
        <f t="shared" si="15"/>
        <v>N/A</v>
      </c>
      <c r="G67" s="45">
        <v>1040860</v>
      </c>
      <c r="H67" s="11" t="str">
        <f t="shared" si="16"/>
        <v>N/A</v>
      </c>
      <c r="I67" s="12" t="s">
        <v>213</v>
      </c>
      <c r="J67" s="12">
        <v>50.88</v>
      </c>
      <c r="K67" s="43" t="s">
        <v>739</v>
      </c>
      <c r="L67" s="9" t="str">
        <f t="shared" si="17"/>
        <v>No</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26235.611302000001</v>
      </c>
      <c r="D71" s="11" t="str">
        <f t="shared" si="14"/>
        <v>N/A</v>
      </c>
      <c r="E71" s="45">
        <v>25854.415056999998</v>
      </c>
      <c r="F71" s="11" t="str">
        <f t="shared" si="15"/>
        <v>N/A</v>
      </c>
      <c r="G71" s="45">
        <v>27207.793065000002</v>
      </c>
      <c r="H71" s="11" t="str">
        <f t="shared" si="16"/>
        <v>N/A</v>
      </c>
      <c r="I71" s="12">
        <v>-1.45</v>
      </c>
      <c r="J71" s="12">
        <v>5.2350000000000003</v>
      </c>
      <c r="K71" s="43" t="s">
        <v>739</v>
      </c>
      <c r="L71" s="9" t="str">
        <f t="shared" ref="L71:L81" si="18">IF(J71="Div by 0", "N/A", IF(K71="N/A","N/A", IF(J71&gt;VALUE(MID(K71,1,2)), "No", IF(J71&lt;-1*VALUE(MID(K71,1,2)), "No", "Yes"))))</f>
        <v>Yes</v>
      </c>
    </row>
    <row r="72" spans="1:12" ht="25" x14ac:dyDescent="0.25">
      <c r="A72" s="2" t="s">
        <v>1170</v>
      </c>
      <c r="B72" s="35" t="s">
        <v>213</v>
      </c>
      <c r="C72" s="45">
        <v>7685.1474164000001</v>
      </c>
      <c r="D72" s="11" t="str">
        <f t="shared" si="14"/>
        <v>N/A</v>
      </c>
      <c r="E72" s="45">
        <v>8159.0143492999996</v>
      </c>
      <c r="F72" s="11" t="str">
        <f t="shared" si="15"/>
        <v>N/A</v>
      </c>
      <c r="G72" s="45">
        <v>8337.3175088999997</v>
      </c>
      <c r="H72" s="11" t="str">
        <f t="shared" si="16"/>
        <v>N/A</v>
      </c>
      <c r="I72" s="12">
        <v>6.1660000000000004</v>
      </c>
      <c r="J72" s="12">
        <v>2.1850000000000001</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v>32085.432292000001</v>
      </c>
      <c r="D75" s="11" t="str">
        <f t="shared" si="14"/>
        <v>N/A</v>
      </c>
      <c r="E75" s="45">
        <v>36929.472526999998</v>
      </c>
      <c r="F75" s="11" t="str">
        <f t="shared" si="15"/>
        <v>N/A</v>
      </c>
      <c r="G75" s="45">
        <v>38581.474860000002</v>
      </c>
      <c r="H75" s="11" t="str">
        <f t="shared" si="16"/>
        <v>N/A</v>
      </c>
      <c r="I75" s="12">
        <v>15.1</v>
      </c>
      <c r="J75" s="12">
        <v>4.4729999999999999</v>
      </c>
      <c r="K75" s="43" t="s">
        <v>739</v>
      </c>
      <c r="L75" s="9" t="str">
        <f t="shared" si="18"/>
        <v>Yes</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43753.653358000003</v>
      </c>
      <c r="D77" s="11" t="str">
        <f t="shared" si="14"/>
        <v>N/A</v>
      </c>
      <c r="E77" s="45">
        <v>43133.819580000003</v>
      </c>
      <c r="F77" s="11" t="str">
        <f t="shared" si="15"/>
        <v>N/A</v>
      </c>
      <c r="G77" s="45">
        <v>45064.391667000004</v>
      </c>
      <c r="H77" s="11" t="str">
        <f t="shared" si="16"/>
        <v>N/A</v>
      </c>
      <c r="I77" s="12">
        <v>-1.42</v>
      </c>
      <c r="J77" s="12">
        <v>4.476</v>
      </c>
      <c r="K77" s="43" t="s">
        <v>739</v>
      </c>
      <c r="L77" s="9" t="str">
        <f t="shared" si="18"/>
        <v>Yes</v>
      </c>
    </row>
    <row r="78" spans="1:12" ht="25" x14ac:dyDescent="0.25">
      <c r="A78" s="2" t="s">
        <v>1176</v>
      </c>
      <c r="B78" s="35" t="s">
        <v>213</v>
      </c>
      <c r="C78" s="45">
        <v>2545.3289473999998</v>
      </c>
      <c r="D78" s="11" t="str">
        <f t="shared" si="14"/>
        <v>N/A</v>
      </c>
      <c r="E78" s="45">
        <v>4450.6838710000002</v>
      </c>
      <c r="F78" s="11" t="str">
        <f t="shared" si="15"/>
        <v>N/A</v>
      </c>
      <c r="G78" s="45">
        <v>6051.5116279000003</v>
      </c>
      <c r="H78" s="11" t="str">
        <f t="shared" si="16"/>
        <v>N/A</v>
      </c>
      <c r="I78" s="12">
        <v>74.86</v>
      </c>
      <c r="J78" s="12">
        <v>35.97</v>
      </c>
      <c r="K78" s="43" t="s">
        <v>739</v>
      </c>
      <c r="L78" s="9" t="str">
        <f t="shared" si="18"/>
        <v>No</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116435004</v>
      </c>
      <c r="F82" s="11" t="str">
        <f t="shared" si="15"/>
        <v>N/A</v>
      </c>
      <c r="G82" s="45">
        <v>121632749</v>
      </c>
      <c r="H82" s="11" t="str">
        <f t="shared" si="16"/>
        <v>N/A</v>
      </c>
      <c r="I82" s="12" t="s">
        <v>213</v>
      </c>
      <c r="J82" s="12">
        <v>4.4640000000000004</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4374</v>
      </c>
      <c r="F83" s="11" t="str">
        <f t="shared" ref="F83:F114" si="21">IF($B83="N/A","N/A",IF(E83&gt;10,"No",IF(E83&lt;-10,"No","Yes")))</f>
        <v>N/A</v>
      </c>
      <c r="G83" s="36">
        <v>4353</v>
      </c>
      <c r="H83" s="11" t="str">
        <f t="shared" ref="H83:H114" si="22">IF($B83="N/A","N/A",IF(G83&gt;10,"No",IF(G83&lt;-10,"No","Yes")))</f>
        <v>N/A</v>
      </c>
      <c r="I83" s="12" t="s">
        <v>213</v>
      </c>
      <c r="J83" s="12">
        <v>-0.48</v>
      </c>
      <c r="K83" s="43" t="s">
        <v>739</v>
      </c>
      <c r="L83" s="9" t="str">
        <f t="shared" si="19"/>
        <v>Yes</v>
      </c>
    </row>
    <row r="84" spans="1:12" x14ac:dyDescent="0.25">
      <c r="A84" s="2" t="s">
        <v>358</v>
      </c>
      <c r="B84" s="35" t="s">
        <v>213</v>
      </c>
      <c r="C84" s="45" t="s">
        <v>213</v>
      </c>
      <c r="D84" s="11" t="str">
        <f t="shared" si="20"/>
        <v>N/A</v>
      </c>
      <c r="E84" s="45">
        <v>26619.799726000001</v>
      </c>
      <c r="F84" s="11" t="str">
        <f t="shared" si="21"/>
        <v>N/A</v>
      </c>
      <c r="G84" s="45">
        <v>27942.280955999999</v>
      </c>
      <c r="H84" s="11" t="str">
        <f t="shared" si="22"/>
        <v>N/A</v>
      </c>
      <c r="I84" s="12" t="s">
        <v>213</v>
      </c>
      <c r="J84" s="12">
        <v>4.968</v>
      </c>
      <c r="K84" s="43" t="s">
        <v>739</v>
      </c>
      <c r="L84" s="9" t="str">
        <f t="shared" si="19"/>
        <v>Yes</v>
      </c>
    </row>
    <row r="85" spans="1:12" ht="25" x14ac:dyDescent="0.25">
      <c r="A85" s="2" t="s">
        <v>1180</v>
      </c>
      <c r="B85" s="35" t="s">
        <v>213</v>
      </c>
      <c r="C85" s="45" t="s">
        <v>213</v>
      </c>
      <c r="D85" s="11" t="str">
        <f t="shared" si="20"/>
        <v>N/A</v>
      </c>
      <c r="E85" s="45">
        <v>11428298</v>
      </c>
      <c r="F85" s="11" t="str">
        <f t="shared" si="21"/>
        <v>N/A</v>
      </c>
      <c r="G85" s="45">
        <v>11821341</v>
      </c>
      <c r="H85" s="11" t="str">
        <f t="shared" si="22"/>
        <v>N/A</v>
      </c>
      <c r="I85" s="12" t="s">
        <v>213</v>
      </c>
      <c r="J85" s="12">
        <v>3.4390000000000001</v>
      </c>
      <c r="K85" s="43" t="s">
        <v>739</v>
      </c>
      <c r="L85" s="9" t="str">
        <f t="shared" si="19"/>
        <v>Yes</v>
      </c>
    </row>
    <row r="86" spans="1:12" x14ac:dyDescent="0.25">
      <c r="A86" s="2" t="s">
        <v>729</v>
      </c>
      <c r="B86" s="35" t="s">
        <v>213</v>
      </c>
      <c r="C86" s="45" t="s">
        <v>213</v>
      </c>
      <c r="D86" s="11" t="str">
        <f t="shared" si="20"/>
        <v>N/A</v>
      </c>
      <c r="E86" s="36">
        <v>4335</v>
      </c>
      <c r="F86" s="11" t="str">
        <f t="shared" si="21"/>
        <v>N/A</v>
      </c>
      <c r="G86" s="36">
        <v>4320</v>
      </c>
      <c r="H86" s="11" t="str">
        <f t="shared" si="22"/>
        <v>N/A</v>
      </c>
      <c r="I86" s="12" t="s">
        <v>213</v>
      </c>
      <c r="J86" s="12">
        <v>-0.34599999999999997</v>
      </c>
      <c r="K86" s="43" t="s">
        <v>739</v>
      </c>
      <c r="L86" s="9" t="str">
        <f t="shared" si="19"/>
        <v>Yes</v>
      </c>
    </row>
    <row r="87" spans="1:12" ht="25" x14ac:dyDescent="0.25">
      <c r="A87" s="2" t="s">
        <v>1181</v>
      </c>
      <c r="B87" s="35" t="s">
        <v>213</v>
      </c>
      <c r="C87" s="45" t="s">
        <v>213</v>
      </c>
      <c r="D87" s="11" t="str">
        <f t="shared" si="20"/>
        <v>N/A</v>
      </c>
      <c r="E87" s="45">
        <v>2636.2855825000001</v>
      </c>
      <c r="F87" s="11" t="str">
        <f t="shared" si="21"/>
        <v>N/A</v>
      </c>
      <c r="G87" s="45">
        <v>2736.4215278000001</v>
      </c>
      <c r="H87" s="11" t="str">
        <f t="shared" si="22"/>
        <v>N/A</v>
      </c>
      <c r="I87" s="12" t="s">
        <v>213</v>
      </c>
      <c r="J87" s="12">
        <v>3.798</v>
      </c>
      <c r="K87" s="43" t="s">
        <v>739</v>
      </c>
      <c r="L87" s="9" t="str">
        <f t="shared" si="19"/>
        <v>Yes</v>
      </c>
    </row>
    <row r="88" spans="1:12" ht="25" x14ac:dyDescent="0.25">
      <c r="A88" s="2" t="s">
        <v>1182</v>
      </c>
      <c r="B88" s="35" t="s">
        <v>213</v>
      </c>
      <c r="C88" s="45" t="s">
        <v>213</v>
      </c>
      <c r="D88" s="11" t="str">
        <f t="shared" si="20"/>
        <v>N/A</v>
      </c>
      <c r="E88" s="45">
        <v>60687143</v>
      </c>
      <c r="F88" s="11" t="str">
        <f t="shared" si="21"/>
        <v>N/A</v>
      </c>
      <c r="G88" s="45">
        <v>62971929</v>
      </c>
      <c r="H88" s="11" t="str">
        <f t="shared" si="22"/>
        <v>N/A</v>
      </c>
      <c r="I88" s="12" t="s">
        <v>213</v>
      </c>
      <c r="J88" s="12">
        <v>3.7650000000000001</v>
      </c>
      <c r="K88" s="43" t="s">
        <v>739</v>
      </c>
      <c r="L88" s="9" t="str">
        <f t="shared" si="19"/>
        <v>Yes</v>
      </c>
    </row>
    <row r="89" spans="1:12" x14ac:dyDescent="0.25">
      <c r="A89" s="2" t="s">
        <v>730</v>
      </c>
      <c r="B89" s="35" t="s">
        <v>213</v>
      </c>
      <c r="C89" s="45" t="s">
        <v>213</v>
      </c>
      <c r="D89" s="11" t="str">
        <f t="shared" si="20"/>
        <v>N/A</v>
      </c>
      <c r="E89" s="36">
        <v>1605</v>
      </c>
      <c r="F89" s="11" t="str">
        <f t="shared" si="21"/>
        <v>N/A</v>
      </c>
      <c r="G89" s="36">
        <v>1601</v>
      </c>
      <c r="H89" s="11" t="str">
        <f t="shared" si="22"/>
        <v>N/A</v>
      </c>
      <c r="I89" s="12" t="s">
        <v>213</v>
      </c>
      <c r="J89" s="12">
        <v>-0.249</v>
      </c>
      <c r="K89" s="43" t="s">
        <v>739</v>
      </c>
      <c r="L89" s="9" t="str">
        <f t="shared" si="19"/>
        <v>Yes</v>
      </c>
    </row>
    <row r="90" spans="1:12" ht="25" x14ac:dyDescent="0.25">
      <c r="A90" s="2" t="s">
        <v>1183</v>
      </c>
      <c r="B90" s="35" t="s">
        <v>213</v>
      </c>
      <c r="C90" s="45" t="s">
        <v>213</v>
      </c>
      <c r="D90" s="11" t="str">
        <f t="shared" si="20"/>
        <v>N/A</v>
      </c>
      <c r="E90" s="45">
        <v>37811.304049999999</v>
      </c>
      <c r="F90" s="11" t="str">
        <f t="shared" si="21"/>
        <v>N/A</v>
      </c>
      <c r="G90" s="45">
        <v>39332.872580000003</v>
      </c>
      <c r="H90" s="11" t="str">
        <f t="shared" si="22"/>
        <v>N/A</v>
      </c>
      <c r="I90" s="12" t="s">
        <v>213</v>
      </c>
      <c r="J90" s="12">
        <v>4.024</v>
      </c>
      <c r="K90" s="43" t="s">
        <v>739</v>
      </c>
      <c r="L90" s="9" t="str">
        <f t="shared" si="19"/>
        <v>Yes</v>
      </c>
    </row>
    <row r="91" spans="1:12" ht="25" x14ac:dyDescent="0.25">
      <c r="A91" s="2" t="s">
        <v>1184</v>
      </c>
      <c r="B91" s="35" t="s">
        <v>213</v>
      </c>
      <c r="C91" s="45" t="s">
        <v>213</v>
      </c>
      <c r="D91" s="11" t="str">
        <f t="shared" si="20"/>
        <v>N/A</v>
      </c>
      <c r="E91" s="45">
        <v>988789</v>
      </c>
      <c r="F91" s="11" t="str">
        <f t="shared" si="21"/>
        <v>N/A</v>
      </c>
      <c r="G91" s="45">
        <v>1126219</v>
      </c>
      <c r="H91" s="11" t="str">
        <f t="shared" si="22"/>
        <v>N/A</v>
      </c>
      <c r="I91" s="12" t="s">
        <v>213</v>
      </c>
      <c r="J91" s="12">
        <v>13.9</v>
      </c>
      <c r="K91" s="43" t="s">
        <v>739</v>
      </c>
      <c r="L91" s="9" t="str">
        <f t="shared" si="19"/>
        <v>Yes</v>
      </c>
    </row>
    <row r="92" spans="1:12" x14ac:dyDescent="0.25">
      <c r="A92" s="2" t="s">
        <v>731</v>
      </c>
      <c r="B92" s="35" t="s">
        <v>213</v>
      </c>
      <c r="C92" s="45" t="s">
        <v>213</v>
      </c>
      <c r="D92" s="11" t="str">
        <f t="shared" si="20"/>
        <v>N/A</v>
      </c>
      <c r="E92" s="36">
        <v>212</v>
      </c>
      <c r="F92" s="11" t="str">
        <f t="shared" si="21"/>
        <v>N/A</v>
      </c>
      <c r="G92" s="36">
        <v>197</v>
      </c>
      <c r="H92" s="11" t="str">
        <f t="shared" si="22"/>
        <v>N/A</v>
      </c>
      <c r="I92" s="12" t="s">
        <v>213</v>
      </c>
      <c r="J92" s="12">
        <v>-7.08</v>
      </c>
      <c r="K92" s="43" t="s">
        <v>739</v>
      </c>
      <c r="L92" s="9" t="str">
        <f t="shared" si="19"/>
        <v>Yes</v>
      </c>
    </row>
    <row r="93" spans="1:12" ht="25" x14ac:dyDescent="0.25">
      <c r="A93" s="2" t="s">
        <v>1185</v>
      </c>
      <c r="B93" s="35" t="s">
        <v>213</v>
      </c>
      <c r="C93" s="45" t="s">
        <v>213</v>
      </c>
      <c r="D93" s="11" t="str">
        <f t="shared" si="20"/>
        <v>N/A</v>
      </c>
      <c r="E93" s="45">
        <v>4664.0990566</v>
      </c>
      <c r="F93" s="11" t="str">
        <f t="shared" si="21"/>
        <v>N/A</v>
      </c>
      <c r="G93" s="45">
        <v>5716.8477156999998</v>
      </c>
      <c r="H93" s="11" t="str">
        <f t="shared" si="22"/>
        <v>N/A</v>
      </c>
      <c r="I93" s="12" t="s">
        <v>213</v>
      </c>
      <c r="J93" s="12">
        <v>22.57</v>
      </c>
      <c r="K93" s="43" t="s">
        <v>739</v>
      </c>
      <c r="L93" s="9" t="str">
        <f t="shared" si="19"/>
        <v>Yes</v>
      </c>
    </row>
    <row r="94" spans="1:12" x14ac:dyDescent="0.25">
      <c r="A94" s="2" t="s">
        <v>1186</v>
      </c>
      <c r="B94" s="35" t="s">
        <v>213</v>
      </c>
      <c r="C94" s="45" t="s">
        <v>213</v>
      </c>
      <c r="D94" s="11" t="str">
        <f t="shared" si="20"/>
        <v>N/A</v>
      </c>
      <c r="E94" s="45">
        <v>21085146</v>
      </c>
      <c r="F94" s="11" t="str">
        <f t="shared" si="21"/>
        <v>N/A</v>
      </c>
      <c r="G94" s="45">
        <v>23360205</v>
      </c>
      <c r="H94" s="11" t="str">
        <f t="shared" si="22"/>
        <v>N/A</v>
      </c>
      <c r="I94" s="12" t="s">
        <v>213</v>
      </c>
      <c r="J94" s="12">
        <v>10.79</v>
      </c>
      <c r="K94" s="43" t="s">
        <v>739</v>
      </c>
      <c r="L94" s="9" t="str">
        <f t="shared" si="19"/>
        <v>Yes</v>
      </c>
    </row>
    <row r="95" spans="1:12" x14ac:dyDescent="0.25">
      <c r="A95" s="2" t="s">
        <v>732</v>
      </c>
      <c r="B95" s="35" t="s">
        <v>213</v>
      </c>
      <c r="C95" s="45" t="s">
        <v>213</v>
      </c>
      <c r="D95" s="11" t="str">
        <f t="shared" si="20"/>
        <v>N/A</v>
      </c>
      <c r="E95" s="36">
        <v>1561</v>
      </c>
      <c r="F95" s="11" t="str">
        <f t="shared" si="21"/>
        <v>N/A</v>
      </c>
      <c r="G95" s="36">
        <v>1631</v>
      </c>
      <c r="H95" s="11" t="str">
        <f t="shared" si="22"/>
        <v>N/A</v>
      </c>
      <c r="I95" s="12" t="s">
        <v>213</v>
      </c>
      <c r="J95" s="12">
        <v>4.484</v>
      </c>
      <c r="K95" s="43" t="s">
        <v>739</v>
      </c>
      <c r="L95" s="9" t="str">
        <f t="shared" si="19"/>
        <v>Yes</v>
      </c>
    </row>
    <row r="96" spans="1:12" x14ac:dyDescent="0.25">
      <c r="A96" s="2" t="s">
        <v>1187</v>
      </c>
      <c r="B96" s="35" t="s">
        <v>213</v>
      </c>
      <c r="C96" s="45" t="s">
        <v>213</v>
      </c>
      <c r="D96" s="11" t="str">
        <f t="shared" si="20"/>
        <v>N/A</v>
      </c>
      <c r="E96" s="45">
        <v>13507.460601999999</v>
      </c>
      <c r="F96" s="11" t="str">
        <f t="shared" si="21"/>
        <v>N/A</v>
      </c>
      <c r="G96" s="45">
        <v>14322.627223</v>
      </c>
      <c r="H96" s="11" t="str">
        <f t="shared" si="22"/>
        <v>N/A</v>
      </c>
      <c r="I96" s="12" t="s">
        <v>213</v>
      </c>
      <c r="J96" s="12">
        <v>6.0350000000000001</v>
      </c>
      <c r="K96" s="43" t="s">
        <v>739</v>
      </c>
      <c r="L96" s="9" t="str">
        <f t="shared" si="19"/>
        <v>Yes</v>
      </c>
    </row>
    <row r="97" spans="1:12" x14ac:dyDescent="0.25">
      <c r="A97" s="2" t="s">
        <v>1188</v>
      </c>
      <c r="B97" s="35" t="s">
        <v>213</v>
      </c>
      <c r="C97" s="45" t="s">
        <v>213</v>
      </c>
      <c r="D97" s="11" t="str">
        <f t="shared" si="20"/>
        <v>N/A</v>
      </c>
      <c r="E97" s="45">
        <v>3336598</v>
      </c>
      <c r="F97" s="11" t="str">
        <f t="shared" si="21"/>
        <v>N/A</v>
      </c>
      <c r="G97" s="45">
        <v>3499038</v>
      </c>
      <c r="H97" s="11" t="str">
        <f t="shared" si="22"/>
        <v>N/A</v>
      </c>
      <c r="I97" s="12" t="s">
        <v>213</v>
      </c>
      <c r="J97" s="12">
        <v>4.8680000000000003</v>
      </c>
      <c r="K97" s="43" t="s">
        <v>739</v>
      </c>
      <c r="L97" s="9" t="str">
        <f t="shared" si="19"/>
        <v>Yes</v>
      </c>
    </row>
    <row r="98" spans="1:12" x14ac:dyDescent="0.25">
      <c r="A98" s="2" t="s">
        <v>520</v>
      </c>
      <c r="B98" s="35" t="s">
        <v>213</v>
      </c>
      <c r="C98" s="45" t="s">
        <v>213</v>
      </c>
      <c r="D98" s="11" t="str">
        <f t="shared" si="20"/>
        <v>N/A</v>
      </c>
      <c r="E98" s="36">
        <v>1247</v>
      </c>
      <c r="F98" s="11" t="str">
        <f t="shared" si="21"/>
        <v>N/A</v>
      </c>
      <c r="G98" s="36">
        <v>1265</v>
      </c>
      <c r="H98" s="11" t="str">
        <f t="shared" si="22"/>
        <v>N/A</v>
      </c>
      <c r="I98" s="12" t="s">
        <v>213</v>
      </c>
      <c r="J98" s="12">
        <v>1.4430000000000001</v>
      </c>
      <c r="K98" s="43" t="s">
        <v>739</v>
      </c>
      <c r="L98" s="9" t="str">
        <f t="shared" si="19"/>
        <v>Yes</v>
      </c>
    </row>
    <row r="99" spans="1:12" x14ac:dyDescent="0.25">
      <c r="A99" s="2" t="s">
        <v>1189</v>
      </c>
      <c r="B99" s="35" t="s">
        <v>213</v>
      </c>
      <c r="C99" s="45" t="s">
        <v>213</v>
      </c>
      <c r="D99" s="11" t="str">
        <f t="shared" si="20"/>
        <v>N/A</v>
      </c>
      <c r="E99" s="45">
        <v>2675.7000801999998</v>
      </c>
      <c r="F99" s="11" t="str">
        <f t="shared" si="21"/>
        <v>N/A</v>
      </c>
      <c r="G99" s="45">
        <v>2766.0379447</v>
      </c>
      <c r="H99" s="11" t="str">
        <f t="shared" si="22"/>
        <v>N/A</v>
      </c>
      <c r="I99" s="12" t="s">
        <v>213</v>
      </c>
      <c r="J99" s="12">
        <v>3.3759999999999999</v>
      </c>
      <c r="K99" s="43" t="s">
        <v>739</v>
      </c>
      <c r="L99" s="9" t="str">
        <f t="shared" si="19"/>
        <v>Yes</v>
      </c>
    </row>
    <row r="100" spans="1:12" ht="25" x14ac:dyDescent="0.25">
      <c r="A100" s="2" t="s">
        <v>1190</v>
      </c>
      <c r="B100" s="35" t="s">
        <v>213</v>
      </c>
      <c r="C100" s="45" t="s">
        <v>213</v>
      </c>
      <c r="D100" s="11" t="str">
        <f t="shared" si="20"/>
        <v>N/A</v>
      </c>
      <c r="E100" s="45">
        <v>2081658</v>
      </c>
      <c r="F100" s="11" t="str">
        <f t="shared" si="21"/>
        <v>N/A</v>
      </c>
      <c r="G100" s="45">
        <v>2033900</v>
      </c>
      <c r="H100" s="11" t="str">
        <f t="shared" si="22"/>
        <v>N/A</v>
      </c>
      <c r="I100" s="12" t="s">
        <v>213</v>
      </c>
      <c r="J100" s="12">
        <v>-2.29</v>
      </c>
      <c r="K100" s="43" t="s">
        <v>739</v>
      </c>
      <c r="L100" s="9" t="str">
        <f t="shared" si="19"/>
        <v>Yes</v>
      </c>
    </row>
    <row r="101" spans="1:12" x14ac:dyDescent="0.25">
      <c r="A101" s="2" t="s">
        <v>521</v>
      </c>
      <c r="B101" s="35" t="s">
        <v>213</v>
      </c>
      <c r="C101" s="45" t="s">
        <v>213</v>
      </c>
      <c r="D101" s="11" t="str">
        <f t="shared" si="20"/>
        <v>N/A</v>
      </c>
      <c r="E101" s="36">
        <v>1377</v>
      </c>
      <c r="F101" s="11" t="str">
        <f t="shared" si="21"/>
        <v>N/A</v>
      </c>
      <c r="G101" s="36">
        <v>1337</v>
      </c>
      <c r="H101" s="11" t="str">
        <f t="shared" si="22"/>
        <v>N/A</v>
      </c>
      <c r="I101" s="12" t="s">
        <v>213</v>
      </c>
      <c r="J101" s="12">
        <v>-2.9</v>
      </c>
      <c r="K101" s="43" t="s">
        <v>739</v>
      </c>
      <c r="L101" s="9" t="str">
        <f t="shared" si="19"/>
        <v>Yes</v>
      </c>
    </row>
    <row r="102" spans="1:12" ht="25" x14ac:dyDescent="0.25">
      <c r="A102" s="2" t="s">
        <v>1191</v>
      </c>
      <c r="B102" s="35" t="s">
        <v>213</v>
      </c>
      <c r="C102" s="45" t="s">
        <v>213</v>
      </c>
      <c r="D102" s="11" t="str">
        <f t="shared" si="20"/>
        <v>N/A</v>
      </c>
      <c r="E102" s="45">
        <v>1511.7342048</v>
      </c>
      <c r="F102" s="11" t="str">
        <f t="shared" si="21"/>
        <v>N/A</v>
      </c>
      <c r="G102" s="45">
        <v>1521.2415856</v>
      </c>
      <c r="H102" s="11" t="str">
        <f t="shared" si="22"/>
        <v>N/A</v>
      </c>
      <c r="I102" s="12" t="s">
        <v>213</v>
      </c>
      <c r="J102" s="12">
        <v>0.62890000000000001</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3622699</v>
      </c>
      <c r="F106" s="11" t="str">
        <f t="shared" si="21"/>
        <v>N/A</v>
      </c>
      <c r="G106" s="45">
        <v>4467238</v>
      </c>
      <c r="H106" s="11" t="str">
        <f t="shared" si="22"/>
        <v>N/A</v>
      </c>
      <c r="I106" s="12" t="s">
        <v>213</v>
      </c>
      <c r="J106" s="12">
        <v>23.31</v>
      </c>
      <c r="K106" s="43" t="s">
        <v>739</v>
      </c>
      <c r="L106" s="9" t="str">
        <f t="shared" si="19"/>
        <v>Yes</v>
      </c>
    </row>
    <row r="107" spans="1:12" x14ac:dyDescent="0.25">
      <c r="A107" s="2" t="s">
        <v>523</v>
      </c>
      <c r="B107" s="35" t="s">
        <v>213</v>
      </c>
      <c r="C107" s="45" t="s">
        <v>213</v>
      </c>
      <c r="D107" s="11" t="str">
        <f t="shared" si="20"/>
        <v>N/A</v>
      </c>
      <c r="E107" s="36">
        <v>1378</v>
      </c>
      <c r="F107" s="11" t="str">
        <f t="shared" si="21"/>
        <v>N/A</v>
      </c>
      <c r="G107" s="36">
        <v>1437</v>
      </c>
      <c r="H107" s="11" t="str">
        <f t="shared" si="22"/>
        <v>N/A</v>
      </c>
      <c r="I107" s="12" t="s">
        <v>213</v>
      </c>
      <c r="J107" s="12">
        <v>4.282</v>
      </c>
      <c r="K107" s="43" t="s">
        <v>739</v>
      </c>
      <c r="L107" s="9" t="str">
        <f t="shared" si="19"/>
        <v>Yes</v>
      </c>
    </row>
    <row r="108" spans="1:12" ht="25" x14ac:dyDescent="0.25">
      <c r="A108" s="2" t="s">
        <v>1195</v>
      </c>
      <c r="B108" s="35" t="s">
        <v>213</v>
      </c>
      <c r="C108" s="45" t="s">
        <v>213</v>
      </c>
      <c r="D108" s="11" t="str">
        <f t="shared" si="20"/>
        <v>N/A</v>
      </c>
      <c r="E108" s="45">
        <v>2628.9542815999998</v>
      </c>
      <c r="F108" s="11" t="str">
        <f t="shared" si="21"/>
        <v>N/A</v>
      </c>
      <c r="G108" s="45">
        <v>3108.7251218000001</v>
      </c>
      <c r="H108" s="11" t="str">
        <f t="shared" si="22"/>
        <v>N/A</v>
      </c>
      <c r="I108" s="12" t="s">
        <v>213</v>
      </c>
      <c r="J108" s="12">
        <v>18.25</v>
      </c>
      <c r="K108" s="43" t="s">
        <v>739</v>
      </c>
      <c r="L108" s="9" t="str">
        <f t="shared" si="19"/>
        <v>Yes</v>
      </c>
    </row>
    <row r="109" spans="1:12" ht="25" x14ac:dyDescent="0.25">
      <c r="A109" s="2" t="s">
        <v>1196</v>
      </c>
      <c r="B109" s="35" t="s">
        <v>213</v>
      </c>
      <c r="C109" s="45" t="s">
        <v>213</v>
      </c>
      <c r="D109" s="11" t="str">
        <f t="shared" si="20"/>
        <v>N/A</v>
      </c>
      <c r="E109" s="45">
        <v>6759412</v>
      </c>
      <c r="F109" s="11" t="str">
        <f t="shared" si="21"/>
        <v>N/A</v>
      </c>
      <c r="G109" s="45">
        <v>5472128</v>
      </c>
      <c r="H109" s="11" t="str">
        <f t="shared" si="22"/>
        <v>N/A</v>
      </c>
      <c r="I109" s="12" t="s">
        <v>213</v>
      </c>
      <c r="J109" s="12">
        <v>-19</v>
      </c>
      <c r="K109" s="43" t="s">
        <v>739</v>
      </c>
      <c r="L109" s="9" t="str">
        <f t="shared" si="19"/>
        <v>Yes</v>
      </c>
    </row>
    <row r="110" spans="1:12" x14ac:dyDescent="0.25">
      <c r="A110" s="2" t="s">
        <v>524</v>
      </c>
      <c r="B110" s="35" t="s">
        <v>213</v>
      </c>
      <c r="C110" s="45" t="s">
        <v>213</v>
      </c>
      <c r="D110" s="11" t="str">
        <f t="shared" si="20"/>
        <v>N/A</v>
      </c>
      <c r="E110" s="36">
        <v>849</v>
      </c>
      <c r="F110" s="11" t="str">
        <f t="shared" si="21"/>
        <v>N/A</v>
      </c>
      <c r="G110" s="36">
        <v>838</v>
      </c>
      <c r="H110" s="11" t="str">
        <f t="shared" si="22"/>
        <v>N/A</v>
      </c>
      <c r="I110" s="12" t="s">
        <v>213</v>
      </c>
      <c r="J110" s="12">
        <v>-1.3</v>
      </c>
      <c r="K110" s="43" t="s">
        <v>739</v>
      </c>
      <c r="L110" s="9" t="str">
        <f t="shared" si="19"/>
        <v>Yes</v>
      </c>
    </row>
    <row r="111" spans="1:12" ht="25" x14ac:dyDescent="0.25">
      <c r="A111" s="2" t="s">
        <v>1197</v>
      </c>
      <c r="B111" s="35" t="s">
        <v>213</v>
      </c>
      <c r="C111" s="45" t="s">
        <v>213</v>
      </c>
      <c r="D111" s="11" t="str">
        <f t="shared" si="20"/>
        <v>N/A</v>
      </c>
      <c r="E111" s="45">
        <v>7961.6160188000003</v>
      </c>
      <c r="F111" s="11" t="str">
        <f t="shared" si="21"/>
        <v>N/A</v>
      </c>
      <c r="G111" s="45">
        <v>6529.9856802000004</v>
      </c>
      <c r="H111" s="11" t="str">
        <f t="shared" si="22"/>
        <v>N/A</v>
      </c>
      <c r="I111" s="12" t="s">
        <v>213</v>
      </c>
      <c r="J111" s="12">
        <v>-18</v>
      </c>
      <c r="K111" s="43" t="s">
        <v>739</v>
      </c>
      <c r="L111" s="9" t="str">
        <f t="shared" si="19"/>
        <v>Yes</v>
      </c>
    </row>
    <row r="112" spans="1:12" ht="25" x14ac:dyDescent="0.25">
      <c r="A112" s="2" t="s">
        <v>1198</v>
      </c>
      <c r="B112" s="35" t="s">
        <v>213</v>
      </c>
      <c r="C112" s="45" t="s">
        <v>213</v>
      </c>
      <c r="D112" s="11" t="str">
        <f t="shared" si="20"/>
        <v>N/A</v>
      </c>
      <c r="E112" s="45">
        <v>0</v>
      </c>
      <c r="F112" s="11" t="str">
        <f t="shared" si="21"/>
        <v>N/A</v>
      </c>
      <c r="G112" s="45">
        <v>46784</v>
      </c>
      <c r="H112" s="11" t="str">
        <f t="shared" si="22"/>
        <v>N/A</v>
      </c>
      <c r="I112" s="12" t="s">
        <v>213</v>
      </c>
      <c r="J112" s="12" t="s">
        <v>1746</v>
      </c>
      <c r="K112" s="43" t="s">
        <v>739</v>
      </c>
      <c r="L112" s="9" t="str">
        <f t="shared" si="19"/>
        <v>N/A</v>
      </c>
    </row>
    <row r="113" spans="1:12" x14ac:dyDescent="0.25">
      <c r="A113" s="2" t="s">
        <v>525</v>
      </c>
      <c r="B113" s="35" t="s">
        <v>213</v>
      </c>
      <c r="C113" s="45" t="s">
        <v>213</v>
      </c>
      <c r="D113" s="11" t="str">
        <f t="shared" si="20"/>
        <v>N/A</v>
      </c>
      <c r="E113" s="36">
        <v>0</v>
      </c>
      <c r="F113" s="11" t="str">
        <f t="shared" si="21"/>
        <v>N/A</v>
      </c>
      <c r="G113" s="36">
        <v>23</v>
      </c>
      <c r="H113" s="11" t="str">
        <f t="shared" si="22"/>
        <v>N/A</v>
      </c>
      <c r="I113" s="12" t="s">
        <v>213</v>
      </c>
      <c r="J113" s="12" t="s">
        <v>1746</v>
      </c>
      <c r="K113" s="43" t="s">
        <v>739</v>
      </c>
      <c r="L113" s="9" t="str">
        <f t="shared" si="19"/>
        <v>N/A</v>
      </c>
    </row>
    <row r="114" spans="1:12" ht="25" x14ac:dyDescent="0.25">
      <c r="A114" s="2" t="s">
        <v>1199</v>
      </c>
      <c r="B114" s="35" t="s">
        <v>213</v>
      </c>
      <c r="C114" s="45" t="s">
        <v>213</v>
      </c>
      <c r="D114" s="11" t="str">
        <f t="shared" si="20"/>
        <v>N/A</v>
      </c>
      <c r="E114" s="45" t="s">
        <v>1746</v>
      </c>
      <c r="F114" s="11" t="str">
        <f t="shared" si="21"/>
        <v>N/A</v>
      </c>
      <c r="G114" s="45">
        <v>2034.0869565</v>
      </c>
      <c r="H114" s="11" t="str">
        <f t="shared" si="22"/>
        <v>N/A</v>
      </c>
      <c r="I114" s="12" t="s">
        <v>213</v>
      </c>
      <c r="J114" s="12" t="s">
        <v>1746</v>
      </c>
      <c r="K114" s="43" t="s">
        <v>739</v>
      </c>
      <c r="L114" s="9" t="str">
        <f t="shared" si="19"/>
        <v>N/A</v>
      </c>
    </row>
    <row r="115" spans="1:12" ht="25" x14ac:dyDescent="0.25">
      <c r="A115" s="2" t="s">
        <v>1200</v>
      </c>
      <c r="B115" s="35" t="s">
        <v>213</v>
      </c>
      <c r="C115" s="45" t="s">
        <v>213</v>
      </c>
      <c r="D115" s="11" t="str">
        <f t="shared" ref="D115:D146" si="23">IF($B115="N/A","N/A",IF(C115&gt;10,"No",IF(C115&lt;-10,"No","Yes")))</f>
        <v>N/A</v>
      </c>
      <c r="E115" s="45">
        <v>776500</v>
      </c>
      <c r="F115" s="11" t="str">
        <f t="shared" ref="F115:F146" si="24">IF($B115="N/A","N/A",IF(E115&gt;10,"No",IF(E115&lt;-10,"No","Yes")))</f>
        <v>N/A</v>
      </c>
      <c r="G115" s="45">
        <v>733743</v>
      </c>
      <c r="H115" s="11" t="str">
        <f t="shared" ref="H115:H146" si="25">IF($B115="N/A","N/A",IF(G115&gt;10,"No",IF(G115&lt;-10,"No","Yes")))</f>
        <v>N/A</v>
      </c>
      <c r="I115" s="12" t="s">
        <v>213</v>
      </c>
      <c r="J115" s="12">
        <v>-5.51</v>
      </c>
      <c r="K115" s="43" t="s">
        <v>739</v>
      </c>
      <c r="L115" s="9" t="str">
        <f t="shared" si="19"/>
        <v>Yes</v>
      </c>
    </row>
    <row r="116" spans="1:12" ht="25" x14ac:dyDescent="0.25">
      <c r="A116" s="2" t="s">
        <v>526</v>
      </c>
      <c r="B116" s="35" t="s">
        <v>213</v>
      </c>
      <c r="C116" s="45" t="s">
        <v>213</v>
      </c>
      <c r="D116" s="11" t="str">
        <f t="shared" si="23"/>
        <v>N/A</v>
      </c>
      <c r="E116" s="36">
        <v>229</v>
      </c>
      <c r="F116" s="11" t="str">
        <f t="shared" si="24"/>
        <v>N/A</v>
      </c>
      <c r="G116" s="36">
        <v>212</v>
      </c>
      <c r="H116" s="11" t="str">
        <f t="shared" si="25"/>
        <v>N/A</v>
      </c>
      <c r="I116" s="12" t="s">
        <v>213</v>
      </c>
      <c r="J116" s="12">
        <v>-7.42</v>
      </c>
      <c r="K116" s="43" t="s">
        <v>739</v>
      </c>
      <c r="L116" s="9" t="str">
        <f t="shared" si="19"/>
        <v>Yes</v>
      </c>
    </row>
    <row r="117" spans="1:12" ht="25" x14ac:dyDescent="0.25">
      <c r="A117" s="2" t="s">
        <v>1201</v>
      </c>
      <c r="B117" s="35" t="s">
        <v>213</v>
      </c>
      <c r="C117" s="45" t="s">
        <v>213</v>
      </c>
      <c r="D117" s="11" t="str">
        <f t="shared" si="23"/>
        <v>N/A</v>
      </c>
      <c r="E117" s="45">
        <v>3390.8296943</v>
      </c>
      <c r="F117" s="11" t="str">
        <f t="shared" si="24"/>
        <v>N/A</v>
      </c>
      <c r="G117" s="45">
        <v>3461.0518867999999</v>
      </c>
      <c r="H117" s="11" t="str">
        <f t="shared" si="25"/>
        <v>N/A</v>
      </c>
      <c r="I117" s="12" t="s">
        <v>213</v>
      </c>
      <c r="J117" s="12">
        <v>2.0710000000000002</v>
      </c>
      <c r="K117" s="43" t="s">
        <v>739</v>
      </c>
      <c r="L117" s="9" t="str">
        <f t="shared" si="19"/>
        <v>Yes</v>
      </c>
    </row>
    <row r="118" spans="1:12" ht="25" x14ac:dyDescent="0.25">
      <c r="A118" s="2" t="s">
        <v>1202</v>
      </c>
      <c r="B118" s="35" t="s">
        <v>213</v>
      </c>
      <c r="C118" s="45" t="s">
        <v>213</v>
      </c>
      <c r="D118" s="11" t="str">
        <f t="shared" si="23"/>
        <v>N/A</v>
      </c>
      <c r="E118" s="45">
        <v>4514067</v>
      </c>
      <c r="F118" s="11" t="str">
        <f t="shared" si="24"/>
        <v>N/A</v>
      </c>
      <c r="G118" s="45">
        <v>4777339</v>
      </c>
      <c r="H118" s="11" t="str">
        <f t="shared" si="25"/>
        <v>N/A</v>
      </c>
      <c r="I118" s="12" t="s">
        <v>213</v>
      </c>
      <c r="J118" s="12">
        <v>5.8319999999999999</v>
      </c>
      <c r="K118" s="43" t="s">
        <v>739</v>
      </c>
      <c r="L118" s="9" t="str">
        <f t="shared" si="19"/>
        <v>Yes</v>
      </c>
    </row>
    <row r="119" spans="1:12" ht="25" x14ac:dyDescent="0.25">
      <c r="A119" s="2" t="s">
        <v>527</v>
      </c>
      <c r="B119" s="35" t="s">
        <v>213</v>
      </c>
      <c r="C119" s="45" t="s">
        <v>213</v>
      </c>
      <c r="D119" s="11" t="str">
        <f t="shared" si="23"/>
        <v>N/A</v>
      </c>
      <c r="E119" s="36">
        <v>586</v>
      </c>
      <c r="F119" s="11" t="str">
        <f t="shared" si="24"/>
        <v>N/A</v>
      </c>
      <c r="G119" s="36">
        <v>643</v>
      </c>
      <c r="H119" s="11" t="str">
        <f t="shared" si="25"/>
        <v>N/A</v>
      </c>
      <c r="I119" s="12" t="s">
        <v>213</v>
      </c>
      <c r="J119" s="12">
        <v>9.7270000000000003</v>
      </c>
      <c r="K119" s="43" t="s">
        <v>739</v>
      </c>
      <c r="L119" s="9" t="str">
        <f t="shared" si="19"/>
        <v>Yes</v>
      </c>
    </row>
    <row r="120" spans="1:12" ht="25" x14ac:dyDescent="0.25">
      <c r="A120" s="2" t="s">
        <v>1203</v>
      </c>
      <c r="B120" s="35" t="s">
        <v>213</v>
      </c>
      <c r="C120" s="45" t="s">
        <v>213</v>
      </c>
      <c r="D120" s="11" t="str">
        <f t="shared" si="23"/>
        <v>N/A</v>
      </c>
      <c r="E120" s="45">
        <v>7703.1860067999996</v>
      </c>
      <c r="F120" s="11" t="str">
        <f t="shared" si="24"/>
        <v>N/A</v>
      </c>
      <c r="G120" s="45">
        <v>7429.7651632999996</v>
      </c>
      <c r="H120" s="11" t="str">
        <f t="shared" si="25"/>
        <v>N/A</v>
      </c>
      <c r="I120" s="12" t="s">
        <v>213</v>
      </c>
      <c r="J120" s="12">
        <v>-3.55</v>
      </c>
      <c r="K120" s="43" t="s">
        <v>739</v>
      </c>
      <c r="L120" s="9" t="str">
        <f t="shared" si="19"/>
        <v>Yes</v>
      </c>
    </row>
    <row r="121" spans="1:12" ht="25" x14ac:dyDescent="0.25">
      <c r="A121" s="2" t="s">
        <v>1204</v>
      </c>
      <c r="B121" s="35" t="s">
        <v>213</v>
      </c>
      <c r="C121" s="45" t="s">
        <v>213</v>
      </c>
      <c r="D121" s="11" t="str">
        <f t="shared" si="23"/>
        <v>N/A</v>
      </c>
      <c r="E121" s="45">
        <v>32954</v>
      </c>
      <c r="F121" s="11" t="str">
        <f t="shared" si="24"/>
        <v>N/A</v>
      </c>
      <c r="G121" s="45">
        <v>182510</v>
      </c>
      <c r="H121" s="11" t="str">
        <f t="shared" si="25"/>
        <v>N/A</v>
      </c>
      <c r="I121" s="12" t="s">
        <v>213</v>
      </c>
      <c r="J121" s="12">
        <v>453.8</v>
      </c>
      <c r="K121" s="43" t="s">
        <v>739</v>
      </c>
      <c r="L121" s="9" t="str">
        <f t="shared" si="19"/>
        <v>No</v>
      </c>
    </row>
    <row r="122" spans="1:12" x14ac:dyDescent="0.25">
      <c r="A122" s="2" t="s">
        <v>528</v>
      </c>
      <c r="B122" s="35" t="s">
        <v>213</v>
      </c>
      <c r="C122" s="45" t="s">
        <v>213</v>
      </c>
      <c r="D122" s="11" t="str">
        <f t="shared" si="23"/>
        <v>N/A</v>
      </c>
      <c r="E122" s="36">
        <v>18</v>
      </c>
      <c r="F122" s="11" t="str">
        <f t="shared" si="24"/>
        <v>N/A</v>
      </c>
      <c r="G122" s="36">
        <v>41</v>
      </c>
      <c r="H122" s="11" t="str">
        <f t="shared" si="25"/>
        <v>N/A</v>
      </c>
      <c r="I122" s="12" t="s">
        <v>213</v>
      </c>
      <c r="J122" s="12">
        <v>127.8</v>
      </c>
      <c r="K122" s="43" t="s">
        <v>739</v>
      </c>
      <c r="L122" s="9" t="str">
        <f t="shared" si="19"/>
        <v>No</v>
      </c>
    </row>
    <row r="123" spans="1:12" ht="25" x14ac:dyDescent="0.25">
      <c r="A123" s="2" t="s">
        <v>1205</v>
      </c>
      <c r="B123" s="35" t="s">
        <v>213</v>
      </c>
      <c r="C123" s="45" t="s">
        <v>213</v>
      </c>
      <c r="D123" s="11" t="str">
        <f t="shared" si="23"/>
        <v>N/A</v>
      </c>
      <c r="E123" s="45">
        <v>1830.7777778</v>
      </c>
      <c r="F123" s="11" t="str">
        <f t="shared" si="24"/>
        <v>N/A</v>
      </c>
      <c r="G123" s="45">
        <v>4451.4634145999999</v>
      </c>
      <c r="H123" s="11" t="str">
        <f t="shared" si="25"/>
        <v>N/A</v>
      </c>
      <c r="I123" s="12" t="s">
        <v>213</v>
      </c>
      <c r="J123" s="12">
        <v>143.1</v>
      </c>
      <c r="K123" s="43" t="s">
        <v>739</v>
      </c>
      <c r="L123" s="9" t="str">
        <f t="shared" si="19"/>
        <v>No</v>
      </c>
    </row>
    <row r="124" spans="1:12" ht="25" x14ac:dyDescent="0.25">
      <c r="A124" s="2" t="s">
        <v>1206</v>
      </c>
      <c r="B124" s="35" t="s">
        <v>213</v>
      </c>
      <c r="C124" s="45" t="s">
        <v>213</v>
      </c>
      <c r="D124" s="11" t="str">
        <f t="shared" si="23"/>
        <v>N/A</v>
      </c>
      <c r="E124" s="45">
        <v>1049168</v>
      </c>
      <c r="F124" s="11" t="str">
        <f t="shared" si="24"/>
        <v>N/A</v>
      </c>
      <c r="G124" s="45">
        <v>923902</v>
      </c>
      <c r="H124" s="11" t="str">
        <f t="shared" si="25"/>
        <v>N/A</v>
      </c>
      <c r="I124" s="12" t="s">
        <v>213</v>
      </c>
      <c r="J124" s="12">
        <v>-11.9</v>
      </c>
      <c r="K124" s="43" t="s">
        <v>739</v>
      </c>
      <c r="L124" s="9" t="str">
        <f t="shared" si="19"/>
        <v>Yes</v>
      </c>
    </row>
    <row r="125" spans="1:12" ht="25" x14ac:dyDescent="0.25">
      <c r="A125" s="2" t="s">
        <v>529</v>
      </c>
      <c r="B125" s="35" t="s">
        <v>213</v>
      </c>
      <c r="C125" s="45" t="s">
        <v>213</v>
      </c>
      <c r="D125" s="11" t="str">
        <f t="shared" si="23"/>
        <v>N/A</v>
      </c>
      <c r="E125" s="36">
        <v>1308</v>
      </c>
      <c r="F125" s="11" t="str">
        <f t="shared" si="24"/>
        <v>N/A</v>
      </c>
      <c r="G125" s="36">
        <v>1217</v>
      </c>
      <c r="H125" s="11" t="str">
        <f t="shared" si="25"/>
        <v>N/A</v>
      </c>
      <c r="I125" s="12" t="s">
        <v>213</v>
      </c>
      <c r="J125" s="12">
        <v>-6.96</v>
      </c>
      <c r="K125" s="43" t="s">
        <v>739</v>
      </c>
      <c r="L125" s="9" t="str">
        <f t="shared" si="19"/>
        <v>Yes</v>
      </c>
    </row>
    <row r="126" spans="1:12" ht="25" x14ac:dyDescent="0.25">
      <c r="A126" s="2" t="s">
        <v>1207</v>
      </c>
      <c r="B126" s="35" t="s">
        <v>213</v>
      </c>
      <c r="C126" s="45" t="s">
        <v>213</v>
      </c>
      <c r="D126" s="11" t="str">
        <f t="shared" si="23"/>
        <v>N/A</v>
      </c>
      <c r="E126" s="45">
        <v>802.11620794999999</v>
      </c>
      <c r="F126" s="11" t="str">
        <f t="shared" si="24"/>
        <v>N/A</v>
      </c>
      <c r="G126" s="45">
        <v>759.16351684000006</v>
      </c>
      <c r="H126" s="11" t="str">
        <f t="shared" si="25"/>
        <v>N/A</v>
      </c>
      <c r="I126" s="12" t="s">
        <v>213</v>
      </c>
      <c r="J126" s="12">
        <v>-5.35</v>
      </c>
      <c r="K126" s="43" t="s">
        <v>739</v>
      </c>
      <c r="L126" s="9" t="str">
        <f t="shared" si="19"/>
        <v>Yes</v>
      </c>
    </row>
    <row r="127" spans="1:12" ht="25" x14ac:dyDescent="0.25">
      <c r="A127" s="2" t="s">
        <v>1208</v>
      </c>
      <c r="B127" s="35" t="s">
        <v>213</v>
      </c>
      <c r="C127" s="45" t="s">
        <v>213</v>
      </c>
      <c r="D127" s="11" t="str">
        <f t="shared" si="23"/>
        <v>N/A</v>
      </c>
      <c r="E127" s="45">
        <v>36321</v>
      </c>
      <c r="F127" s="11" t="str">
        <f t="shared" si="24"/>
        <v>N/A</v>
      </c>
      <c r="G127" s="45">
        <v>37694</v>
      </c>
      <c r="H127" s="11" t="str">
        <f t="shared" si="25"/>
        <v>N/A</v>
      </c>
      <c r="I127" s="12" t="s">
        <v>213</v>
      </c>
      <c r="J127" s="12">
        <v>3.78</v>
      </c>
      <c r="K127" s="43" t="s">
        <v>739</v>
      </c>
      <c r="L127" s="9" t="str">
        <f t="shared" si="19"/>
        <v>Yes</v>
      </c>
    </row>
    <row r="128" spans="1:12" x14ac:dyDescent="0.25">
      <c r="A128" s="2" t="s">
        <v>530</v>
      </c>
      <c r="B128" s="35" t="s">
        <v>213</v>
      </c>
      <c r="C128" s="45" t="s">
        <v>213</v>
      </c>
      <c r="D128" s="11" t="str">
        <f t="shared" si="23"/>
        <v>N/A</v>
      </c>
      <c r="E128" s="36">
        <v>190</v>
      </c>
      <c r="F128" s="11" t="str">
        <f t="shared" si="24"/>
        <v>N/A</v>
      </c>
      <c r="G128" s="36">
        <v>179</v>
      </c>
      <c r="H128" s="11" t="str">
        <f t="shared" si="25"/>
        <v>N/A</v>
      </c>
      <c r="I128" s="12" t="s">
        <v>213</v>
      </c>
      <c r="J128" s="12">
        <v>-5.79</v>
      </c>
      <c r="K128" s="43" t="s">
        <v>739</v>
      </c>
      <c r="L128" s="9" t="str">
        <f t="shared" si="19"/>
        <v>Yes</v>
      </c>
    </row>
    <row r="129" spans="1:12" ht="25" x14ac:dyDescent="0.25">
      <c r="A129" s="2" t="s">
        <v>1209</v>
      </c>
      <c r="B129" s="35" t="s">
        <v>213</v>
      </c>
      <c r="C129" s="45" t="s">
        <v>213</v>
      </c>
      <c r="D129" s="11" t="str">
        <f t="shared" si="23"/>
        <v>N/A</v>
      </c>
      <c r="E129" s="45">
        <v>191.16315789000001</v>
      </c>
      <c r="F129" s="11" t="str">
        <f t="shared" si="24"/>
        <v>N/A</v>
      </c>
      <c r="G129" s="45">
        <v>210.58100558999999</v>
      </c>
      <c r="H129" s="11" t="str">
        <f t="shared" si="25"/>
        <v>N/A</v>
      </c>
      <c r="I129" s="12" t="s">
        <v>213</v>
      </c>
      <c r="J129" s="12">
        <v>10.16</v>
      </c>
      <c r="K129" s="43" t="s">
        <v>739</v>
      </c>
      <c r="L129" s="9" t="str">
        <f t="shared" si="19"/>
        <v>Yes</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36251</v>
      </c>
      <c r="F136" s="11" t="str">
        <f t="shared" si="24"/>
        <v>N/A</v>
      </c>
      <c r="G136" s="45">
        <v>178779</v>
      </c>
      <c r="H136" s="11" t="str">
        <f t="shared" si="25"/>
        <v>N/A</v>
      </c>
      <c r="I136" s="12" t="s">
        <v>213</v>
      </c>
      <c r="J136" s="12">
        <v>393.2</v>
      </c>
      <c r="K136" s="43" t="s">
        <v>739</v>
      </c>
      <c r="L136" s="9" t="str">
        <f t="shared" si="19"/>
        <v>No</v>
      </c>
    </row>
    <row r="137" spans="1:12" x14ac:dyDescent="0.25">
      <c r="A137" s="2" t="s">
        <v>533</v>
      </c>
      <c r="B137" s="35" t="s">
        <v>213</v>
      </c>
      <c r="C137" s="45" t="s">
        <v>213</v>
      </c>
      <c r="D137" s="11" t="str">
        <f t="shared" si="23"/>
        <v>N/A</v>
      </c>
      <c r="E137" s="36">
        <v>30</v>
      </c>
      <c r="F137" s="11" t="str">
        <f t="shared" si="24"/>
        <v>N/A</v>
      </c>
      <c r="G137" s="36">
        <v>124</v>
      </c>
      <c r="H137" s="11" t="str">
        <f t="shared" si="25"/>
        <v>N/A</v>
      </c>
      <c r="I137" s="12" t="s">
        <v>213</v>
      </c>
      <c r="J137" s="12">
        <v>313.3</v>
      </c>
      <c r="K137" s="43" t="s">
        <v>739</v>
      </c>
      <c r="L137" s="9" t="str">
        <f t="shared" si="19"/>
        <v>No</v>
      </c>
    </row>
    <row r="138" spans="1:12" x14ac:dyDescent="0.25">
      <c r="A138" s="2" t="s">
        <v>1215</v>
      </c>
      <c r="B138" s="35" t="s">
        <v>213</v>
      </c>
      <c r="C138" s="45" t="s">
        <v>213</v>
      </c>
      <c r="D138" s="11" t="str">
        <f t="shared" si="23"/>
        <v>N/A</v>
      </c>
      <c r="E138" s="45">
        <v>1208.3666667</v>
      </c>
      <c r="F138" s="11" t="str">
        <f t="shared" si="24"/>
        <v>N/A</v>
      </c>
      <c r="G138" s="45">
        <v>1441.7661290000001</v>
      </c>
      <c r="H138" s="11" t="str">
        <f t="shared" si="25"/>
        <v>N/A</v>
      </c>
      <c r="I138" s="12" t="s">
        <v>213</v>
      </c>
      <c r="J138" s="12">
        <v>19.32</v>
      </c>
      <c r="K138" s="43" t="s">
        <v>739</v>
      </c>
      <c r="L138" s="9" t="str">
        <f t="shared" si="19"/>
        <v>Yes</v>
      </c>
    </row>
    <row r="139" spans="1:12" x14ac:dyDescent="0.25">
      <c r="A139" s="50" t="s">
        <v>406</v>
      </c>
      <c r="B139" s="14" t="s">
        <v>213</v>
      </c>
      <c r="C139" s="14">
        <v>526153568</v>
      </c>
      <c r="D139" s="11" t="str">
        <f t="shared" si="23"/>
        <v>N/A</v>
      </c>
      <c r="E139" s="14">
        <v>540619010</v>
      </c>
      <c r="F139" s="11" t="str">
        <f t="shared" si="24"/>
        <v>N/A</v>
      </c>
      <c r="G139" s="14">
        <v>538199065</v>
      </c>
      <c r="H139" s="11" t="str">
        <f t="shared" si="25"/>
        <v>N/A</v>
      </c>
      <c r="I139" s="12">
        <v>2.7490000000000001</v>
      </c>
      <c r="J139" s="12">
        <v>-0.44800000000000001</v>
      </c>
      <c r="K139" s="14" t="s">
        <v>213</v>
      </c>
      <c r="L139" s="9" t="str">
        <f t="shared" ref="L139:L158" si="26">IF(J139="Div by 0", "N/A", IF(K139="N/A","N/A", IF(J139&gt;VALUE(MID(K139,1,2)), "No", IF(J139&lt;-1*VALUE(MID(K139,1,2)), "No", "Yes"))))</f>
        <v>N/A</v>
      </c>
    </row>
    <row r="140" spans="1:12" x14ac:dyDescent="0.25">
      <c r="A140" s="50" t="s">
        <v>1216</v>
      </c>
      <c r="B140" s="14" t="s">
        <v>213</v>
      </c>
      <c r="C140" s="14">
        <v>6968.8291281000002</v>
      </c>
      <c r="D140" s="11" t="str">
        <f t="shared" si="23"/>
        <v>N/A</v>
      </c>
      <c r="E140" s="14">
        <v>6799.8969863000002</v>
      </c>
      <c r="F140" s="11" t="str">
        <f t="shared" si="24"/>
        <v>N/A</v>
      </c>
      <c r="G140" s="14">
        <v>6761.5496186999999</v>
      </c>
      <c r="H140" s="11" t="str">
        <f t="shared" si="25"/>
        <v>N/A</v>
      </c>
      <c r="I140" s="12">
        <v>-2.42</v>
      </c>
      <c r="J140" s="12">
        <v>-0.56399999999999995</v>
      </c>
      <c r="K140" s="14" t="s">
        <v>213</v>
      </c>
      <c r="L140" s="9" t="str">
        <f t="shared" si="26"/>
        <v>N/A</v>
      </c>
    </row>
    <row r="141" spans="1:12" x14ac:dyDescent="0.25">
      <c r="A141" s="50" t="s">
        <v>407</v>
      </c>
      <c r="B141" s="14" t="s">
        <v>213</v>
      </c>
      <c r="C141" s="14">
        <v>2274163</v>
      </c>
      <c r="D141" s="11" t="str">
        <f t="shared" si="23"/>
        <v>N/A</v>
      </c>
      <c r="E141" s="14">
        <v>2058606</v>
      </c>
      <c r="F141" s="11" t="str">
        <f t="shared" si="24"/>
        <v>N/A</v>
      </c>
      <c r="G141" s="14">
        <v>1682558</v>
      </c>
      <c r="H141" s="11" t="str">
        <f t="shared" si="25"/>
        <v>N/A</v>
      </c>
      <c r="I141" s="12">
        <v>-9.48</v>
      </c>
      <c r="J141" s="12">
        <v>-18.3</v>
      </c>
      <c r="K141" s="14" t="s">
        <v>213</v>
      </c>
      <c r="L141" s="9" t="str">
        <f t="shared" si="26"/>
        <v>N/A</v>
      </c>
    </row>
    <row r="142" spans="1:12" x14ac:dyDescent="0.25">
      <c r="A142" s="50" t="s">
        <v>1217</v>
      </c>
      <c r="B142" s="14" t="s">
        <v>213</v>
      </c>
      <c r="C142" s="14">
        <v>2078.7595977999999</v>
      </c>
      <c r="D142" s="11" t="str">
        <f t="shared" si="23"/>
        <v>N/A</v>
      </c>
      <c r="E142" s="14">
        <v>1923.9308411</v>
      </c>
      <c r="F142" s="11" t="str">
        <f t="shared" si="24"/>
        <v>N/A</v>
      </c>
      <c r="G142" s="14">
        <v>1619.4013474000001</v>
      </c>
      <c r="H142" s="11" t="str">
        <f t="shared" si="25"/>
        <v>N/A</v>
      </c>
      <c r="I142" s="12">
        <v>-7.45</v>
      </c>
      <c r="J142" s="12">
        <v>-15.8</v>
      </c>
      <c r="K142" s="14" t="s">
        <v>213</v>
      </c>
      <c r="L142" s="9" t="str">
        <f t="shared" si="26"/>
        <v>N/A</v>
      </c>
    </row>
    <row r="143" spans="1:12" x14ac:dyDescent="0.25">
      <c r="A143" s="50" t="s">
        <v>408</v>
      </c>
      <c r="B143" s="14" t="s">
        <v>213</v>
      </c>
      <c r="C143" s="14">
        <v>10977755</v>
      </c>
      <c r="D143" s="11" t="str">
        <f t="shared" si="23"/>
        <v>N/A</v>
      </c>
      <c r="E143" s="14">
        <v>14166907</v>
      </c>
      <c r="F143" s="11" t="str">
        <f t="shared" si="24"/>
        <v>N/A</v>
      </c>
      <c r="G143" s="14">
        <v>17728142</v>
      </c>
      <c r="H143" s="11" t="str">
        <f t="shared" si="25"/>
        <v>N/A</v>
      </c>
      <c r="I143" s="12">
        <v>29.05</v>
      </c>
      <c r="J143" s="12">
        <v>25.14</v>
      </c>
      <c r="K143" s="14" t="s">
        <v>213</v>
      </c>
      <c r="L143" s="9" t="str">
        <f t="shared" si="26"/>
        <v>N/A</v>
      </c>
    </row>
    <row r="144" spans="1:12" x14ac:dyDescent="0.25">
      <c r="A144" s="50" t="s">
        <v>1218</v>
      </c>
      <c r="B144" s="14" t="s">
        <v>213</v>
      </c>
      <c r="C144" s="14">
        <v>3239.2313367000002</v>
      </c>
      <c r="D144" s="11" t="str">
        <f t="shared" si="23"/>
        <v>N/A</v>
      </c>
      <c r="E144" s="14">
        <v>3736.9841729999998</v>
      </c>
      <c r="F144" s="11" t="str">
        <f t="shared" si="24"/>
        <v>N/A</v>
      </c>
      <c r="G144" s="14">
        <v>4219.9814329999999</v>
      </c>
      <c r="H144" s="11" t="str">
        <f t="shared" si="25"/>
        <v>N/A</v>
      </c>
      <c r="I144" s="12">
        <v>15.37</v>
      </c>
      <c r="J144" s="12">
        <v>12.92</v>
      </c>
      <c r="K144" s="14" t="s">
        <v>213</v>
      </c>
      <c r="L144" s="9" t="str">
        <f t="shared" si="26"/>
        <v>N/A</v>
      </c>
    </row>
    <row r="145" spans="1:13" x14ac:dyDescent="0.25">
      <c r="A145" s="50" t="s">
        <v>409</v>
      </c>
      <c r="B145" s="14" t="s">
        <v>213</v>
      </c>
      <c r="C145" s="14">
        <v>30832009</v>
      </c>
      <c r="D145" s="11" t="str">
        <f t="shared" si="23"/>
        <v>N/A</v>
      </c>
      <c r="E145" s="14">
        <v>30271893</v>
      </c>
      <c r="F145" s="11" t="str">
        <f t="shared" si="24"/>
        <v>N/A</v>
      </c>
      <c r="G145" s="14">
        <v>27171597</v>
      </c>
      <c r="H145" s="11" t="str">
        <f t="shared" si="25"/>
        <v>N/A</v>
      </c>
      <c r="I145" s="12">
        <v>-1.82</v>
      </c>
      <c r="J145" s="12">
        <v>-10.199999999999999</v>
      </c>
      <c r="K145" s="14" t="s">
        <v>213</v>
      </c>
      <c r="L145" s="9" t="str">
        <f t="shared" si="26"/>
        <v>N/A</v>
      </c>
    </row>
    <row r="146" spans="1:13" x14ac:dyDescent="0.25">
      <c r="A146" s="50" t="s">
        <v>1219</v>
      </c>
      <c r="B146" s="14" t="s">
        <v>213</v>
      </c>
      <c r="C146" s="14">
        <v>6842.4343097999999</v>
      </c>
      <c r="D146" s="11" t="str">
        <f t="shared" si="23"/>
        <v>N/A</v>
      </c>
      <c r="E146" s="14">
        <v>6589.4412277000001</v>
      </c>
      <c r="F146" s="11" t="str">
        <f t="shared" si="24"/>
        <v>N/A</v>
      </c>
      <c r="G146" s="14">
        <v>6197.9007755000002</v>
      </c>
      <c r="H146" s="11" t="str">
        <f t="shared" si="25"/>
        <v>N/A</v>
      </c>
      <c r="I146" s="12">
        <v>-3.7</v>
      </c>
      <c r="J146" s="12">
        <v>-5.94</v>
      </c>
      <c r="K146" s="14" t="s">
        <v>213</v>
      </c>
      <c r="L146" s="9" t="str">
        <f t="shared" si="26"/>
        <v>N/A</v>
      </c>
    </row>
    <row r="147" spans="1:13" x14ac:dyDescent="0.25">
      <c r="A147" s="50" t="s">
        <v>410</v>
      </c>
      <c r="B147" s="14" t="s">
        <v>213</v>
      </c>
      <c r="C147" s="14">
        <v>1403736</v>
      </c>
      <c r="D147" s="11" t="str">
        <f t="shared" ref="D147:D160" si="27">IF($B147="N/A","N/A",IF(C147&gt;10,"No",IF(C147&lt;-10,"No","Yes")))</f>
        <v>N/A</v>
      </c>
      <c r="E147" s="14">
        <v>1306419</v>
      </c>
      <c r="F147" s="11" t="str">
        <f t="shared" ref="F147:F160" si="28">IF($B147="N/A","N/A",IF(E147&gt;10,"No",IF(E147&lt;-10,"No","Yes")))</f>
        <v>N/A</v>
      </c>
      <c r="G147" s="14">
        <v>930543</v>
      </c>
      <c r="H147" s="11" t="str">
        <f t="shared" ref="H147:H160" si="29">IF($B147="N/A","N/A",IF(G147&gt;10,"No",IF(G147&lt;-10,"No","Yes")))</f>
        <v>N/A</v>
      </c>
      <c r="I147" s="12">
        <v>-6.93</v>
      </c>
      <c r="J147" s="12">
        <v>-28.8</v>
      </c>
      <c r="K147" s="14" t="s">
        <v>213</v>
      </c>
      <c r="L147" s="9" t="str">
        <f t="shared" si="26"/>
        <v>N/A</v>
      </c>
    </row>
    <row r="148" spans="1:13" x14ac:dyDescent="0.25">
      <c r="A148" s="50" t="s">
        <v>1220</v>
      </c>
      <c r="B148" s="14" t="s">
        <v>213</v>
      </c>
      <c r="C148" s="14">
        <v>23395.599999999999</v>
      </c>
      <c r="D148" s="11" t="str">
        <f t="shared" si="27"/>
        <v>N/A</v>
      </c>
      <c r="E148" s="14">
        <v>16966.480519000001</v>
      </c>
      <c r="F148" s="11" t="str">
        <f t="shared" si="28"/>
        <v>N/A</v>
      </c>
      <c r="G148" s="14">
        <v>16918.963636</v>
      </c>
      <c r="H148" s="11" t="str">
        <f t="shared" si="29"/>
        <v>N/A</v>
      </c>
      <c r="I148" s="12">
        <v>-27.5</v>
      </c>
      <c r="J148" s="12">
        <v>-0.28000000000000003</v>
      </c>
      <c r="K148" s="14" t="s">
        <v>213</v>
      </c>
      <c r="L148" s="9" t="str">
        <f t="shared" si="26"/>
        <v>N/A</v>
      </c>
    </row>
    <row r="149" spans="1:13" x14ac:dyDescent="0.25">
      <c r="A149" s="50" t="s">
        <v>411</v>
      </c>
      <c r="B149" s="14" t="s">
        <v>213</v>
      </c>
      <c r="C149" s="14">
        <v>2002</v>
      </c>
      <c r="D149" s="11" t="str">
        <f t="shared" si="27"/>
        <v>N/A</v>
      </c>
      <c r="E149" s="14">
        <v>36040</v>
      </c>
      <c r="F149" s="11" t="str">
        <f t="shared" si="28"/>
        <v>N/A</v>
      </c>
      <c r="G149" s="14">
        <v>60342</v>
      </c>
      <c r="H149" s="11" t="str">
        <f t="shared" si="29"/>
        <v>N/A</v>
      </c>
      <c r="I149" s="12">
        <v>1700</v>
      </c>
      <c r="J149" s="12">
        <v>67.430000000000007</v>
      </c>
      <c r="K149" s="14" t="s">
        <v>213</v>
      </c>
      <c r="L149" s="9" t="str">
        <f t="shared" si="26"/>
        <v>N/A</v>
      </c>
    </row>
    <row r="150" spans="1:13" x14ac:dyDescent="0.25">
      <c r="A150" s="50" t="s">
        <v>1221</v>
      </c>
      <c r="B150" s="14" t="s">
        <v>213</v>
      </c>
      <c r="C150" s="14">
        <v>143</v>
      </c>
      <c r="D150" s="11" t="str">
        <f t="shared" si="27"/>
        <v>N/A</v>
      </c>
      <c r="E150" s="14">
        <v>102.38636364</v>
      </c>
      <c r="F150" s="11" t="str">
        <f t="shared" si="28"/>
        <v>N/A</v>
      </c>
      <c r="G150" s="14">
        <v>103.68041237</v>
      </c>
      <c r="H150" s="11" t="str">
        <f t="shared" si="29"/>
        <v>N/A</v>
      </c>
      <c r="I150" s="12">
        <v>-28.4</v>
      </c>
      <c r="J150" s="12">
        <v>1.264</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t="s">
        <v>1746</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79019</v>
      </c>
      <c r="D6" s="11" t="str">
        <f t="shared" ref="D6:D11" si="0">IF($B6="N/A","N/A",IF(C6&gt;10,"No",IF(C6&lt;-10,"No","Yes")))</f>
        <v>N/A</v>
      </c>
      <c r="E6" s="1">
        <v>83126</v>
      </c>
      <c r="F6" s="11" t="str">
        <f t="shared" ref="F6:F11" si="1">IF($B6="N/A","N/A",IF(E6&gt;10,"No",IF(E6&lt;-10,"No","Yes")))</f>
        <v>N/A</v>
      </c>
      <c r="G6" s="1">
        <v>83135</v>
      </c>
      <c r="H6" s="11" t="str">
        <f t="shared" ref="H6:H11" si="2">IF($B6="N/A","N/A",IF(G6&gt;10,"No",IF(G6&lt;-10,"No","Yes")))</f>
        <v>N/A</v>
      </c>
      <c r="I6" s="12">
        <v>5.1970000000000001</v>
      </c>
      <c r="J6" s="12">
        <v>1.0800000000000001E-2</v>
      </c>
      <c r="K6" s="1" t="s">
        <v>739</v>
      </c>
      <c r="L6" s="9" t="str">
        <f t="shared" ref="L6:L14" si="3">IF(J6="Div by 0", "N/A", IF(K6="N/A","N/A", IF(J6&gt;VALUE(MID(K6,1,2)), "No", IF(J6&lt;-1*VALUE(MID(K6,1,2)), "No", "Yes"))))</f>
        <v>Yes</v>
      </c>
    </row>
    <row r="7" spans="1:12" x14ac:dyDescent="0.25">
      <c r="A7" s="18" t="s">
        <v>100</v>
      </c>
      <c r="B7" s="43" t="s">
        <v>213</v>
      </c>
      <c r="C7" s="1">
        <v>3805</v>
      </c>
      <c r="D7" s="11" t="str">
        <f t="shared" si="0"/>
        <v>N/A</v>
      </c>
      <c r="E7" s="1">
        <v>3849</v>
      </c>
      <c r="F7" s="11" t="str">
        <f t="shared" si="1"/>
        <v>N/A</v>
      </c>
      <c r="G7" s="1">
        <v>3774</v>
      </c>
      <c r="H7" s="11" t="str">
        <f t="shared" si="2"/>
        <v>N/A</v>
      </c>
      <c r="I7" s="12">
        <v>1.1559999999999999</v>
      </c>
      <c r="J7" s="12">
        <v>-1.95</v>
      </c>
      <c r="K7" s="43" t="s">
        <v>739</v>
      </c>
      <c r="L7" s="9" t="str">
        <f t="shared" si="3"/>
        <v>Yes</v>
      </c>
    </row>
    <row r="8" spans="1:12" x14ac:dyDescent="0.25">
      <c r="A8" s="18" t="s">
        <v>101</v>
      </c>
      <c r="B8" s="43" t="s">
        <v>213</v>
      </c>
      <c r="C8" s="1">
        <v>9430</v>
      </c>
      <c r="D8" s="11" t="str">
        <f t="shared" si="0"/>
        <v>N/A</v>
      </c>
      <c r="E8" s="1">
        <v>9850</v>
      </c>
      <c r="F8" s="11" t="str">
        <f t="shared" si="1"/>
        <v>N/A</v>
      </c>
      <c r="G8" s="1">
        <v>10049</v>
      </c>
      <c r="H8" s="11" t="str">
        <f t="shared" si="2"/>
        <v>N/A</v>
      </c>
      <c r="I8" s="12">
        <v>4.4539999999999997</v>
      </c>
      <c r="J8" s="12">
        <v>2.02</v>
      </c>
      <c r="K8" s="43" t="s">
        <v>739</v>
      </c>
      <c r="L8" s="9" t="str">
        <f t="shared" si="3"/>
        <v>Yes</v>
      </c>
    </row>
    <row r="9" spans="1:12" x14ac:dyDescent="0.25">
      <c r="A9" s="18" t="s">
        <v>104</v>
      </c>
      <c r="B9" s="43" t="s">
        <v>213</v>
      </c>
      <c r="C9" s="1">
        <v>54368</v>
      </c>
      <c r="D9" s="11" t="str">
        <f t="shared" si="0"/>
        <v>N/A</v>
      </c>
      <c r="E9" s="1">
        <v>56909</v>
      </c>
      <c r="F9" s="11" t="str">
        <f t="shared" si="1"/>
        <v>N/A</v>
      </c>
      <c r="G9" s="1">
        <v>57461</v>
      </c>
      <c r="H9" s="11" t="str">
        <f t="shared" si="2"/>
        <v>N/A</v>
      </c>
      <c r="I9" s="12">
        <v>4.6740000000000004</v>
      </c>
      <c r="J9" s="12">
        <v>0.97</v>
      </c>
      <c r="K9" s="43" t="s">
        <v>739</v>
      </c>
      <c r="L9" s="9" t="str">
        <f t="shared" si="3"/>
        <v>Yes</v>
      </c>
    </row>
    <row r="10" spans="1:12" x14ac:dyDescent="0.25">
      <c r="A10" s="18" t="s">
        <v>105</v>
      </c>
      <c r="B10" s="43" t="s">
        <v>213</v>
      </c>
      <c r="C10" s="1">
        <v>11416</v>
      </c>
      <c r="D10" s="11" t="str">
        <f t="shared" si="0"/>
        <v>N/A</v>
      </c>
      <c r="E10" s="1">
        <v>12518</v>
      </c>
      <c r="F10" s="11" t="str">
        <f t="shared" si="1"/>
        <v>N/A</v>
      </c>
      <c r="G10" s="1">
        <v>11851</v>
      </c>
      <c r="H10" s="11" t="str">
        <f t="shared" si="2"/>
        <v>N/A</v>
      </c>
      <c r="I10" s="12">
        <v>9.6530000000000005</v>
      </c>
      <c r="J10" s="12">
        <v>-5.33</v>
      </c>
      <c r="K10" s="43" t="s">
        <v>739</v>
      </c>
      <c r="L10" s="9" t="str">
        <f t="shared" si="3"/>
        <v>Yes</v>
      </c>
    </row>
    <row r="11" spans="1:12" x14ac:dyDescent="0.25">
      <c r="A11" s="18" t="s">
        <v>77</v>
      </c>
      <c r="B11" s="1" t="s">
        <v>213</v>
      </c>
      <c r="C11" s="1">
        <v>60068.17</v>
      </c>
      <c r="D11" s="11" t="str">
        <f t="shared" si="0"/>
        <v>N/A</v>
      </c>
      <c r="E11" s="1">
        <v>64048.05</v>
      </c>
      <c r="F11" s="11" t="str">
        <f t="shared" si="1"/>
        <v>N/A</v>
      </c>
      <c r="G11" s="1">
        <v>64246.46</v>
      </c>
      <c r="H11" s="11" t="str">
        <f t="shared" si="2"/>
        <v>N/A</v>
      </c>
      <c r="I11" s="12">
        <v>6.6260000000000003</v>
      </c>
      <c r="J11" s="12">
        <v>0.30980000000000002</v>
      </c>
      <c r="K11" s="1" t="s">
        <v>740</v>
      </c>
      <c r="L11" s="9" t="str">
        <f t="shared" si="3"/>
        <v>Yes</v>
      </c>
    </row>
    <row r="12" spans="1:12" x14ac:dyDescent="0.25">
      <c r="A12" s="18" t="s">
        <v>115</v>
      </c>
      <c r="B12" s="1" t="s">
        <v>213</v>
      </c>
      <c r="C12" s="1">
        <v>7313</v>
      </c>
      <c r="D12" s="1" t="s">
        <v>213</v>
      </c>
      <c r="E12" s="1">
        <v>7487</v>
      </c>
      <c r="F12" s="1" t="s">
        <v>213</v>
      </c>
      <c r="G12" s="1">
        <v>7489</v>
      </c>
      <c r="H12" s="1" t="s">
        <v>213</v>
      </c>
      <c r="I12" s="12">
        <v>2.379</v>
      </c>
      <c r="J12" s="12">
        <v>2.6700000000000002E-2</v>
      </c>
      <c r="K12" s="1" t="s">
        <v>740</v>
      </c>
      <c r="L12" s="9" t="str">
        <f t="shared" si="3"/>
        <v>Yes</v>
      </c>
    </row>
    <row r="13" spans="1:12" x14ac:dyDescent="0.25">
      <c r="A13" s="18" t="s">
        <v>449</v>
      </c>
      <c r="B13" s="1" t="s">
        <v>213</v>
      </c>
      <c r="C13" s="1">
        <v>3745</v>
      </c>
      <c r="D13" s="1" t="s">
        <v>213</v>
      </c>
      <c r="E13" s="1">
        <v>3789</v>
      </c>
      <c r="F13" s="1" t="s">
        <v>213</v>
      </c>
      <c r="G13" s="1">
        <v>3735</v>
      </c>
      <c r="H13" s="1" t="s">
        <v>213</v>
      </c>
      <c r="I13" s="12">
        <v>1.175</v>
      </c>
      <c r="J13" s="12">
        <v>-1.43</v>
      </c>
      <c r="K13" s="1" t="s">
        <v>740</v>
      </c>
      <c r="L13" s="9" t="str">
        <f t="shared" si="3"/>
        <v>Yes</v>
      </c>
    </row>
    <row r="14" spans="1:12" x14ac:dyDescent="0.25">
      <c r="A14" s="18" t="s">
        <v>450</v>
      </c>
      <c r="B14" s="1" t="s">
        <v>213</v>
      </c>
      <c r="C14" s="1">
        <v>3516</v>
      </c>
      <c r="D14" s="1" t="s">
        <v>213</v>
      </c>
      <c r="E14" s="1">
        <v>3646</v>
      </c>
      <c r="F14" s="1" t="s">
        <v>213</v>
      </c>
      <c r="G14" s="1">
        <v>3702</v>
      </c>
      <c r="H14" s="1" t="s">
        <v>213</v>
      </c>
      <c r="I14" s="12">
        <v>3.6970000000000001</v>
      </c>
      <c r="J14" s="12">
        <v>1.536</v>
      </c>
      <c r="K14" s="1" t="s">
        <v>740</v>
      </c>
      <c r="L14" s="9" t="str">
        <f t="shared" si="3"/>
        <v>Yes</v>
      </c>
    </row>
    <row r="15" spans="1:12" x14ac:dyDescent="0.25">
      <c r="A15" s="4" t="s">
        <v>58</v>
      </c>
      <c r="B15" s="43" t="s">
        <v>213</v>
      </c>
      <c r="C15" s="14">
        <v>547721658</v>
      </c>
      <c r="D15" s="11" t="str">
        <f t="shared" ref="D15:D20" si="4">IF($B15="N/A","N/A",IF(C15&gt;10,"No",IF(C15&lt;-10,"No","Yes")))</f>
        <v>N/A</v>
      </c>
      <c r="E15" s="14">
        <v>561909476</v>
      </c>
      <c r="F15" s="11" t="str">
        <f t="shared" ref="F15:F20" si="5">IF($B15="N/A","N/A",IF(E15&gt;10,"No",IF(E15&lt;-10,"No","Yes")))</f>
        <v>N/A</v>
      </c>
      <c r="G15" s="14">
        <v>558489659</v>
      </c>
      <c r="H15" s="11" t="str">
        <f t="shared" ref="H15:H20" si="6">IF($B15="N/A","N/A",IF(G15&gt;10,"No",IF(G15&lt;-10,"No","Yes")))</f>
        <v>N/A</v>
      </c>
      <c r="I15" s="12">
        <v>2.59</v>
      </c>
      <c r="J15" s="12">
        <v>-0.60899999999999999</v>
      </c>
      <c r="K15" s="43" t="s">
        <v>739</v>
      </c>
      <c r="L15" s="9" t="str">
        <f t="shared" ref="L15:L20" si="7">IF(J15="Div by 0", "N/A", IF(K15="N/A","N/A", IF(J15&gt;VALUE(MID(K15,1,2)), "No", IF(J15&lt;-1*VALUE(MID(K15,1,2)), "No", "Yes"))))</f>
        <v>Yes</v>
      </c>
    </row>
    <row r="16" spans="1:12" x14ac:dyDescent="0.25">
      <c r="A16" s="4" t="s">
        <v>1132</v>
      </c>
      <c r="B16" s="43" t="s">
        <v>213</v>
      </c>
      <c r="C16" s="14">
        <v>6931.5184701999997</v>
      </c>
      <c r="D16" s="11" t="str">
        <f t="shared" si="4"/>
        <v>N/A</v>
      </c>
      <c r="E16" s="14">
        <v>6759.731925</v>
      </c>
      <c r="F16" s="11" t="str">
        <f t="shared" si="5"/>
        <v>N/A</v>
      </c>
      <c r="G16" s="14">
        <v>6717.8644253000002</v>
      </c>
      <c r="H16" s="11" t="str">
        <f t="shared" si="6"/>
        <v>N/A</v>
      </c>
      <c r="I16" s="12">
        <v>-2.48</v>
      </c>
      <c r="J16" s="12">
        <v>-0.61899999999999999</v>
      </c>
      <c r="K16" s="43" t="s">
        <v>739</v>
      </c>
      <c r="L16" s="9" t="str">
        <f t="shared" si="7"/>
        <v>Yes</v>
      </c>
    </row>
    <row r="17" spans="1:12" x14ac:dyDescent="0.25">
      <c r="A17" s="4" t="s">
        <v>1232</v>
      </c>
      <c r="B17" s="43" t="s">
        <v>213</v>
      </c>
      <c r="C17" s="14">
        <v>29570.697766000001</v>
      </c>
      <c r="D17" s="11" t="str">
        <f t="shared" si="4"/>
        <v>N/A</v>
      </c>
      <c r="E17" s="14">
        <v>30052.303196000001</v>
      </c>
      <c r="F17" s="11" t="str">
        <f t="shared" si="5"/>
        <v>N/A</v>
      </c>
      <c r="G17" s="14">
        <v>30861.520933</v>
      </c>
      <c r="H17" s="11" t="str">
        <f t="shared" si="6"/>
        <v>N/A</v>
      </c>
      <c r="I17" s="12">
        <v>1.629</v>
      </c>
      <c r="J17" s="12">
        <v>2.6930000000000001</v>
      </c>
      <c r="K17" s="43" t="s">
        <v>739</v>
      </c>
      <c r="L17" s="9" t="str">
        <f t="shared" si="7"/>
        <v>Yes</v>
      </c>
    </row>
    <row r="18" spans="1:12" x14ac:dyDescent="0.25">
      <c r="A18" s="4" t="s">
        <v>1233</v>
      </c>
      <c r="B18" s="43" t="s">
        <v>213</v>
      </c>
      <c r="C18" s="14">
        <v>24130.162884000001</v>
      </c>
      <c r="D18" s="11" t="str">
        <f t="shared" si="4"/>
        <v>N/A</v>
      </c>
      <c r="E18" s="14">
        <v>24849.096447</v>
      </c>
      <c r="F18" s="11" t="str">
        <f t="shared" si="5"/>
        <v>N/A</v>
      </c>
      <c r="G18" s="14">
        <v>25441.957109999999</v>
      </c>
      <c r="H18" s="11" t="str">
        <f t="shared" si="6"/>
        <v>N/A</v>
      </c>
      <c r="I18" s="12">
        <v>2.9790000000000001</v>
      </c>
      <c r="J18" s="12">
        <v>2.3860000000000001</v>
      </c>
      <c r="K18" s="43" t="s">
        <v>739</v>
      </c>
      <c r="L18" s="9" t="str">
        <f t="shared" si="7"/>
        <v>Yes</v>
      </c>
    </row>
    <row r="19" spans="1:12" x14ac:dyDescent="0.25">
      <c r="A19" s="4" t="s">
        <v>1234</v>
      </c>
      <c r="B19" s="43" t="s">
        <v>213</v>
      </c>
      <c r="C19" s="14">
        <v>2746.4167524999998</v>
      </c>
      <c r="D19" s="11" t="str">
        <f t="shared" si="4"/>
        <v>N/A</v>
      </c>
      <c r="E19" s="14">
        <v>2448.1064682000001</v>
      </c>
      <c r="F19" s="11" t="str">
        <f t="shared" si="5"/>
        <v>N/A</v>
      </c>
      <c r="G19" s="14">
        <v>2246.2238388000001</v>
      </c>
      <c r="H19" s="11" t="str">
        <f t="shared" si="6"/>
        <v>N/A</v>
      </c>
      <c r="I19" s="12">
        <v>-10.9</v>
      </c>
      <c r="J19" s="12">
        <v>-8.25</v>
      </c>
      <c r="K19" s="43" t="s">
        <v>739</v>
      </c>
      <c r="L19" s="9" t="str">
        <f t="shared" si="7"/>
        <v>Yes</v>
      </c>
    </row>
    <row r="20" spans="1:12" x14ac:dyDescent="0.25">
      <c r="A20" s="4" t="s">
        <v>1235</v>
      </c>
      <c r="B20" s="43" t="s">
        <v>213</v>
      </c>
      <c r="C20" s="14">
        <v>5110.4179222000002</v>
      </c>
      <c r="D20" s="11" t="str">
        <f t="shared" si="4"/>
        <v>N/A</v>
      </c>
      <c r="E20" s="14">
        <v>4965.2716088999996</v>
      </c>
      <c r="F20" s="11" t="str">
        <f t="shared" si="5"/>
        <v>N/A</v>
      </c>
      <c r="G20" s="14">
        <v>4833.4979327000001</v>
      </c>
      <c r="H20" s="11" t="str">
        <f t="shared" si="6"/>
        <v>N/A</v>
      </c>
      <c r="I20" s="12">
        <v>-2.84</v>
      </c>
      <c r="J20" s="12">
        <v>-2.65</v>
      </c>
      <c r="K20" s="43" t="s">
        <v>739</v>
      </c>
      <c r="L20" s="9" t="str">
        <f t="shared" si="7"/>
        <v>Yes</v>
      </c>
    </row>
    <row r="21" spans="1:12" x14ac:dyDescent="0.25">
      <c r="A21" s="2" t="s">
        <v>1136</v>
      </c>
      <c r="B21" s="43" t="s">
        <v>213</v>
      </c>
      <c r="C21" s="14">
        <v>7340.7619058</v>
      </c>
      <c r="D21" s="11" t="str">
        <f t="shared" ref="D21:D22" si="8">IF($B21="N/A","N/A",IF(C21&gt;10,"No",IF(C21&lt;-10,"No","Yes")))</f>
        <v>N/A</v>
      </c>
      <c r="E21" s="14">
        <v>7157.1345140000003</v>
      </c>
      <c r="F21" s="11" t="str">
        <f t="shared" ref="F21:F22" si="9">IF($B21="N/A","N/A",IF(E21&gt;10,"No",IF(E21&lt;-10,"No","Yes")))</f>
        <v>N/A</v>
      </c>
      <c r="G21" s="14">
        <v>7052.3357924000002</v>
      </c>
      <c r="H21" s="11" t="str">
        <f t="shared" ref="H21:H22" si="10">IF($B21="N/A","N/A",IF(G21&gt;10,"No",IF(G21&lt;-10,"No","Yes")))</f>
        <v>N/A</v>
      </c>
      <c r="I21" s="12">
        <v>-2.5</v>
      </c>
      <c r="J21" s="12">
        <v>-1.46</v>
      </c>
      <c r="K21" s="43" t="s">
        <v>739</v>
      </c>
      <c r="L21" s="9" t="str">
        <f>IF(J21="Div by 0", "N/A", IF(OR(J21="N/A",K21="N/A"),"N/A", IF(J21&gt;VALUE(MID(K21,1,2)), "No", IF(J21&lt;-1*VALUE(MID(K21,1,2)), "No", "Yes"))))</f>
        <v>Yes</v>
      </c>
    </row>
    <row r="22" spans="1:12" x14ac:dyDescent="0.25">
      <c r="A22" s="2" t="s">
        <v>1137</v>
      </c>
      <c r="B22" s="43" t="s">
        <v>213</v>
      </c>
      <c r="C22" s="14">
        <v>6414.1680515999997</v>
      </c>
      <c r="D22" s="11" t="str">
        <f t="shared" si="8"/>
        <v>N/A</v>
      </c>
      <c r="E22" s="14">
        <v>6260.0920002000003</v>
      </c>
      <c r="F22" s="11" t="str">
        <f t="shared" si="9"/>
        <v>N/A</v>
      </c>
      <c r="G22" s="14">
        <v>6301.7682133999997</v>
      </c>
      <c r="H22" s="11" t="str">
        <f t="shared" si="10"/>
        <v>N/A</v>
      </c>
      <c r="I22" s="12">
        <v>-2.4</v>
      </c>
      <c r="J22" s="12">
        <v>0.66569999999999996</v>
      </c>
      <c r="K22" s="43" t="s">
        <v>739</v>
      </c>
      <c r="L22" s="9" t="str">
        <f>IF(J22="Div by 0", "N/A", IF(OR(J22="N/A",K22="N/A"),"N/A", IF(J22&gt;VALUE(MID(K22,1,2)), "No", IF(J22&lt;-1*VALUE(MID(K22,1,2)), "No", "Yes"))))</f>
        <v>Yes</v>
      </c>
    </row>
    <row r="23" spans="1:12" x14ac:dyDescent="0.25">
      <c r="A23" s="4" t="s">
        <v>1236</v>
      </c>
      <c r="B23" s="43" t="s">
        <v>213</v>
      </c>
      <c r="C23" s="14">
        <v>29458.025980999999</v>
      </c>
      <c r="D23" s="11" t="str">
        <f>IF($B23="N/A","N/A",IF(C23&gt;10,"No",IF(C23&lt;-10,"No","Yes")))</f>
        <v>N/A</v>
      </c>
      <c r="E23" s="14">
        <v>30078.721917999999</v>
      </c>
      <c r="F23" s="11" t="str">
        <f>IF($B23="N/A","N/A",IF(E23&gt;10,"No",IF(E23&lt;-10,"No","Yes")))</f>
        <v>N/A</v>
      </c>
      <c r="G23" s="14">
        <v>31260.407798</v>
      </c>
      <c r="H23" s="11" t="str">
        <f>IF($B23="N/A","N/A",IF(G23&gt;10,"No",IF(G23&lt;-10,"No","Yes")))</f>
        <v>N/A</v>
      </c>
      <c r="I23" s="12">
        <v>2.1070000000000002</v>
      </c>
      <c r="J23" s="12">
        <v>3.9289999999999998</v>
      </c>
      <c r="K23" s="43" t="s">
        <v>739</v>
      </c>
      <c r="L23" s="9" t="str">
        <f>IF(J23="Div by 0", "N/A", IF(K23="N/A","N/A", IF(J23&gt;VALUE(MID(K23,1,2)), "No", IF(J23&lt;-1*VALUE(MID(K23,1,2)), "No", "Yes"))))</f>
        <v>Yes</v>
      </c>
    </row>
    <row r="24" spans="1:12" x14ac:dyDescent="0.25">
      <c r="A24" s="4" t="s">
        <v>1237</v>
      </c>
      <c r="B24" s="43" t="s">
        <v>213</v>
      </c>
      <c r="C24" s="14">
        <v>29783.609079000002</v>
      </c>
      <c r="D24" s="11" t="str">
        <f>IF($B24="N/A","N/A",IF(C24&gt;10,"No",IF(C24&lt;-10,"No","Yes")))</f>
        <v>N/A</v>
      </c>
      <c r="E24" s="14">
        <v>30313.905780000001</v>
      </c>
      <c r="F24" s="11" t="str">
        <f>IF($B24="N/A","N/A",IF(E24&gt;10,"No",IF(E24&lt;-10,"No","Yes")))</f>
        <v>N/A</v>
      </c>
      <c r="G24" s="14">
        <v>30997.712717999999</v>
      </c>
      <c r="H24" s="11" t="str">
        <f>IF($B24="N/A","N/A",IF(G24&gt;10,"No",IF(G24&lt;-10,"No","Yes")))</f>
        <v>N/A</v>
      </c>
      <c r="I24" s="12">
        <v>1.78</v>
      </c>
      <c r="J24" s="12">
        <v>2.2559999999999998</v>
      </c>
      <c r="K24" s="43" t="s">
        <v>739</v>
      </c>
      <c r="L24" s="9" t="str">
        <f>IF(J24="Div by 0", "N/A", IF(K24="N/A","N/A", IF(J24&gt;VALUE(MID(K24,1,2)), "No", IF(J24&lt;-1*VALUE(MID(K24,1,2)), "No", "Yes"))))</f>
        <v>Yes</v>
      </c>
    </row>
    <row r="25" spans="1:12" x14ac:dyDescent="0.25">
      <c r="A25" s="4" t="s">
        <v>1238</v>
      </c>
      <c r="B25" s="43" t="s">
        <v>213</v>
      </c>
      <c r="C25" s="14">
        <v>29408.425483999999</v>
      </c>
      <c r="D25" s="11" t="str">
        <f>IF($B25="N/A","N/A",IF(C25&gt;10,"No",IF(C25&lt;-10,"No","Yes")))</f>
        <v>N/A</v>
      </c>
      <c r="E25" s="14">
        <v>29996.260010999998</v>
      </c>
      <c r="F25" s="11" t="str">
        <f>IF($B25="N/A","N/A",IF(E25&gt;10,"No",IF(E25&lt;-10,"No","Yes")))</f>
        <v>N/A</v>
      </c>
      <c r="G25" s="14">
        <v>31839.596433999999</v>
      </c>
      <c r="H25" s="11" t="str">
        <f>IF($B25="N/A","N/A",IF(G25&gt;10,"No",IF(G25&lt;-10,"No","Yes")))</f>
        <v>N/A</v>
      </c>
      <c r="I25" s="12">
        <v>1.9990000000000001</v>
      </c>
      <c r="J25" s="12">
        <v>6.1449999999999996</v>
      </c>
      <c r="K25" s="43" t="s">
        <v>739</v>
      </c>
      <c r="L25" s="9" t="str">
        <f>IF(J25="Div by 0", "N/A", IF(K25="N/A","N/A", IF(J25&gt;VALUE(MID(K25,1,2)), "No", IF(J25&lt;-1*VALUE(MID(K25,1,2)), "No", "Yes"))))</f>
        <v>Yes</v>
      </c>
    </row>
    <row r="26" spans="1:12" x14ac:dyDescent="0.25">
      <c r="A26" s="4" t="s">
        <v>1239</v>
      </c>
      <c r="B26" s="43" t="s">
        <v>213</v>
      </c>
      <c r="C26" s="14">
        <v>29165.12615</v>
      </c>
      <c r="D26" s="11" t="str">
        <f t="shared" ref="D26:D27" si="11">IF($B26="N/A","N/A",IF(C26&gt;10,"No",IF(C26&lt;-10,"No","Yes")))</f>
        <v>N/A</v>
      </c>
      <c r="E26" s="14">
        <v>29521.200299</v>
      </c>
      <c r="F26" s="11" t="str">
        <f t="shared" ref="F26:F30" si="12">IF($B26="N/A","N/A",IF(E26&gt;10,"No",IF(E26&lt;-10,"No","Yes")))</f>
        <v>N/A</v>
      </c>
      <c r="G26" s="14">
        <v>30059.905708999999</v>
      </c>
      <c r="H26" s="11" t="str">
        <f t="shared" ref="H26:H27" si="13">IF($B26="N/A","N/A",IF(G26&gt;10,"No",IF(G26&lt;-10,"No","Yes")))</f>
        <v>N/A</v>
      </c>
      <c r="I26" s="12">
        <v>1.2210000000000001</v>
      </c>
      <c r="J26" s="12">
        <v>1.825</v>
      </c>
      <c r="K26" s="43" t="s">
        <v>739</v>
      </c>
      <c r="L26" s="9" t="str">
        <f>IF(J26="Div by 0", "N/A", IF(OR(J26="N/A",K26="N/A"),"N/A", IF(J26&gt;VALUE(MID(K26,1,2)), "No", IF(J26&lt;-1*VALUE(MID(K26,1,2)), "No", "Yes"))))</f>
        <v>Yes</v>
      </c>
    </row>
    <row r="27" spans="1:12" x14ac:dyDescent="0.25">
      <c r="A27" s="4" t="s">
        <v>1240</v>
      </c>
      <c r="B27" s="43" t="s">
        <v>213</v>
      </c>
      <c r="C27" s="14">
        <v>29944.877321</v>
      </c>
      <c r="D27" s="11" t="str">
        <f t="shared" si="11"/>
        <v>N/A</v>
      </c>
      <c r="E27" s="14">
        <v>31007.196866999999</v>
      </c>
      <c r="F27" s="11" t="str">
        <f t="shared" si="12"/>
        <v>N/A</v>
      </c>
      <c r="G27" s="14">
        <v>33197.972076999999</v>
      </c>
      <c r="H27" s="11" t="str">
        <f t="shared" si="13"/>
        <v>N/A</v>
      </c>
      <c r="I27" s="12">
        <v>3.548</v>
      </c>
      <c r="J27" s="12">
        <v>7.0650000000000004</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0</v>
      </c>
      <c r="D31" s="11" t="str">
        <f t="shared" ref="D31:D69" si="17">IF($B31="N/A","N/A",IF(C31&gt;10,"No",IF(C31&lt;-10,"No","Yes")))</f>
        <v>N/A</v>
      </c>
      <c r="E31" s="13">
        <v>0</v>
      </c>
      <c r="F31" s="11" t="str">
        <f t="shared" ref="F31:F69" si="18">IF($B31="N/A","N/A",IF(E31&gt;10,"No",IF(E31&lt;-10,"No","Yes")))</f>
        <v>N/A</v>
      </c>
      <c r="G31" s="13">
        <v>0</v>
      </c>
      <c r="H31" s="11" t="str">
        <f t="shared" ref="H31:H69" si="19">IF($B31="N/A","N/A",IF(G31&gt;10,"No",IF(G31&lt;-10,"No","Yes")))</f>
        <v>N/A</v>
      </c>
      <c r="I31" s="12" t="s">
        <v>1746</v>
      </c>
      <c r="J31" s="12" t="s">
        <v>1746</v>
      </c>
      <c r="K31" s="43" t="s">
        <v>739</v>
      </c>
      <c r="L31" s="9" t="str">
        <f t="shared" ref="L31:L99" si="20">IF(J31="Div by 0", "N/A", IF(K31="N/A","N/A", IF(J31&gt;VALUE(MID(K31,1,2)), "No", IF(J31&lt;-1*VALUE(MID(K31,1,2)), "No", "Yes"))))</f>
        <v>N/A</v>
      </c>
    </row>
    <row r="32" spans="1:12" x14ac:dyDescent="0.25">
      <c r="A32" s="44" t="s">
        <v>22</v>
      </c>
      <c r="B32" s="35" t="s">
        <v>213</v>
      </c>
      <c r="C32" s="1">
        <v>0</v>
      </c>
      <c r="D32" s="11" t="str">
        <f t="shared" si="17"/>
        <v>N/A</v>
      </c>
      <c r="E32" s="1">
        <v>0</v>
      </c>
      <c r="F32" s="11" t="str">
        <f t="shared" si="18"/>
        <v>N/A</v>
      </c>
      <c r="G32" s="1">
        <v>0</v>
      </c>
      <c r="H32" s="11" t="str">
        <f t="shared" si="19"/>
        <v>N/A</v>
      </c>
      <c r="I32" s="12" t="s">
        <v>1746</v>
      </c>
      <c r="J32" s="12" t="s">
        <v>1746</v>
      </c>
      <c r="K32" s="43" t="s">
        <v>739</v>
      </c>
      <c r="L32" s="9" t="str">
        <f t="shared" si="20"/>
        <v>N/A</v>
      </c>
    </row>
    <row r="33" spans="1:12" x14ac:dyDescent="0.25">
      <c r="A33" s="44" t="s">
        <v>451</v>
      </c>
      <c r="B33" s="43" t="s">
        <v>213</v>
      </c>
      <c r="C33" s="1">
        <v>0</v>
      </c>
      <c r="D33" s="1" t="str">
        <f t="shared" si="17"/>
        <v>N/A</v>
      </c>
      <c r="E33" s="1">
        <v>0</v>
      </c>
      <c r="F33" s="1" t="str">
        <f t="shared" si="18"/>
        <v>N/A</v>
      </c>
      <c r="G33" s="1">
        <v>0</v>
      </c>
      <c r="H33" s="11" t="str">
        <f t="shared" si="19"/>
        <v>N/A</v>
      </c>
      <c r="I33" s="12" t="s">
        <v>1746</v>
      </c>
      <c r="J33" s="12" t="s">
        <v>1746</v>
      </c>
      <c r="K33" s="43" t="s">
        <v>739</v>
      </c>
      <c r="L33" s="9" t="str">
        <f t="shared" si="20"/>
        <v>N/A</v>
      </c>
    </row>
    <row r="34" spans="1:12" x14ac:dyDescent="0.25">
      <c r="A34" s="44" t="s">
        <v>1244</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1746</v>
      </c>
      <c r="J34" s="12" t="s">
        <v>1746</v>
      </c>
      <c r="K34" s="1" t="s">
        <v>739</v>
      </c>
      <c r="L34" s="9" t="str">
        <f t="shared" si="20"/>
        <v>N/A</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0</v>
      </c>
      <c r="D36" s="9" t="str">
        <f t="shared" si="21"/>
        <v>N/A</v>
      </c>
      <c r="E36" s="1">
        <v>0</v>
      </c>
      <c r="F36" s="9" t="str">
        <f t="shared" si="22"/>
        <v>N/A</v>
      </c>
      <c r="G36" s="1">
        <v>0</v>
      </c>
      <c r="H36" s="9" t="str">
        <f t="shared" si="23"/>
        <v>N/A</v>
      </c>
      <c r="I36" s="12" t="s">
        <v>1746</v>
      </c>
      <c r="J36" s="12" t="s">
        <v>1746</v>
      </c>
      <c r="K36" s="1" t="s">
        <v>739</v>
      </c>
      <c r="L36" s="9" t="str">
        <f t="shared" si="20"/>
        <v>N/A</v>
      </c>
    </row>
    <row r="37" spans="1:12" x14ac:dyDescent="0.25">
      <c r="A37" s="44" t="s">
        <v>1247</v>
      </c>
      <c r="B37" s="5" t="s">
        <v>213</v>
      </c>
      <c r="C37" s="1">
        <v>0</v>
      </c>
      <c r="D37" s="9" t="str">
        <f t="shared" si="21"/>
        <v>N/A</v>
      </c>
      <c r="E37" s="1">
        <v>0</v>
      </c>
      <c r="F37" s="9" t="str">
        <f t="shared" si="22"/>
        <v>N/A</v>
      </c>
      <c r="G37" s="1">
        <v>0</v>
      </c>
      <c r="H37" s="9" t="str">
        <f t="shared" si="23"/>
        <v>N/A</v>
      </c>
      <c r="I37" s="12" t="s">
        <v>1746</v>
      </c>
      <c r="J37" s="12" t="s">
        <v>1746</v>
      </c>
      <c r="K37" s="1" t="s">
        <v>739</v>
      </c>
      <c r="L37" s="9" t="str">
        <f t="shared" si="20"/>
        <v>N/A</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0</v>
      </c>
      <c r="D39" s="1" t="str">
        <f t="shared" si="17"/>
        <v>N/A</v>
      </c>
      <c r="E39" s="1">
        <v>0</v>
      </c>
      <c r="F39" s="1" t="str">
        <f t="shared" si="18"/>
        <v>N/A</v>
      </c>
      <c r="G39" s="1">
        <v>0</v>
      </c>
      <c r="H39" s="11" t="str">
        <f t="shared" si="19"/>
        <v>N/A</v>
      </c>
      <c r="I39" s="12" t="s">
        <v>1746</v>
      </c>
      <c r="J39" s="12" t="s">
        <v>1746</v>
      </c>
      <c r="K39" s="43" t="s">
        <v>739</v>
      </c>
      <c r="L39" s="9" t="str">
        <f t="shared" si="20"/>
        <v>N/A</v>
      </c>
    </row>
    <row r="40" spans="1:12" x14ac:dyDescent="0.25">
      <c r="A40" s="44" t="s">
        <v>1249</v>
      </c>
      <c r="B40" s="5" t="s">
        <v>213</v>
      </c>
      <c r="C40" s="1">
        <v>0</v>
      </c>
      <c r="D40" s="9" t="str">
        <f t="shared" ref="D40:D45" si="24">IF($B40="N/A","N/A",IF(C40&lt;0,"No","Yes"))</f>
        <v>N/A</v>
      </c>
      <c r="E40" s="1">
        <v>0</v>
      </c>
      <c r="F40" s="9" t="str">
        <f t="shared" ref="F40:F45" si="25">IF($B40="N/A","N/A",IF(E40&lt;0,"No","Yes"))</f>
        <v>N/A</v>
      </c>
      <c r="G40" s="1">
        <v>0</v>
      </c>
      <c r="H40" s="9" t="str">
        <f t="shared" ref="H40:H45" si="26">IF($B40="N/A","N/A",IF(G40&lt;0,"No","Yes"))</f>
        <v>N/A</v>
      </c>
      <c r="I40" s="12" t="s">
        <v>1746</v>
      </c>
      <c r="J40" s="12" t="s">
        <v>1746</v>
      </c>
      <c r="K40" s="1" t="s">
        <v>739</v>
      </c>
      <c r="L40" s="9" t="str">
        <f t="shared" si="20"/>
        <v>N/A</v>
      </c>
    </row>
    <row r="41" spans="1:12" x14ac:dyDescent="0.25">
      <c r="A41" s="44"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4" t="s">
        <v>1251</v>
      </c>
      <c r="B42" s="5" t="s">
        <v>213</v>
      </c>
      <c r="C42" s="1">
        <v>0</v>
      </c>
      <c r="D42" s="9" t="str">
        <f t="shared" si="24"/>
        <v>N/A</v>
      </c>
      <c r="E42" s="1">
        <v>0</v>
      </c>
      <c r="F42" s="9" t="str">
        <f t="shared" si="25"/>
        <v>N/A</v>
      </c>
      <c r="G42" s="1">
        <v>0</v>
      </c>
      <c r="H42" s="9" t="str">
        <f t="shared" si="26"/>
        <v>N/A</v>
      </c>
      <c r="I42" s="12" t="s">
        <v>1746</v>
      </c>
      <c r="J42" s="12" t="s">
        <v>1746</v>
      </c>
      <c r="K42" s="1" t="s">
        <v>739</v>
      </c>
      <c r="L42" s="9" t="str">
        <f t="shared" si="20"/>
        <v>N/A</v>
      </c>
    </row>
    <row r="43" spans="1:12" x14ac:dyDescent="0.25">
      <c r="A43" s="44" t="s">
        <v>1252</v>
      </c>
      <c r="B43" s="5" t="s">
        <v>213</v>
      </c>
      <c r="C43" s="1">
        <v>0</v>
      </c>
      <c r="D43" s="9" t="str">
        <f t="shared" si="24"/>
        <v>N/A</v>
      </c>
      <c r="E43" s="1">
        <v>0</v>
      </c>
      <c r="F43" s="9" t="str">
        <f t="shared" si="25"/>
        <v>N/A</v>
      </c>
      <c r="G43" s="1">
        <v>0</v>
      </c>
      <c r="H43" s="9" t="str">
        <f t="shared" si="26"/>
        <v>N/A</v>
      </c>
      <c r="I43" s="12" t="s">
        <v>1746</v>
      </c>
      <c r="J43" s="12" t="s">
        <v>1746</v>
      </c>
      <c r="K43" s="1" t="s">
        <v>739</v>
      </c>
      <c r="L43" s="9" t="str">
        <f t="shared" si="20"/>
        <v>N/A</v>
      </c>
    </row>
    <row r="44" spans="1:12" x14ac:dyDescent="0.25">
      <c r="A44" s="44" t="s">
        <v>1253</v>
      </c>
      <c r="B44" s="5" t="s">
        <v>213</v>
      </c>
      <c r="C44" s="1">
        <v>0</v>
      </c>
      <c r="D44" s="9" t="str">
        <f t="shared" si="24"/>
        <v>N/A</v>
      </c>
      <c r="E44" s="1">
        <v>0</v>
      </c>
      <c r="F44" s="9" t="str">
        <f t="shared" si="25"/>
        <v>N/A</v>
      </c>
      <c r="G44" s="1">
        <v>0</v>
      </c>
      <c r="H44" s="9" t="str">
        <f t="shared" si="26"/>
        <v>N/A</v>
      </c>
      <c r="I44" s="12" t="s">
        <v>1746</v>
      </c>
      <c r="J44" s="12" t="s">
        <v>1746</v>
      </c>
      <c r="K44" s="1" t="s">
        <v>739</v>
      </c>
      <c r="L44" s="9" t="str">
        <f t="shared" si="20"/>
        <v>N/A</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0</v>
      </c>
      <c r="D46" s="1" t="str">
        <f t="shared" si="17"/>
        <v>N/A</v>
      </c>
      <c r="E46" s="1">
        <v>0</v>
      </c>
      <c r="F46" s="1" t="str">
        <f t="shared" si="18"/>
        <v>N/A</v>
      </c>
      <c r="G46" s="1">
        <v>0</v>
      </c>
      <c r="H46" s="11" t="str">
        <f t="shared" si="19"/>
        <v>N/A</v>
      </c>
      <c r="I46" s="12" t="s">
        <v>1746</v>
      </c>
      <c r="J46" s="12" t="s">
        <v>1746</v>
      </c>
      <c r="K46" s="43" t="s">
        <v>739</v>
      </c>
      <c r="L46" s="9" t="str">
        <f t="shared" si="20"/>
        <v>N/A</v>
      </c>
    </row>
    <row r="47" spans="1:12" x14ac:dyDescent="0.25">
      <c r="A47" s="44" t="s">
        <v>1255</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1746</v>
      </c>
      <c r="J47" s="12" t="s">
        <v>1746</v>
      </c>
      <c r="K47" s="1" t="s">
        <v>739</v>
      </c>
      <c r="L47" s="9" t="str">
        <f t="shared" si="20"/>
        <v>N/A</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0</v>
      </c>
      <c r="D50" s="9" t="str">
        <f t="shared" si="27"/>
        <v>N/A</v>
      </c>
      <c r="E50" s="1">
        <v>0</v>
      </c>
      <c r="F50" s="9" t="str">
        <f t="shared" si="28"/>
        <v>N/A</v>
      </c>
      <c r="G50" s="1">
        <v>0</v>
      </c>
      <c r="H50" s="9" t="str">
        <f t="shared" si="29"/>
        <v>N/A</v>
      </c>
      <c r="I50" s="12" t="s">
        <v>1746</v>
      </c>
      <c r="J50" s="12" t="s">
        <v>1746</v>
      </c>
      <c r="K50" s="1" t="s">
        <v>739</v>
      </c>
      <c r="L50" s="9" t="str">
        <f t="shared" si="20"/>
        <v>N/A</v>
      </c>
    </row>
    <row r="51" spans="1:12" x14ac:dyDescent="0.25">
      <c r="A51" s="44" t="s">
        <v>1259</v>
      </c>
      <c r="B51" s="5" t="s">
        <v>213</v>
      </c>
      <c r="C51" s="1">
        <v>0</v>
      </c>
      <c r="D51" s="9" t="str">
        <f t="shared" si="27"/>
        <v>N/A</v>
      </c>
      <c r="E51" s="1">
        <v>0</v>
      </c>
      <c r="F51" s="9" t="str">
        <f t="shared" si="28"/>
        <v>N/A</v>
      </c>
      <c r="G51" s="1">
        <v>0</v>
      </c>
      <c r="H51" s="9" t="str">
        <f t="shared" si="29"/>
        <v>N/A</v>
      </c>
      <c r="I51" s="12" t="s">
        <v>1746</v>
      </c>
      <c r="J51" s="12" t="s">
        <v>1746</v>
      </c>
      <c r="K51" s="1" t="s">
        <v>739</v>
      </c>
      <c r="L51" s="9" t="str">
        <f t="shared" si="20"/>
        <v>N/A</v>
      </c>
    </row>
    <row r="52" spans="1:12" x14ac:dyDescent="0.25">
      <c r="A52" s="44" t="s">
        <v>1260</v>
      </c>
      <c r="B52" s="5" t="s">
        <v>213</v>
      </c>
      <c r="C52" s="1">
        <v>0</v>
      </c>
      <c r="D52" s="9" t="str">
        <f t="shared" si="27"/>
        <v>N/A</v>
      </c>
      <c r="E52" s="1">
        <v>0</v>
      </c>
      <c r="F52" s="9" t="str">
        <f t="shared" si="28"/>
        <v>N/A</v>
      </c>
      <c r="G52" s="1">
        <v>0</v>
      </c>
      <c r="H52" s="9" t="str">
        <f t="shared" si="29"/>
        <v>N/A</v>
      </c>
      <c r="I52" s="12" t="s">
        <v>1746</v>
      </c>
      <c r="J52" s="12" t="s">
        <v>1746</v>
      </c>
      <c r="K52" s="1" t="s">
        <v>739</v>
      </c>
      <c r="L52" s="9" t="str">
        <f t="shared" si="20"/>
        <v>N/A</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0</v>
      </c>
      <c r="D54" s="1" t="str">
        <f t="shared" si="17"/>
        <v>N/A</v>
      </c>
      <c r="E54" s="1">
        <v>0</v>
      </c>
      <c r="F54" s="1" t="str">
        <f t="shared" si="18"/>
        <v>N/A</v>
      </c>
      <c r="G54" s="1">
        <v>0</v>
      </c>
      <c r="H54" s="11" t="str">
        <f t="shared" si="19"/>
        <v>N/A</v>
      </c>
      <c r="I54" s="12" t="s">
        <v>1746</v>
      </c>
      <c r="J54" s="12" t="s">
        <v>1746</v>
      </c>
      <c r="K54" s="43" t="s">
        <v>739</v>
      </c>
      <c r="L54" s="9" t="str">
        <f t="shared" si="20"/>
        <v>N/A</v>
      </c>
    </row>
    <row r="55" spans="1:12" x14ac:dyDescent="0.25">
      <c r="A55" s="44" t="s">
        <v>1262</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1746</v>
      </c>
      <c r="J55" s="12" t="s">
        <v>1746</v>
      </c>
      <c r="K55" s="1" t="s">
        <v>739</v>
      </c>
      <c r="L55" s="9" t="str">
        <f t="shared" si="20"/>
        <v>N/A</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0</v>
      </c>
      <c r="D58" s="9" t="str">
        <f t="shared" si="30"/>
        <v>N/A</v>
      </c>
      <c r="E58" s="1">
        <v>0</v>
      </c>
      <c r="F58" s="9" t="str">
        <f t="shared" si="31"/>
        <v>N/A</v>
      </c>
      <c r="G58" s="1">
        <v>0</v>
      </c>
      <c r="H58" s="9" t="str">
        <f t="shared" si="32"/>
        <v>N/A</v>
      </c>
      <c r="I58" s="12" t="s">
        <v>1746</v>
      </c>
      <c r="J58" s="12" t="s">
        <v>1746</v>
      </c>
      <c r="K58" s="1" t="s">
        <v>739</v>
      </c>
      <c r="L58" s="9" t="str">
        <f t="shared" si="20"/>
        <v>N/A</v>
      </c>
    </row>
    <row r="59" spans="1:12" x14ac:dyDescent="0.25">
      <c r="A59" s="44" t="s">
        <v>1266</v>
      </c>
      <c r="B59" s="5" t="s">
        <v>213</v>
      </c>
      <c r="C59" s="1">
        <v>0</v>
      </c>
      <c r="D59" s="9" t="str">
        <f t="shared" si="30"/>
        <v>N/A</v>
      </c>
      <c r="E59" s="1">
        <v>0</v>
      </c>
      <c r="F59" s="9" t="str">
        <f t="shared" si="31"/>
        <v>N/A</v>
      </c>
      <c r="G59" s="1">
        <v>0</v>
      </c>
      <c r="H59" s="9" t="str">
        <f t="shared" si="32"/>
        <v>N/A</v>
      </c>
      <c r="I59" s="12" t="s">
        <v>1746</v>
      </c>
      <c r="J59" s="12" t="s">
        <v>1746</v>
      </c>
      <c r="K59" s="1" t="s">
        <v>739</v>
      </c>
      <c r="L59" s="9" t="str">
        <f t="shared" si="20"/>
        <v>N/A</v>
      </c>
    </row>
    <row r="60" spans="1:12" x14ac:dyDescent="0.25">
      <c r="A60" s="44"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5" t="s">
        <v>213</v>
      </c>
      <c r="C61" s="1">
        <v>0</v>
      </c>
      <c r="D61" s="1" t="str">
        <f t="shared" si="17"/>
        <v>N/A</v>
      </c>
      <c r="E61" s="1">
        <v>0</v>
      </c>
      <c r="F61" s="1" t="str">
        <f t="shared" si="18"/>
        <v>N/A</v>
      </c>
      <c r="G61" s="1">
        <v>0</v>
      </c>
      <c r="H61" s="11" t="str">
        <f t="shared" si="19"/>
        <v>N/A</v>
      </c>
      <c r="I61" s="12" t="s">
        <v>1746</v>
      </c>
      <c r="J61" s="12" t="s">
        <v>1746</v>
      </c>
      <c r="K61" s="43" t="s">
        <v>739</v>
      </c>
      <c r="L61" s="9" t="str">
        <f>IF(J61="Div by 0", "N/A", IF(OR(J61="N/A",K61="N/A"),"N/A", IF(J61&gt;VALUE(MID(K61,1,2)), "No", IF(J61&lt;-1*VALUE(MID(K61,1,2)), "No", "Yes"))))</f>
        <v>N/A</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0</v>
      </c>
      <c r="D69" s="1" t="str">
        <f t="shared" si="17"/>
        <v>N/A</v>
      </c>
      <c r="E69" s="1">
        <v>0</v>
      </c>
      <c r="F69" s="1" t="str">
        <f t="shared" si="18"/>
        <v>N/A</v>
      </c>
      <c r="G69" s="1">
        <v>0</v>
      </c>
      <c r="H69" s="11" t="str">
        <f t="shared" si="19"/>
        <v>N/A</v>
      </c>
      <c r="I69" s="12" t="s">
        <v>1746</v>
      </c>
      <c r="J69" s="12" t="s">
        <v>1746</v>
      </c>
      <c r="K69" s="43" t="s">
        <v>739</v>
      </c>
      <c r="L69" s="9" t="str">
        <f t="shared" si="33"/>
        <v>N/A</v>
      </c>
    </row>
    <row r="70" spans="1:12" x14ac:dyDescent="0.25">
      <c r="A70" s="44" t="s">
        <v>78</v>
      </c>
      <c r="B70" s="43" t="s">
        <v>294</v>
      </c>
      <c r="C70" s="13">
        <v>0</v>
      </c>
      <c r="D70" s="11" t="str">
        <f>IF($B70="N/A","N/A",IF(C70&gt;=20,"No",IF(C70&lt;0,"No","Yes")))</f>
        <v>Yes</v>
      </c>
      <c r="E70" s="13">
        <v>0</v>
      </c>
      <c r="F70" s="11" t="str">
        <f>IF($B70="N/A","N/A",IF(E70&gt;=20,"No",IF(E70&lt;0,"No","Yes")))</f>
        <v>Yes</v>
      </c>
      <c r="G70" s="13">
        <v>0</v>
      </c>
      <c r="H70" s="11" t="str">
        <f>IF($B70="N/A","N/A",IF(G70&gt;=20,"No",IF(G70&lt;0,"No","Yes")))</f>
        <v>Yes</v>
      </c>
      <c r="I70" s="12" t="s">
        <v>1746</v>
      </c>
      <c r="J70" s="12" t="s">
        <v>1746</v>
      </c>
      <c r="K70" s="43" t="s">
        <v>739</v>
      </c>
      <c r="L70" s="9" t="str">
        <f t="shared" si="20"/>
        <v>N/A</v>
      </c>
    </row>
    <row r="71" spans="1:12" x14ac:dyDescent="0.25">
      <c r="A71" s="44" t="s">
        <v>79</v>
      </c>
      <c r="B71" s="35"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3" t="s">
        <v>739</v>
      </c>
      <c r="L71" s="9" t="str">
        <f t="shared" si="20"/>
        <v>N/A</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0</v>
      </c>
      <c r="D73" s="11" t="str">
        <f>IF($B73="N/A","N/A",IF(C73&gt;10,"No",IF(C73&lt;-10,"No","Yes")))</f>
        <v>N/A</v>
      </c>
      <c r="E73" s="13">
        <v>0</v>
      </c>
      <c r="F73" s="11" t="str">
        <f>IF($B73="N/A","N/A",IF(E73&gt;10,"No",IF(E73&lt;-10,"No","Yes")))</f>
        <v>N/A</v>
      </c>
      <c r="G73" s="13">
        <v>0</v>
      </c>
      <c r="H73" s="11" t="str">
        <f>IF($B73="N/A","N/A",IF(G73&gt;10,"No",IF(G73&lt;-10,"No","Yes")))</f>
        <v>N/A</v>
      </c>
      <c r="I73" s="12" t="s">
        <v>1746</v>
      </c>
      <c r="J73" s="12" t="s">
        <v>1746</v>
      </c>
      <c r="K73" s="43" t="s">
        <v>739</v>
      </c>
      <c r="L73" s="9" t="str">
        <f t="shared" si="20"/>
        <v>N/A</v>
      </c>
    </row>
    <row r="74" spans="1:12" x14ac:dyDescent="0.25">
      <c r="A74" s="44" t="s">
        <v>121</v>
      </c>
      <c r="B74" s="35"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3" t="s">
        <v>739</v>
      </c>
      <c r="L74" s="9" t="str">
        <f t="shared" si="20"/>
        <v>N/A</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59249</v>
      </c>
      <c r="D82" s="11" t="str">
        <f t="shared" si="34"/>
        <v>N/A</v>
      </c>
      <c r="E82" s="36">
        <v>63106</v>
      </c>
      <c r="F82" s="11" t="str">
        <f t="shared" si="35"/>
        <v>N/A</v>
      </c>
      <c r="G82" s="36">
        <v>63326</v>
      </c>
      <c r="H82" s="11" t="str">
        <f t="shared" si="36"/>
        <v>N/A</v>
      </c>
      <c r="I82" s="12">
        <v>6.51</v>
      </c>
      <c r="J82" s="12">
        <v>0.34860000000000002</v>
      </c>
      <c r="K82" s="43" t="s">
        <v>739</v>
      </c>
      <c r="L82" s="9" t="str">
        <f t="shared" si="20"/>
        <v>Yes</v>
      </c>
    </row>
    <row r="83" spans="1:12" x14ac:dyDescent="0.25">
      <c r="A83" s="44" t="s">
        <v>1268</v>
      </c>
      <c r="B83" s="35" t="s">
        <v>213</v>
      </c>
      <c r="C83" s="8">
        <v>0</v>
      </c>
      <c r="D83" s="11" t="str">
        <f t="shared" si="34"/>
        <v>N/A</v>
      </c>
      <c r="E83" s="8">
        <v>0</v>
      </c>
      <c r="F83" s="11" t="str">
        <f t="shared" si="35"/>
        <v>N/A</v>
      </c>
      <c r="G83" s="8">
        <v>0</v>
      </c>
      <c r="H83" s="11" t="str">
        <f t="shared" si="36"/>
        <v>N/A</v>
      </c>
      <c r="I83" s="12" t="s">
        <v>1746</v>
      </c>
      <c r="J83" s="12" t="s">
        <v>1746</v>
      </c>
      <c r="K83" s="43" t="s">
        <v>739</v>
      </c>
      <c r="L83" s="9" t="str">
        <f t="shared" si="20"/>
        <v>N/A</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0</v>
      </c>
      <c r="D87" s="11" t="str">
        <f t="shared" si="34"/>
        <v>N/A</v>
      </c>
      <c r="E87" s="8">
        <v>0</v>
      </c>
      <c r="F87" s="11" t="str">
        <f t="shared" si="35"/>
        <v>N/A</v>
      </c>
      <c r="G87" s="8">
        <v>0</v>
      </c>
      <c r="H87" s="11" t="str">
        <f t="shared" si="36"/>
        <v>N/A</v>
      </c>
      <c r="I87" s="12" t="s">
        <v>1746</v>
      </c>
      <c r="J87" s="12" t="s">
        <v>1746</v>
      </c>
      <c r="K87" s="43" t="s">
        <v>739</v>
      </c>
      <c r="L87" s="9" t="str">
        <f t="shared" si="20"/>
        <v>N/A</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100</v>
      </c>
      <c r="D98" s="11" t="str">
        <f t="shared" si="34"/>
        <v>N/A</v>
      </c>
      <c r="E98" s="8">
        <v>100</v>
      </c>
      <c r="F98" s="11" t="str">
        <f t="shared" si="35"/>
        <v>N/A</v>
      </c>
      <c r="G98" s="8">
        <v>100</v>
      </c>
      <c r="H98" s="11" t="str">
        <f t="shared" si="36"/>
        <v>N/A</v>
      </c>
      <c r="I98" s="12">
        <v>0</v>
      </c>
      <c r="J98" s="12">
        <v>0</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0</v>
      </c>
      <c r="D100" s="11" t="str">
        <f>IF($B100="N/A","N/A",IF(C100&gt;10,"No",IF(C100&lt;-10,"No","Yes")))</f>
        <v>N/A</v>
      </c>
      <c r="E100" s="45">
        <v>0</v>
      </c>
      <c r="F100" s="11" t="str">
        <f>IF($B100="N/A","N/A",IF(E100&gt;10,"No",IF(E100&lt;-10,"No","Yes")))</f>
        <v>N/A</v>
      </c>
      <c r="G100" s="45">
        <v>0</v>
      </c>
      <c r="H100" s="11" t="str">
        <f>IF($B100="N/A","N/A",IF(G100&gt;10,"No",IF(G100&lt;-10,"No","Yes")))</f>
        <v>N/A</v>
      </c>
      <c r="I100" s="12" t="s">
        <v>1746</v>
      </c>
      <c r="J100" s="12" t="s">
        <v>1746</v>
      </c>
      <c r="K100" s="43" t="s">
        <v>739</v>
      </c>
      <c r="L100" s="9" t="str">
        <f t="shared" ref="L100:L111" si="38">IF(J100="Div by 0", "N/A", IF(K100="N/A","N/A", IF(J100&gt;VALUE(MID(K100,1,2)), "No", IF(J100&lt;-1*VALUE(MID(K100,1,2)), "No", "Yes"))))</f>
        <v>N/A</v>
      </c>
    </row>
    <row r="101" spans="1:12" x14ac:dyDescent="0.25">
      <c r="A101" s="44" t="s">
        <v>455</v>
      </c>
      <c r="B101" s="35" t="s">
        <v>213</v>
      </c>
      <c r="C101" s="45">
        <v>0</v>
      </c>
      <c r="D101" s="11" t="str">
        <f>IF($B101="N/A","N/A",IF(C101&gt;10,"No",IF(C101&lt;-10,"No","Yes")))</f>
        <v>N/A</v>
      </c>
      <c r="E101" s="45">
        <v>0</v>
      </c>
      <c r="F101" s="11" t="str">
        <f>IF($B101="N/A","N/A",IF(E101&gt;10,"No",IF(E101&lt;-10,"No","Yes")))</f>
        <v>N/A</v>
      </c>
      <c r="G101" s="45">
        <v>0</v>
      </c>
      <c r="H101" s="11" t="str">
        <f>IF($B101="N/A","N/A",IF(G101&gt;10,"No",IF(G101&lt;-10,"No","Yes")))</f>
        <v>N/A</v>
      </c>
      <c r="I101" s="12" t="s">
        <v>1746</v>
      </c>
      <c r="J101" s="12" t="s">
        <v>1746</v>
      </c>
      <c r="K101" s="43" t="s">
        <v>739</v>
      </c>
      <c r="L101" s="9" t="str">
        <f t="shared" si="38"/>
        <v>N/A</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t="s">
        <v>1746</v>
      </c>
      <c r="D104" s="11" t="str">
        <f>IF($B104="N/A","N/A",IF(C104&gt;2,"No",IF(C104&lt;0.9,"No","Yes")))</f>
        <v>No</v>
      </c>
      <c r="E104" s="8" t="s">
        <v>1746</v>
      </c>
      <c r="F104" s="11" t="str">
        <f>IF($B104="N/A","N/A",IF(E104&gt;2,"No",IF(E104&lt;0.9,"No","Yes")))</f>
        <v>No</v>
      </c>
      <c r="G104" s="8" t="s">
        <v>1746</v>
      </c>
      <c r="H104" s="11" t="str">
        <f>IF($B104="N/A","N/A",IF(G104&gt;2,"No",IF(G104&lt;0.9,"No","Yes")))</f>
        <v>No</v>
      </c>
      <c r="I104" s="12" t="s">
        <v>1746</v>
      </c>
      <c r="J104" s="12" t="s">
        <v>1746</v>
      </c>
      <c r="K104" s="43" t="s">
        <v>739</v>
      </c>
      <c r="L104" s="9" t="str">
        <f t="shared" si="38"/>
        <v>N/A</v>
      </c>
    </row>
    <row r="105" spans="1:12" x14ac:dyDescent="0.25">
      <c r="A105" s="44" t="s">
        <v>458</v>
      </c>
      <c r="B105" s="52" t="s">
        <v>295</v>
      </c>
      <c r="C105" s="8" t="s">
        <v>1746</v>
      </c>
      <c r="D105" s="11" t="str">
        <f>IF($B105="N/A","N/A",IF(C105&gt;2,"No",IF(C105&lt;0.9,"No","Yes")))</f>
        <v>No</v>
      </c>
      <c r="E105" s="8" t="s">
        <v>1746</v>
      </c>
      <c r="F105" s="11" t="str">
        <f>IF($B105="N/A","N/A",IF(E105&gt;2,"No",IF(E105&lt;0.9,"No","Yes")))</f>
        <v>No</v>
      </c>
      <c r="G105" s="8" t="s">
        <v>1746</v>
      </c>
      <c r="H105" s="11" t="str">
        <f>IF($B105="N/A","N/A",IF(G105&gt;2,"No",IF(G105&lt;0.9,"No","Yes")))</f>
        <v>No</v>
      </c>
      <c r="I105" s="12" t="s">
        <v>1746</v>
      </c>
      <c r="J105" s="12" t="s">
        <v>1746</v>
      </c>
      <c r="K105" s="43" t="s">
        <v>739</v>
      </c>
      <c r="L105" s="9" t="str">
        <f t="shared" si="38"/>
        <v>N/A</v>
      </c>
    </row>
    <row r="106" spans="1:12" x14ac:dyDescent="0.25">
      <c r="A106" s="44" t="s">
        <v>459</v>
      </c>
      <c r="B106" s="52"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3" t="s">
        <v>739</v>
      </c>
      <c r="L106" s="9" t="str">
        <f t="shared" si="38"/>
        <v>N/A</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t="s">
        <v>1746</v>
      </c>
      <c r="D108" s="11" t="str">
        <f>IF($B108="N/A","N/A",IF(C108&gt;10,"No",IF(C108&lt;-10,"No","Yes")))</f>
        <v>N/A</v>
      </c>
      <c r="E108" s="45" t="s">
        <v>1746</v>
      </c>
      <c r="F108" s="11" t="str">
        <f>IF($B108="N/A","N/A",IF(E108&gt;10,"No",IF(E108&lt;-10,"No","Yes")))</f>
        <v>N/A</v>
      </c>
      <c r="G108" s="45" t="s">
        <v>1746</v>
      </c>
      <c r="H108" s="11" t="str">
        <f>IF($B108="N/A","N/A",IF(G108&gt;10,"No",IF(G108&lt;-10,"No","Yes")))</f>
        <v>N/A</v>
      </c>
      <c r="I108" s="12" t="s">
        <v>1746</v>
      </c>
      <c r="J108" s="12" t="s">
        <v>1746</v>
      </c>
      <c r="K108" s="43" t="s">
        <v>739</v>
      </c>
      <c r="L108" s="9" t="str">
        <f t="shared" si="38"/>
        <v>N/A</v>
      </c>
    </row>
    <row r="109" spans="1:12" x14ac:dyDescent="0.25">
      <c r="A109" s="44" t="s">
        <v>1286</v>
      </c>
      <c r="B109" s="35" t="s">
        <v>213</v>
      </c>
      <c r="C109" s="45" t="s">
        <v>1746</v>
      </c>
      <c r="D109" s="11" t="str">
        <f>IF($B109="N/A","N/A",IF(C109&gt;10,"No",IF(C109&lt;-10,"No","Yes")))</f>
        <v>N/A</v>
      </c>
      <c r="E109" s="45" t="s">
        <v>1746</v>
      </c>
      <c r="F109" s="11" t="str">
        <f>IF($B109="N/A","N/A",IF(E109&gt;10,"No",IF(E109&lt;-10,"No","Yes")))</f>
        <v>N/A</v>
      </c>
      <c r="G109" s="45" t="s">
        <v>1746</v>
      </c>
      <c r="H109" s="11" t="str">
        <f>IF($B109="N/A","N/A",IF(G109&gt;10,"No",IF(G109&lt;-10,"No","Yes")))</f>
        <v>N/A</v>
      </c>
      <c r="I109" s="12" t="s">
        <v>1746</v>
      </c>
      <c r="J109" s="12" t="s">
        <v>1746</v>
      </c>
      <c r="K109" s="43" t="s">
        <v>739</v>
      </c>
      <c r="L109" s="9" t="str">
        <f t="shared" si="38"/>
        <v>N/A</v>
      </c>
    </row>
    <row r="110" spans="1:12" x14ac:dyDescent="0.25">
      <c r="A110" s="44" t="s">
        <v>1287</v>
      </c>
      <c r="B110" s="35" t="s">
        <v>213</v>
      </c>
      <c r="C110" s="45" t="s">
        <v>1746</v>
      </c>
      <c r="D110" s="11" t="str">
        <f>IF($B110="N/A","N/A",IF(C110&gt;10,"No",IF(C110&lt;-10,"No","Yes")))</f>
        <v>N/A</v>
      </c>
      <c r="E110" s="45" t="s">
        <v>1746</v>
      </c>
      <c r="F110" s="11" t="str">
        <f>IF($B110="N/A","N/A",IF(E110&gt;10,"No",IF(E110&lt;-10,"No","Yes")))</f>
        <v>N/A</v>
      </c>
      <c r="G110" s="45" t="s">
        <v>1746</v>
      </c>
      <c r="H110" s="11" t="str">
        <f>IF($B110="N/A","N/A",IF(G110&gt;10,"No",IF(G110&lt;-10,"No","Yes")))</f>
        <v>N/A</v>
      </c>
      <c r="I110" s="12" t="s">
        <v>1746</v>
      </c>
      <c r="J110" s="12" t="s">
        <v>1746</v>
      </c>
      <c r="K110" s="43" t="s">
        <v>739</v>
      </c>
      <c r="L110" s="9" t="str">
        <f t="shared" si="38"/>
        <v>N/A</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t="s">
        <v>1746</v>
      </c>
      <c r="D112" s="11" t="str">
        <f>IF(OR($B112="N/A",$C112="N/A"),"N/A",IF(C112&gt;98,"Yes","No"))</f>
        <v>Yes</v>
      </c>
      <c r="E112" s="8" t="s">
        <v>1746</v>
      </c>
      <c r="F112" s="11" t="str">
        <f>IF(OR($B112="N/A",$E112="N/A"),"N/A",IF(E112&gt;98,"Yes","No"))</f>
        <v>Yes</v>
      </c>
      <c r="G112" s="8" t="s">
        <v>1746</v>
      </c>
      <c r="H112" s="11" t="str">
        <f t="shared" ref="H112:H115" si="39">IF($B112="N/A","N/A",IF(G112&gt;98,"Yes","No"))</f>
        <v>Yes</v>
      </c>
      <c r="I112" s="12" t="s">
        <v>1746</v>
      </c>
      <c r="J112" s="12" t="s">
        <v>1746</v>
      </c>
      <c r="K112" s="43" t="s">
        <v>739</v>
      </c>
      <c r="L112" s="9" t="str">
        <f>IF(J112="Div by 0", "N/A", IF(OR(J112="N/A",K112="N/A"),"N/A", IF(J112&gt;VALUE(MID(K112,1,2)), "No", IF(J112&lt;-1*VALUE(MID(K112,1,2)), "No", "Yes"))))</f>
        <v>N/A</v>
      </c>
    </row>
    <row r="113" spans="1:12" x14ac:dyDescent="0.25">
      <c r="A113" s="44" t="s">
        <v>461</v>
      </c>
      <c r="B113" s="43" t="s">
        <v>296</v>
      </c>
      <c r="C113" s="8" t="s">
        <v>1746</v>
      </c>
      <c r="D113" s="11" t="str">
        <f t="shared" ref="D113:D115" si="40">IF(OR($B113="N/A",$C113="N/A"),"N/A",IF(C113&gt;98,"Yes","No"))</f>
        <v>Yes</v>
      </c>
      <c r="E113" s="8" t="s">
        <v>1746</v>
      </c>
      <c r="F113" s="11" t="str">
        <f t="shared" ref="F113:F115" si="41">IF(OR($B113="N/A",$E113="N/A"),"N/A",IF(E113&gt;98,"Yes","No"))</f>
        <v>Yes</v>
      </c>
      <c r="G113" s="8" t="s">
        <v>1746</v>
      </c>
      <c r="H113" s="11" t="str">
        <f t="shared" si="39"/>
        <v>Yes</v>
      </c>
      <c r="I113" s="12" t="s">
        <v>1746</v>
      </c>
      <c r="J113" s="12" t="s">
        <v>1746</v>
      </c>
      <c r="K113" s="43" t="s">
        <v>739</v>
      </c>
      <c r="L113" s="9" t="str">
        <f t="shared" ref="L113:L115" si="42">IF(J113="Div by 0", "N/A", IF(OR(J113="N/A",K113="N/A"),"N/A", IF(J113&gt;VALUE(MID(K113,1,2)), "No", IF(J113&lt;-1*VALUE(MID(K113,1,2)), "No", "Yes"))))</f>
        <v>N/A</v>
      </c>
    </row>
    <row r="114" spans="1:12" x14ac:dyDescent="0.25">
      <c r="A114" s="44" t="s">
        <v>462</v>
      </c>
      <c r="B114" s="43" t="s">
        <v>296</v>
      </c>
      <c r="C114" s="8" t="s">
        <v>1746</v>
      </c>
      <c r="D114" s="11" t="str">
        <f t="shared" si="40"/>
        <v>Yes</v>
      </c>
      <c r="E114" s="8" t="s">
        <v>1746</v>
      </c>
      <c r="F114" s="11" t="str">
        <f t="shared" si="41"/>
        <v>Yes</v>
      </c>
      <c r="G114" s="8" t="s">
        <v>1746</v>
      </c>
      <c r="H114" s="11" t="str">
        <f t="shared" si="39"/>
        <v>Yes</v>
      </c>
      <c r="I114" s="12" t="s">
        <v>1746</v>
      </c>
      <c r="J114" s="12" t="s">
        <v>1746</v>
      </c>
      <c r="K114" s="43" t="s">
        <v>739</v>
      </c>
      <c r="L114" s="9" t="str">
        <f t="shared" si="42"/>
        <v>N/A</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0</v>
      </c>
      <c r="D116" s="11" t="str">
        <f>IF($B116="N/A","N/A",IF(C116&gt;10,"No",IF(C116&lt;-10,"No","Yes")))</f>
        <v>N/A</v>
      </c>
      <c r="E116" s="1">
        <v>0</v>
      </c>
      <c r="F116" s="11" t="str">
        <f>IF($B116="N/A","N/A",IF(E116&gt;10,"No",IF(E116&lt;-10,"No","Yes")))</f>
        <v>N/A</v>
      </c>
      <c r="G116" s="1">
        <v>0</v>
      </c>
      <c r="H116" s="11" t="str">
        <f>IF($B116="N/A","N/A",IF(G116&gt;10,"No",IF(G116&lt;-10,"No","Yes")))</f>
        <v>N/A</v>
      </c>
      <c r="I116" s="12" t="s">
        <v>1746</v>
      </c>
      <c r="J116" s="12" t="s">
        <v>1746</v>
      </c>
      <c r="K116" s="43" t="s">
        <v>739</v>
      </c>
      <c r="L116" s="9" t="str">
        <f>IF(J116="Div by 0", "N/A", IF(OR(J116="N/A",K116="N/A"),"N/A", IF(J116&gt;VALUE(MID(K116,1,2)), "No", IF(J116&lt;-1*VALUE(MID(K116,1,2)), "No", "Yes"))))</f>
        <v>N/A</v>
      </c>
    </row>
    <row r="117" spans="1:12" x14ac:dyDescent="0.25">
      <c r="A117" s="3" t="s">
        <v>211</v>
      </c>
      <c r="B117" s="43" t="s">
        <v>213</v>
      </c>
      <c r="C117" s="8" t="s">
        <v>1746</v>
      </c>
      <c r="D117" s="11" t="str">
        <f>IF($B117="N/A","N/A",IF(C117&gt;10,"No",IF(C117&lt;-10,"No","Yes")))</f>
        <v>N/A</v>
      </c>
      <c r="E117" s="8" t="s">
        <v>1746</v>
      </c>
      <c r="F117" s="11" t="str">
        <f>IF($B117="N/A","N/A",IF(E117&gt;10,"No",IF(E117&lt;-10,"No","Yes")))</f>
        <v>N/A</v>
      </c>
      <c r="G117" s="8" t="s">
        <v>1746</v>
      </c>
      <c r="H117" s="11" t="str">
        <f>IF($B117="N/A","N/A",IF(G117&gt;10,"No",IF(G117&lt;-10,"No","Yes")))</f>
        <v>N/A</v>
      </c>
      <c r="I117" s="12" t="s">
        <v>1746</v>
      </c>
      <c r="J117" s="12" t="s">
        <v>1746</v>
      </c>
      <c r="K117" s="43" t="s">
        <v>739</v>
      </c>
      <c r="L117" s="9" t="str">
        <f>IF(J117="Div by 0", "N/A", IF(OR(J117="N/A",K117="N/A"),"N/A", IF(J117&gt;VALUE(MID(K117,1,2)), "No", IF(J117&lt;-1*VALUE(MID(K117,1,2)), "No", "Yes"))))</f>
        <v>N/A</v>
      </c>
    </row>
    <row r="118" spans="1:12" x14ac:dyDescent="0.25">
      <c r="A118" s="4" t="s">
        <v>1627</v>
      </c>
      <c r="B118" s="43"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3" t="s">
        <v>739</v>
      </c>
      <c r="L118" s="9" t="str">
        <f>IF(J118="Div by 0", "N/A", IF(K118="N/A","N/A", IF(J118&gt;VALUE(MID(K118,1,2)), "No", IF(J118&lt;-1*VALUE(MID(K118,1,2)), "No", "Yes"))))</f>
        <v>N/A</v>
      </c>
    </row>
    <row r="119" spans="1:12" x14ac:dyDescent="0.25">
      <c r="A119" s="4" t="s">
        <v>1628</v>
      </c>
      <c r="B119" s="43"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3" t="s">
        <v>739</v>
      </c>
      <c r="L119" s="9" t="str">
        <f>IF(J119="Div by 0", "N/A", IF(K119="N/A","N/A", IF(J119&gt;VALUE(MID(K119,1,2)), "No", IF(J119&lt;-1*VALUE(MID(K119,1,2)), "No", "Yes"))))</f>
        <v>N/A</v>
      </c>
    </row>
    <row r="120" spans="1:12" x14ac:dyDescent="0.25">
      <c r="A120" s="4" t="s">
        <v>1629</v>
      </c>
      <c r="B120" s="43"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3"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t="s">
        <v>213</v>
      </c>
      <c r="D125" s="9" t="str">
        <f t="shared" si="43"/>
        <v>N/A</v>
      </c>
      <c r="E125" s="13">
        <v>0</v>
      </c>
      <c r="F125" s="9" t="str">
        <f t="shared" si="43"/>
        <v>N/A</v>
      </c>
      <c r="G125" s="13">
        <v>0</v>
      </c>
      <c r="H125" s="9" t="str">
        <f t="shared" si="43"/>
        <v>N/A</v>
      </c>
      <c r="I125" s="12" t="s">
        <v>213</v>
      </c>
      <c r="J125" s="12" t="s">
        <v>1746</v>
      </c>
      <c r="K125" s="43" t="s">
        <v>739</v>
      </c>
      <c r="L125" s="9" t="str">
        <f>IF(J125="Div by 0", "N/A", IF(OR(J125="N/A",K125="N/A"),"N/A", IF(J125&gt;VALUE(MID(K125,1,2)), "No", IF(J125&lt;-1*VALUE(MID(K125,1,2)), "No", "Yes"))))</f>
        <v>N/A</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0</v>
      </c>
      <c r="H127" s="9" t="str">
        <f t="shared" si="43"/>
        <v>N/A</v>
      </c>
      <c r="I127" s="12" t="s">
        <v>213</v>
      </c>
      <c r="J127" s="12" t="s">
        <v>1746</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1746</v>
      </c>
      <c r="K128" s="5" t="s">
        <v>739</v>
      </c>
      <c r="L128" s="9" t="str">
        <f t="shared" si="45"/>
        <v>N/A</v>
      </c>
    </row>
    <row r="129" spans="1:12" ht="25" x14ac:dyDescent="0.25">
      <c r="A129" s="2" t="s">
        <v>1638</v>
      </c>
      <c r="B129" s="5" t="s">
        <v>213</v>
      </c>
      <c r="C129" s="13" t="s">
        <v>213</v>
      </c>
      <c r="D129" s="9" t="str">
        <f t="shared" si="43"/>
        <v>N/A</v>
      </c>
      <c r="E129" s="13">
        <v>0</v>
      </c>
      <c r="F129" s="9" t="str">
        <f t="shared" si="43"/>
        <v>N/A</v>
      </c>
      <c r="G129" s="13">
        <v>0</v>
      </c>
      <c r="H129" s="9" t="str">
        <f t="shared" si="43"/>
        <v>N/A</v>
      </c>
      <c r="I129" s="12" t="s">
        <v>213</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5"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1746</v>
      </c>
      <c r="J150" s="12" t="s">
        <v>1746</v>
      </c>
      <c r="K150" s="43" t="s">
        <v>739</v>
      </c>
      <c r="L150" s="9" t="str">
        <f t="shared" ref="L150:L172" si="59">IF(J150="Div by 0", "N/A", IF(K150="N/A","N/A", IF(J150&gt;VALUE(MID(K150,1,2)), "No", IF(J150&lt;-1*VALUE(MID(K150,1,2)), "No", "Yes"))))</f>
        <v>N/A</v>
      </c>
    </row>
    <row r="151" spans="1:12" x14ac:dyDescent="0.25">
      <c r="A151" s="4" t="s">
        <v>534</v>
      </c>
      <c r="B151" s="43" t="s">
        <v>213</v>
      </c>
      <c r="C151" s="1">
        <v>0</v>
      </c>
      <c r="D151" s="11" t="str">
        <f t="shared" si="56"/>
        <v>N/A</v>
      </c>
      <c r="E151" s="1">
        <v>0</v>
      </c>
      <c r="F151" s="11" t="str">
        <f t="shared" si="57"/>
        <v>N/A</v>
      </c>
      <c r="G151" s="1">
        <v>0</v>
      </c>
      <c r="H151" s="11" t="str">
        <f t="shared" si="58"/>
        <v>N/A</v>
      </c>
      <c r="I151" s="12" t="s">
        <v>1746</v>
      </c>
      <c r="J151" s="12" t="s">
        <v>1746</v>
      </c>
      <c r="K151" s="43" t="s">
        <v>739</v>
      </c>
      <c r="L151" s="9" t="str">
        <f t="shared" si="59"/>
        <v>N/A</v>
      </c>
    </row>
    <row r="152" spans="1:12" x14ac:dyDescent="0.25">
      <c r="A152" s="4" t="s">
        <v>535</v>
      </c>
      <c r="B152" s="43" t="s">
        <v>213</v>
      </c>
      <c r="C152" s="1">
        <v>0</v>
      </c>
      <c r="D152" s="11" t="str">
        <f t="shared" si="56"/>
        <v>N/A</v>
      </c>
      <c r="E152" s="1">
        <v>0</v>
      </c>
      <c r="F152" s="11" t="str">
        <f t="shared" si="57"/>
        <v>N/A</v>
      </c>
      <c r="G152" s="1">
        <v>0</v>
      </c>
      <c r="H152" s="11" t="str">
        <f t="shared" si="58"/>
        <v>N/A</v>
      </c>
      <c r="I152" s="12" t="s">
        <v>1746</v>
      </c>
      <c r="J152" s="12" t="s">
        <v>1746</v>
      </c>
      <c r="K152" s="43" t="s">
        <v>739</v>
      </c>
      <c r="L152" s="9" t="str">
        <f t="shared" si="59"/>
        <v>N/A</v>
      </c>
    </row>
    <row r="153" spans="1:12" x14ac:dyDescent="0.25">
      <c r="A153" s="4" t="s">
        <v>536</v>
      </c>
      <c r="B153" s="43" t="s">
        <v>213</v>
      </c>
      <c r="C153" s="1">
        <v>0</v>
      </c>
      <c r="D153" s="11" t="str">
        <f t="shared" si="56"/>
        <v>N/A</v>
      </c>
      <c r="E153" s="1">
        <v>0</v>
      </c>
      <c r="F153" s="11" t="str">
        <f t="shared" si="57"/>
        <v>N/A</v>
      </c>
      <c r="G153" s="1">
        <v>0</v>
      </c>
      <c r="H153" s="11" t="str">
        <f t="shared" si="58"/>
        <v>N/A</v>
      </c>
      <c r="I153" s="12" t="s">
        <v>1746</v>
      </c>
      <c r="J153" s="12" t="s">
        <v>1746</v>
      </c>
      <c r="K153" s="43" t="s">
        <v>739</v>
      </c>
      <c r="L153" s="9" t="str">
        <f t="shared" si="59"/>
        <v>N/A</v>
      </c>
    </row>
    <row r="154" spans="1:12" x14ac:dyDescent="0.25">
      <c r="A154" s="4" t="s">
        <v>537</v>
      </c>
      <c r="B154" s="43" t="s">
        <v>213</v>
      </c>
      <c r="C154" s="1">
        <v>0</v>
      </c>
      <c r="D154" s="11" t="str">
        <f t="shared" si="56"/>
        <v>N/A</v>
      </c>
      <c r="E154" s="1">
        <v>0</v>
      </c>
      <c r="F154" s="11" t="str">
        <f t="shared" si="57"/>
        <v>N/A</v>
      </c>
      <c r="G154" s="1">
        <v>0</v>
      </c>
      <c r="H154" s="11" t="str">
        <f t="shared" si="58"/>
        <v>N/A</v>
      </c>
      <c r="I154" s="12" t="s">
        <v>1746</v>
      </c>
      <c r="J154" s="12" t="s">
        <v>1746</v>
      </c>
      <c r="K154" s="43" t="s">
        <v>739</v>
      </c>
      <c r="L154" s="9" t="str">
        <f t="shared" si="59"/>
        <v>N/A</v>
      </c>
    </row>
    <row r="155" spans="1:12" x14ac:dyDescent="0.25">
      <c r="A155" s="2" t="s">
        <v>538</v>
      </c>
      <c r="B155" s="5" t="s">
        <v>213</v>
      </c>
      <c r="C155" s="13" t="s">
        <v>213</v>
      </c>
      <c r="D155" s="9" t="str">
        <f t="shared" ref="D155:D159" si="60">IF($B155="N/A","N/A",IF(C155&lt;0,"No","Yes"))</f>
        <v>N/A</v>
      </c>
      <c r="E155" s="13">
        <v>0</v>
      </c>
      <c r="F155" s="9" t="str">
        <f t="shared" ref="F155:F159" si="61">IF($B155="N/A","N/A",IF(E155&lt;0,"No","Yes"))</f>
        <v>N/A</v>
      </c>
      <c r="G155" s="13">
        <v>0</v>
      </c>
      <c r="H155" s="9" t="str">
        <f t="shared" ref="H155:H159" si="62">IF($B155="N/A","N/A",IF(G155&lt;0,"No","Yes"))</f>
        <v>N/A</v>
      </c>
      <c r="I155" s="12" t="s">
        <v>213</v>
      </c>
      <c r="J155" s="12" t="s">
        <v>1746</v>
      </c>
      <c r="K155" s="43" t="s">
        <v>739</v>
      </c>
      <c r="L155" s="9" t="str">
        <f>IF(J155="Div by 0", "N/A", IF(OR(J155="N/A",K155="N/A"),"N/A", IF(J155&gt;VALUE(MID(K155,1,2)), "No", IF(J155&lt;-1*VALUE(MID(K155,1,2)), "No", "Yes"))))</f>
        <v>N/A</v>
      </c>
    </row>
    <row r="156" spans="1:12" x14ac:dyDescent="0.25">
      <c r="A156" s="2" t="s">
        <v>539</v>
      </c>
      <c r="B156" s="5" t="s">
        <v>213</v>
      </c>
      <c r="C156" s="13" t="s">
        <v>213</v>
      </c>
      <c r="D156" s="9" t="str">
        <f t="shared" si="60"/>
        <v>N/A</v>
      </c>
      <c r="E156" s="13">
        <v>0</v>
      </c>
      <c r="F156" s="9" t="str">
        <f t="shared" si="61"/>
        <v>N/A</v>
      </c>
      <c r="G156" s="13">
        <v>0</v>
      </c>
      <c r="H156" s="9" t="str">
        <f t="shared" si="62"/>
        <v>N/A</v>
      </c>
      <c r="I156" s="12" t="s">
        <v>213</v>
      </c>
      <c r="J156" s="12" t="s">
        <v>1746</v>
      </c>
      <c r="K156" s="5" t="s">
        <v>739</v>
      </c>
      <c r="L156" s="9" t="str">
        <f t="shared" ref="L156:L159" si="63">IF(J156="Div by 0", "N/A", IF(OR(J156="N/A",K156="N/A"),"N/A", IF(J156&gt;VALUE(MID(K156,1,2)), "No", IF(J156&lt;-1*VALUE(MID(K156,1,2)), "No", "Yes"))))</f>
        <v>N/A</v>
      </c>
    </row>
    <row r="157" spans="1:12" ht="25" x14ac:dyDescent="0.25">
      <c r="A157" s="2" t="s">
        <v>540</v>
      </c>
      <c r="B157" s="5" t="s">
        <v>213</v>
      </c>
      <c r="C157" s="13" t="s">
        <v>213</v>
      </c>
      <c r="D157" s="9" t="str">
        <f t="shared" si="60"/>
        <v>N/A</v>
      </c>
      <c r="E157" s="13">
        <v>0</v>
      </c>
      <c r="F157" s="9" t="str">
        <f t="shared" si="61"/>
        <v>N/A</v>
      </c>
      <c r="G157" s="13">
        <v>0</v>
      </c>
      <c r="H157" s="9" t="str">
        <f t="shared" si="62"/>
        <v>N/A</v>
      </c>
      <c r="I157" s="12" t="s">
        <v>213</v>
      </c>
      <c r="J157" s="12" t="s">
        <v>1746</v>
      </c>
      <c r="K157" s="5" t="s">
        <v>739</v>
      </c>
      <c r="L157" s="9" t="str">
        <f t="shared" si="63"/>
        <v>N/A</v>
      </c>
    </row>
    <row r="158" spans="1:12" x14ac:dyDescent="0.25">
      <c r="A158" s="2" t="s">
        <v>541</v>
      </c>
      <c r="B158" s="5" t="s">
        <v>213</v>
      </c>
      <c r="C158" s="13" t="s">
        <v>213</v>
      </c>
      <c r="D158" s="9" t="str">
        <f t="shared" si="60"/>
        <v>N/A</v>
      </c>
      <c r="E158" s="13">
        <v>0</v>
      </c>
      <c r="F158" s="9" t="str">
        <f t="shared" si="61"/>
        <v>N/A</v>
      </c>
      <c r="G158" s="13">
        <v>0</v>
      </c>
      <c r="H158" s="9" t="str">
        <f t="shared" si="62"/>
        <v>N/A</v>
      </c>
      <c r="I158" s="12" t="s">
        <v>213</v>
      </c>
      <c r="J158" s="12" t="s">
        <v>1746</v>
      </c>
      <c r="K158" s="5" t="s">
        <v>739</v>
      </c>
      <c r="L158" s="9" t="str">
        <f t="shared" si="63"/>
        <v>N/A</v>
      </c>
    </row>
    <row r="159" spans="1:12" x14ac:dyDescent="0.25">
      <c r="A159" s="2" t="s">
        <v>542</v>
      </c>
      <c r="B159" s="5" t="s">
        <v>213</v>
      </c>
      <c r="C159" s="13" t="s">
        <v>213</v>
      </c>
      <c r="D159" s="9" t="str">
        <f t="shared" si="60"/>
        <v>N/A</v>
      </c>
      <c r="E159" s="13">
        <v>0</v>
      </c>
      <c r="F159" s="9" t="str">
        <f t="shared" si="61"/>
        <v>N/A</v>
      </c>
      <c r="G159" s="13">
        <v>0</v>
      </c>
      <c r="H159" s="9" t="str">
        <f t="shared" si="62"/>
        <v>N/A</v>
      </c>
      <c r="I159" s="12" t="s">
        <v>213</v>
      </c>
      <c r="J159" s="12" t="s">
        <v>1746</v>
      </c>
      <c r="K159" s="5" t="s">
        <v>739</v>
      </c>
      <c r="L159" s="9" t="str">
        <f t="shared" si="63"/>
        <v>N/A</v>
      </c>
    </row>
    <row r="160" spans="1:12" ht="25" x14ac:dyDescent="0.25">
      <c r="A160" s="4" t="s">
        <v>543</v>
      </c>
      <c r="B160" s="43" t="s">
        <v>213</v>
      </c>
      <c r="C160" s="1">
        <v>0</v>
      </c>
      <c r="D160" s="11" t="str">
        <f t="shared" si="56"/>
        <v>N/A</v>
      </c>
      <c r="E160" s="1">
        <v>0</v>
      </c>
      <c r="F160" s="11" t="str">
        <f t="shared" si="57"/>
        <v>N/A</v>
      </c>
      <c r="G160" s="1">
        <v>0</v>
      </c>
      <c r="H160" s="11" t="str">
        <f t="shared" si="58"/>
        <v>N/A</v>
      </c>
      <c r="I160" s="12" t="s">
        <v>1746</v>
      </c>
      <c r="J160" s="12" t="s">
        <v>1746</v>
      </c>
      <c r="K160" s="43" t="s">
        <v>739</v>
      </c>
      <c r="L160" s="9" t="str">
        <f t="shared" si="59"/>
        <v>N/A</v>
      </c>
    </row>
    <row r="161" spans="1:12" x14ac:dyDescent="0.25">
      <c r="A161" s="4" t="s">
        <v>544</v>
      </c>
      <c r="B161" s="43" t="s">
        <v>213</v>
      </c>
      <c r="C161" s="14">
        <v>0</v>
      </c>
      <c r="D161" s="11" t="str">
        <f t="shared" si="56"/>
        <v>N/A</v>
      </c>
      <c r="E161" s="14">
        <v>0</v>
      </c>
      <c r="F161" s="11" t="str">
        <f t="shared" si="57"/>
        <v>N/A</v>
      </c>
      <c r="G161" s="14">
        <v>0</v>
      </c>
      <c r="H161" s="11" t="str">
        <f t="shared" si="58"/>
        <v>N/A</v>
      </c>
      <c r="I161" s="12" t="s">
        <v>1746</v>
      </c>
      <c r="J161" s="12" t="s">
        <v>1746</v>
      </c>
      <c r="K161" s="43" t="s">
        <v>739</v>
      </c>
      <c r="L161" s="9" t="str">
        <f t="shared" si="59"/>
        <v>N/A</v>
      </c>
    </row>
    <row r="162" spans="1:12" x14ac:dyDescent="0.25">
      <c r="A162" s="4" t="s">
        <v>1289</v>
      </c>
      <c r="B162" s="43" t="s">
        <v>213</v>
      </c>
      <c r="C162" s="14" t="s">
        <v>1746</v>
      </c>
      <c r="D162" s="11" t="str">
        <f t="shared" si="56"/>
        <v>N/A</v>
      </c>
      <c r="E162" s="14" t="s">
        <v>1746</v>
      </c>
      <c r="F162" s="11" t="str">
        <f t="shared" si="57"/>
        <v>N/A</v>
      </c>
      <c r="G162" s="14" t="s">
        <v>1746</v>
      </c>
      <c r="H162" s="11" t="str">
        <f t="shared" si="58"/>
        <v>N/A</v>
      </c>
      <c r="I162" s="12" t="s">
        <v>1746</v>
      </c>
      <c r="J162" s="12" t="s">
        <v>1746</v>
      </c>
      <c r="K162" s="43" t="s">
        <v>739</v>
      </c>
      <c r="L162" s="9" t="str">
        <f t="shared" si="59"/>
        <v>N/A</v>
      </c>
    </row>
    <row r="163" spans="1:12" ht="25" x14ac:dyDescent="0.25">
      <c r="A163" s="4" t="s">
        <v>1290</v>
      </c>
      <c r="B163" s="43" t="s">
        <v>213</v>
      </c>
      <c r="C163" s="14" t="s">
        <v>1746</v>
      </c>
      <c r="D163" s="11" t="str">
        <f t="shared" si="56"/>
        <v>N/A</v>
      </c>
      <c r="E163" s="14" t="s">
        <v>1746</v>
      </c>
      <c r="F163" s="11" t="str">
        <f t="shared" si="57"/>
        <v>N/A</v>
      </c>
      <c r="G163" s="14" t="s">
        <v>1746</v>
      </c>
      <c r="H163" s="11" t="str">
        <f t="shared" si="58"/>
        <v>N/A</v>
      </c>
      <c r="I163" s="12" t="s">
        <v>1746</v>
      </c>
      <c r="J163" s="12" t="s">
        <v>1746</v>
      </c>
      <c r="K163" s="43" t="s">
        <v>739</v>
      </c>
      <c r="L163" s="9" t="str">
        <f t="shared" si="59"/>
        <v>N/A</v>
      </c>
    </row>
    <row r="164" spans="1:12" ht="25" x14ac:dyDescent="0.25">
      <c r="A164" s="4" t="s">
        <v>1291</v>
      </c>
      <c r="B164" s="43" t="s">
        <v>213</v>
      </c>
      <c r="C164" s="14" t="s">
        <v>1746</v>
      </c>
      <c r="D164" s="11" t="str">
        <f t="shared" si="56"/>
        <v>N/A</v>
      </c>
      <c r="E164" s="14" t="s">
        <v>1746</v>
      </c>
      <c r="F164" s="11" t="str">
        <f t="shared" si="57"/>
        <v>N/A</v>
      </c>
      <c r="G164" s="14" t="s">
        <v>1746</v>
      </c>
      <c r="H164" s="11" t="str">
        <f t="shared" si="58"/>
        <v>N/A</v>
      </c>
      <c r="I164" s="12" t="s">
        <v>1746</v>
      </c>
      <c r="J164" s="12" t="s">
        <v>1746</v>
      </c>
      <c r="K164" s="43" t="s">
        <v>739</v>
      </c>
      <c r="L164" s="9" t="str">
        <f t="shared" si="59"/>
        <v>N/A</v>
      </c>
    </row>
    <row r="165" spans="1:12" ht="25" x14ac:dyDescent="0.25">
      <c r="A165" s="4" t="s">
        <v>1292</v>
      </c>
      <c r="B165" s="43" t="s">
        <v>213</v>
      </c>
      <c r="C165" s="14" t="s">
        <v>1746</v>
      </c>
      <c r="D165" s="11" t="str">
        <f t="shared" si="56"/>
        <v>N/A</v>
      </c>
      <c r="E165" s="14" t="s">
        <v>1746</v>
      </c>
      <c r="F165" s="11" t="str">
        <f t="shared" si="57"/>
        <v>N/A</v>
      </c>
      <c r="G165" s="14" t="s">
        <v>1746</v>
      </c>
      <c r="H165" s="11" t="str">
        <f t="shared" si="58"/>
        <v>N/A</v>
      </c>
      <c r="I165" s="12" t="s">
        <v>1746</v>
      </c>
      <c r="J165" s="12" t="s">
        <v>1746</v>
      </c>
      <c r="K165" s="43" t="s">
        <v>739</v>
      </c>
      <c r="L165" s="9" t="str">
        <f t="shared" si="59"/>
        <v>N/A</v>
      </c>
    </row>
    <row r="166" spans="1:12" ht="25" x14ac:dyDescent="0.25">
      <c r="A166" s="4" t="s">
        <v>1293</v>
      </c>
      <c r="B166" s="43" t="s">
        <v>213</v>
      </c>
      <c r="C166" s="14" t="s">
        <v>1746</v>
      </c>
      <c r="D166" s="11" t="str">
        <f t="shared" si="56"/>
        <v>N/A</v>
      </c>
      <c r="E166" s="14" t="s">
        <v>1746</v>
      </c>
      <c r="F166" s="11" t="str">
        <f t="shared" si="57"/>
        <v>N/A</v>
      </c>
      <c r="G166" s="14" t="s">
        <v>1746</v>
      </c>
      <c r="H166" s="11" t="str">
        <f t="shared" si="58"/>
        <v>N/A</v>
      </c>
      <c r="I166" s="12" t="s">
        <v>1746</v>
      </c>
      <c r="J166" s="12" t="s">
        <v>1746</v>
      </c>
      <c r="K166" s="43" t="s">
        <v>739</v>
      </c>
      <c r="L166" s="9" t="str">
        <f t="shared" si="59"/>
        <v>N/A</v>
      </c>
    </row>
    <row r="167" spans="1:12" x14ac:dyDescent="0.25">
      <c r="A167" s="44" t="s">
        <v>545</v>
      </c>
      <c r="B167" s="35" t="s">
        <v>213</v>
      </c>
      <c r="C167" s="45">
        <v>0</v>
      </c>
      <c r="D167" s="11" t="str">
        <f t="shared" si="56"/>
        <v>N/A</v>
      </c>
      <c r="E167" s="45">
        <v>0</v>
      </c>
      <c r="F167" s="11" t="str">
        <f t="shared" si="57"/>
        <v>N/A</v>
      </c>
      <c r="G167" s="45">
        <v>0</v>
      </c>
      <c r="H167" s="11" t="str">
        <f t="shared" si="58"/>
        <v>N/A</v>
      </c>
      <c r="I167" s="12" t="s">
        <v>1746</v>
      </c>
      <c r="J167" s="12" t="s">
        <v>1746</v>
      </c>
      <c r="K167" s="43" t="s">
        <v>739</v>
      </c>
      <c r="L167" s="9" t="str">
        <f t="shared" si="59"/>
        <v>N/A</v>
      </c>
    </row>
    <row r="168" spans="1:12" x14ac:dyDescent="0.25">
      <c r="A168" s="44" t="s">
        <v>1294</v>
      </c>
      <c r="B168" s="35" t="s">
        <v>213</v>
      </c>
      <c r="C168" s="45" t="s">
        <v>1746</v>
      </c>
      <c r="D168" s="11" t="str">
        <f t="shared" si="56"/>
        <v>N/A</v>
      </c>
      <c r="E168" s="45" t="s">
        <v>1746</v>
      </c>
      <c r="F168" s="11" t="str">
        <f t="shared" si="57"/>
        <v>N/A</v>
      </c>
      <c r="G168" s="45" t="s">
        <v>1746</v>
      </c>
      <c r="H168" s="11" t="str">
        <f t="shared" si="58"/>
        <v>N/A</v>
      </c>
      <c r="I168" s="12" t="s">
        <v>1746</v>
      </c>
      <c r="J168" s="12" t="s">
        <v>1746</v>
      </c>
      <c r="K168" s="43" t="s">
        <v>739</v>
      </c>
      <c r="L168" s="9" t="str">
        <f t="shared" si="59"/>
        <v>N/A</v>
      </c>
    </row>
    <row r="169" spans="1:12" ht="25" x14ac:dyDescent="0.25">
      <c r="A169" s="44" t="s">
        <v>1295</v>
      </c>
      <c r="B169" s="43" t="s">
        <v>213</v>
      </c>
      <c r="C169" s="14" t="s">
        <v>1746</v>
      </c>
      <c r="D169" s="11" t="str">
        <f t="shared" si="56"/>
        <v>N/A</v>
      </c>
      <c r="E169" s="14" t="s">
        <v>1746</v>
      </c>
      <c r="F169" s="11" t="str">
        <f t="shared" si="57"/>
        <v>N/A</v>
      </c>
      <c r="G169" s="14" t="s">
        <v>1746</v>
      </c>
      <c r="H169" s="11" t="str">
        <f t="shared" si="58"/>
        <v>N/A</v>
      </c>
      <c r="I169" s="12" t="s">
        <v>1746</v>
      </c>
      <c r="J169" s="12" t="s">
        <v>1746</v>
      </c>
      <c r="K169" s="43" t="s">
        <v>739</v>
      </c>
      <c r="L169" s="9" t="str">
        <f t="shared" si="59"/>
        <v>N/A</v>
      </c>
    </row>
    <row r="170" spans="1:12" ht="25" x14ac:dyDescent="0.25">
      <c r="A170" s="44" t="s">
        <v>1296</v>
      </c>
      <c r="B170" s="43" t="s">
        <v>213</v>
      </c>
      <c r="C170" s="14" t="s">
        <v>1746</v>
      </c>
      <c r="D170" s="11" t="str">
        <f t="shared" si="56"/>
        <v>N/A</v>
      </c>
      <c r="E170" s="14" t="s">
        <v>1746</v>
      </c>
      <c r="F170" s="11" t="str">
        <f t="shared" si="57"/>
        <v>N/A</v>
      </c>
      <c r="G170" s="14" t="s">
        <v>1746</v>
      </c>
      <c r="H170" s="11" t="str">
        <f t="shared" si="58"/>
        <v>N/A</v>
      </c>
      <c r="I170" s="12" t="s">
        <v>1746</v>
      </c>
      <c r="J170" s="12" t="s">
        <v>1746</v>
      </c>
      <c r="K170" s="43" t="s">
        <v>739</v>
      </c>
      <c r="L170" s="9" t="str">
        <f t="shared" si="59"/>
        <v>N/A</v>
      </c>
    </row>
    <row r="171" spans="1:12" ht="25" x14ac:dyDescent="0.25">
      <c r="A171" s="44" t="s">
        <v>1297</v>
      </c>
      <c r="B171" s="43" t="s">
        <v>213</v>
      </c>
      <c r="C171" s="14" t="s">
        <v>1746</v>
      </c>
      <c r="D171" s="11" t="str">
        <f t="shared" si="56"/>
        <v>N/A</v>
      </c>
      <c r="E171" s="14" t="s">
        <v>1746</v>
      </c>
      <c r="F171" s="11" t="str">
        <f t="shared" si="57"/>
        <v>N/A</v>
      </c>
      <c r="G171" s="14" t="s">
        <v>1746</v>
      </c>
      <c r="H171" s="11" t="str">
        <f t="shared" si="58"/>
        <v>N/A</v>
      </c>
      <c r="I171" s="12" t="s">
        <v>1746</v>
      </c>
      <c r="J171" s="12" t="s">
        <v>1746</v>
      </c>
      <c r="K171" s="43" t="s">
        <v>739</v>
      </c>
      <c r="L171" s="9" t="str">
        <f t="shared" si="59"/>
        <v>N/A</v>
      </c>
    </row>
    <row r="172" spans="1:12" ht="25" x14ac:dyDescent="0.25">
      <c r="A172" s="44" t="s">
        <v>1298</v>
      </c>
      <c r="B172" s="43" t="s">
        <v>213</v>
      </c>
      <c r="C172" s="14" t="s">
        <v>1746</v>
      </c>
      <c r="D172" s="11" t="str">
        <f t="shared" si="56"/>
        <v>N/A</v>
      </c>
      <c r="E172" s="14" t="s">
        <v>1746</v>
      </c>
      <c r="F172" s="11" t="str">
        <f t="shared" si="57"/>
        <v>N/A</v>
      </c>
      <c r="G172" s="14" t="s">
        <v>1746</v>
      </c>
      <c r="H172" s="11" t="str">
        <f t="shared" si="58"/>
        <v>N/A</v>
      </c>
      <c r="I172" s="12" t="s">
        <v>1746</v>
      </c>
      <c r="J172" s="12" t="s">
        <v>1746</v>
      </c>
      <c r="K172" s="43" t="s">
        <v>739</v>
      </c>
      <c r="L172" s="9" t="str">
        <f t="shared" si="59"/>
        <v>N/A</v>
      </c>
    </row>
    <row r="173" spans="1:12" ht="25" x14ac:dyDescent="0.25">
      <c r="A173" s="2" t="s">
        <v>546</v>
      </c>
      <c r="B173" s="117" t="s">
        <v>213</v>
      </c>
      <c r="C173" s="118">
        <v>0</v>
      </c>
      <c r="D173" s="113" t="str">
        <f>IF($B173="N/A","N/A",IF(C173&gt;10,"No",IF(C173&lt;-10,"No","Yes")))</f>
        <v>N/A</v>
      </c>
      <c r="E173" s="118">
        <v>0</v>
      </c>
      <c r="F173" s="113" t="str">
        <f>IF($B173="N/A","N/A",IF(E173&gt;10,"No",IF(E173&lt;-10,"No","Yes")))</f>
        <v>N/A</v>
      </c>
      <c r="G173" s="118">
        <v>0</v>
      </c>
      <c r="H173" s="113" t="str">
        <f>IF($B173="N/A","N/A",IF(G173&gt;10,"No",IF(G173&lt;-10,"No","Yes")))</f>
        <v>N/A</v>
      </c>
      <c r="I173" s="114" t="s">
        <v>1746</v>
      </c>
      <c r="J173" s="114" t="s">
        <v>1746</v>
      </c>
      <c r="K173" s="115" t="s">
        <v>739</v>
      </c>
      <c r="L173" s="116" t="str">
        <f>IF(J173="Div by 0", "N/A", IF(K173="N/A","N/A", IF(J173&gt;VALUE(MID(K173,1,2)), "No", IF(J173&lt;-1*VALUE(MID(K173,1,2)), "No", "Yes"))))</f>
        <v>N/A</v>
      </c>
    </row>
    <row r="174" spans="1:12" ht="25" x14ac:dyDescent="0.25">
      <c r="A174" s="2" t="s">
        <v>1299</v>
      </c>
      <c r="B174" s="43"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1746</v>
      </c>
      <c r="J174" s="12" t="s">
        <v>1746</v>
      </c>
      <c r="K174" s="43" t="s">
        <v>739</v>
      </c>
      <c r="L174" s="9" t="str">
        <f t="shared" ref="L174:L181" si="67">IF(J174="Div by 0", "N/A", IF(K174="N/A","N/A", IF(J174&gt;VALUE(MID(K174,1,2)), "No", IF(J174&lt;-1*VALUE(MID(K174,1,2)), "No", "Yes"))))</f>
        <v>N/A</v>
      </c>
    </row>
    <row r="175" spans="1:12" ht="25" x14ac:dyDescent="0.25">
      <c r="A175" s="2" t="s">
        <v>547</v>
      </c>
      <c r="B175" s="43" t="s">
        <v>213</v>
      </c>
      <c r="C175" s="14">
        <v>0</v>
      </c>
      <c r="D175" s="11" t="str">
        <f t="shared" si="64"/>
        <v>N/A</v>
      </c>
      <c r="E175" s="14">
        <v>0</v>
      </c>
      <c r="F175" s="11" t="str">
        <f t="shared" si="65"/>
        <v>N/A</v>
      </c>
      <c r="G175" s="14">
        <v>0</v>
      </c>
      <c r="H175" s="11" t="str">
        <f t="shared" si="66"/>
        <v>N/A</v>
      </c>
      <c r="I175" s="12" t="s">
        <v>1746</v>
      </c>
      <c r="J175" s="12" t="s">
        <v>1746</v>
      </c>
      <c r="K175" s="43" t="s">
        <v>739</v>
      </c>
      <c r="L175" s="9" t="str">
        <f t="shared" si="67"/>
        <v>N/A</v>
      </c>
    </row>
    <row r="176" spans="1:12" ht="25" x14ac:dyDescent="0.25">
      <c r="A176" s="2" t="s">
        <v>512</v>
      </c>
      <c r="B176" s="43" t="s">
        <v>213</v>
      </c>
      <c r="C176" s="14">
        <v>0</v>
      </c>
      <c r="D176" s="11" t="str">
        <f t="shared" si="64"/>
        <v>N/A</v>
      </c>
      <c r="E176" s="14">
        <v>0</v>
      </c>
      <c r="F176" s="11" t="str">
        <f t="shared" si="65"/>
        <v>N/A</v>
      </c>
      <c r="G176" s="14">
        <v>0</v>
      </c>
      <c r="H176" s="11" t="str">
        <f t="shared" si="66"/>
        <v>N/A</v>
      </c>
      <c r="I176" s="12" t="s">
        <v>1746</v>
      </c>
      <c r="J176" s="12" t="s">
        <v>1746</v>
      </c>
      <c r="K176" s="43" t="s">
        <v>739</v>
      </c>
      <c r="L176" s="9" t="str">
        <f t="shared" si="67"/>
        <v>N/A</v>
      </c>
    </row>
    <row r="177" spans="1:12" ht="25" x14ac:dyDescent="0.25">
      <c r="A177" s="2" t="s">
        <v>513</v>
      </c>
      <c r="B177" s="43" t="s">
        <v>213</v>
      </c>
      <c r="C177" s="14" t="s">
        <v>1746</v>
      </c>
      <c r="D177" s="11" t="str">
        <f t="shared" si="64"/>
        <v>N/A</v>
      </c>
      <c r="E177" s="14" t="s">
        <v>1746</v>
      </c>
      <c r="F177" s="11" t="str">
        <f t="shared" si="65"/>
        <v>N/A</v>
      </c>
      <c r="G177" s="14" t="s">
        <v>1746</v>
      </c>
      <c r="H177" s="11" t="str">
        <f t="shared" si="66"/>
        <v>N/A</v>
      </c>
      <c r="I177" s="12" t="s">
        <v>1746</v>
      </c>
      <c r="J177" s="12" t="s">
        <v>1746</v>
      </c>
      <c r="K177" s="43" t="s">
        <v>739</v>
      </c>
      <c r="L177" s="9" t="str">
        <f t="shared" si="67"/>
        <v>N/A</v>
      </c>
    </row>
    <row r="178" spans="1:12" ht="25" x14ac:dyDescent="0.25">
      <c r="A178" s="2" t="s">
        <v>1300</v>
      </c>
      <c r="B178" s="35" t="s">
        <v>213</v>
      </c>
      <c r="C178" s="45" t="s">
        <v>1746</v>
      </c>
      <c r="D178" s="11" t="str">
        <f t="shared" si="64"/>
        <v>N/A</v>
      </c>
      <c r="E178" s="45" t="s">
        <v>1746</v>
      </c>
      <c r="F178" s="11" t="str">
        <f t="shared" si="65"/>
        <v>N/A</v>
      </c>
      <c r="G178" s="45" t="s">
        <v>1746</v>
      </c>
      <c r="H178" s="11" t="str">
        <f t="shared" si="66"/>
        <v>N/A</v>
      </c>
      <c r="I178" s="12" t="s">
        <v>1746</v>
      </c>
      <c r="J178" s="12" t="s">
        <v>1746</v>
      </c>
      <c r="K178" s="43" t="s">
        <v>739</v>
      </c>
      <c r="L178" s="9" t="str">
        <f t="shared" si="67"/>
        <v>N/A</v>
      </c>
    </row>
    <row r="179" spans="1:12" ht="25" x14ac:dyDescent="0.25">
      <c r="A179" s="2" t="s">
        <v>514</v>
      </c>
      <c r="B179" s="35" t="s">
        <v>213</v>
      </c>
      <c r="C179" s="45" t="s">
        <v>1746</v>
      </c>
      <c r="D179" s="11" t="str">
        <f t="shared" si="64"/>
        <v>N/A</v>
      </c>
      <c r="E179" s="45" t="s">
        <v>1746</v>
      </c>
      <c r="F179" s="11" t="str">
        <f t="shared" si="65"/>
        <v>N/A</v>
      </c>
      <c r="G179" s="45" t="s">
        <v>1746</v>
      </c>
      <c r="H179" s="11" t="str">
        <f t="shared" si="66"/>
        <v>N/A</v>
      </c>
      <c r="I179" s="12" t="s">
        <v>1746</v>
      </c>
      <c r="J179" s="12" t="s">
        <v>1746</v>
      </c>
      <c r="K179" s="43" t="s">
        <v>739</v>
      </c>
      <c r="L179" s="9" t="str">
        <f t="shared" si="67"/>
        <v>N/A</v>
      </c>
    </row>
    <row r="180" spans="1:12" ht="25" x14ac:dyDescent="0.25">
      <c r="A180" s="2" t="s">
        <v>515</v>
      </c>
      <c r="B180" s="35" t="s">
        <v>213</v>
      </c>
      <c r="C180" s="45" t="s">
        <v>1746</v>
      </c>
      <c r="D180" s="11" t="str">
        <f t="shared" si="64"/>
        <v>N/A</v>
      </c>
      <c r="E180" s="45" t="s">
        <v>1746</v>
      </c>
      <c r="F180" s="11" t="str">
        <f t="shared" si="65"/>
        <v>N/A</v>
      </c>
      <c r="G180" s="45" t="s">
        <v>1746</v>
      </c>
      <c r="H180" s="11" t="str">
        <f t="shared" si="66"/>
        <v>N/A</v>
      </c>
      <c r="I180" s="12" t="s">
        <v>1746</v>
      </c>
      <c r="J180" s="12" t="s">
        <v>1746</v>
      </c>
      <c r="K180" s="43" t="s">
        <v>739</v>
      </c>
      <c r="L180" s="9" t="str">
        <f t="shared" si="67"/>
        <v>N/A</v>
      </c>
    </row>
    <row r="181" spans="1:12" ht="25" x14ac:dyDescent="0.25">
      <c r="A181" s="2" t="s">
        <v>1652</v>
      </c>
      <c r="B181" s="43" t="s">
        <v>213</v>
      </c>
      <c r="C181" s="13" t="s">
        <v>1746</v>
      </c>
      <c r="D181" s="11" t="str">
        <f t="shared" si="64"/>
        <v>N/A</v>
      </c>
      <c r="E181" s="13" t="s">
        <v>1746</v>
      </c>
      <c r="F181" s="11" t="str">
        <f t="shared" si="65"/>
        <v>N/A</v>
      </c>
      <c r="G181" s="13" t="s">
        <v>1746</v>
      </c>
      <c r="H181" s="11" t="str">
        <f t="shared" si="66"/>
        <v>N/A</v>
      </c>
      <c r="I181" s="12" t="s">
        <v>1746</v>
      </c>
      <c r="J181" s="12" t="s">
        <v>1746</v>
      </c>
      <c r="K181" s="43" t="s">
        <v>739</v>
      </c>
      <c r="L181" s="9" t="str">
        <f t="shared" si="67"/>
        <v>N/A</v>
      </c>
    </row>
    <row r="182" spans="1:12" ht="25" x14ac:dyDescent="0.25">
      <c r="A182" s="2" t="s">
        <v>1653</v>
      </c>
      <c r="B182" s="119" t="s">
        <v>213</v>
      </c>
      <c r="C182" s="120" t="s">
        <v>1746</v>
      </c>
      <c r="D182" s="116" t="str">
        <f t="shared" ref="D182" si="68">IF($B182="N/A","N/A",IF(C182&lt;0,"No","Yes"))</f>
        <v>N/A</v>
      </c>
      <c r="E182" s="120" t="s">
        <v>1746</v>
      </c>
      <c r="F182" s="116" t="str">
        <f t="shared" ref="F182" si="69">IF($B182="N/A","N/A",IF(E182&lt;0,"No","Yes"))</f>
        <v>N/A</v>
      </c>
      <c r="G182" s="120" t="s">
        <v>1746</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t="s">
        <v>1746</v>
      </c>
      <c r="D183" s="9" t="str">
        <f t="shared" ref="D183:D185" si="72">IF($B183="N/A","N/A",IF(C183&lt;0,"No","Yes"))</f>
        <v>N/A</v>
      </c>
      <c r="E183" s="13" t="s">
        <v>1746</v>
      </c>
      <c r="F183" s="9" t="str">
        <f t="shared" ref="F183:F185" si="73">IF($B183="N/A","N/A",IF(E183&lt;0,"No","Yes"))</f>
        <v>N/A</v>
      </c>
      <c r="G183" s="13" t="s">
        <v>1746</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t="s">
        <v>1746</v>
      </c>
      <c r="D185" s="9" t="str">
        <f t="shared" si="72"/>
        <v>N/A</v>
      </c>
      <c r="E185" s="13" t="s">
        <v>1746</v>
      </c>
      <c r="F185" s="9" t="str">
        <f t="shared" si="73"/>
        <v>N/A</v>
      </c>
      <c r="G185" s="13" t="s">
        <v>1746</v>
      </c>
      <c r="H185" s="9" t="str">
        <f t="shared" si="74"/>
        <v>N/A</v>
      </c>
      <c r="I185" s="12" t="s">
        <v>1746</v>
      </c>
      <c r="J185" s="12" t="s">
        <v>1746</v>
      </c>
      <c r="K185" s="5" t="s">
        <v>739</v>
      </c>
      <c r="L185" s="9" t="str">
        <f t="shared" si="75"/>
        <v>N/A</v>
      </c>
    </row>
    <row r="186" spans="1:12" ht="25" x14ac:dyDescent="0.25">
      <c r="A186" s="2" t="s">
        <v>1658</v>
      </c>
      <c r="B186" s="115" t="s">
        <v>213</v>
      </c>
      <c r="C186" s="120" t="s">
        <v>1746</v>
      </c>
      <c r="D186" s="113" t="str">
        <f>IF($B186="N/A","N/A",IF(C186&gt;10,"No",IF(C186&lt;-10,"No","Yes")))</f>
        <v>N/A</v>
      </c>
      <c r="E186" s="120" t="s">
        <v>1746</v>
      </c>
      <c r="F186" s="113" t="str">
        <f>IF($B186="N/A","N/A",IF(E186&gt;10,"No",IF(E186&lt;-10,"No","Yes")))</f>
        <v>N/A</v>
      </c>
      <c r="G186" s="120" t="s">
        <v>1746</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t="s">
        <v>1746</v>
      </c>
      <c r="D187" s="11" t="str">
        <f t="shared" ref="D187:D213" si="76">IF($B187="N/A","N/A",IF(C187&gt;10,"No",IF(C187&lt;-10,"No","Yes")))</f>
        <v>N/A</v>
      </c>
      <c r="E187" s="13" t="s">
        <v>1746</v>
      </c>
      <c r="F187" s="11" t="str">
        <f t="shared" ref="F187:F213" si="77">IF($B187="N/A","N/A",IF(E187&gt;10,"No",IF(E187&lt;-10,"No","Yes")))</f>
        <v>N/A</v>
      </c>
      <c r="G187" s="13" t="s">
        <v>1746</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t="s">
        <v>1746</v>
      </c>
      <c r="D188" s="11" t="str">
        <f t="shared" si="76"/>
        <v>N/A</v>
      </c>
      <c r="E188" s="13" t="s">
        <v>1746</v>
      </c>
      <c r="F188" s="11" t="str">
        <f t="shared" si="77"/>
        <v>N/A</v>
      </c>
      <c r="G188" s="13" t="s">
        <v>1746</v>
      </c>
      <c r="H188" s="11" t="str">
        <f t="shared" si="78"/>
        <v>N/A</v>
      </c>
      <c r="I188" s="12" t="s">
        <v>1746</v>
      </c>
      <c r="J188" s="12" t="s">
        <v>1746</v>
      </c>
      <c r="K188" s="43" t="s">
        <v>739</v>
      </c>
      <c r="L188" s="9" t="str">
        <f t="shared" si="75"/>
        <v>N/A</v>
      </c>
    </row>
    <row r="189" spans="1:12" ht="25" x14ac:dyDescent="0.25">
      <c r="A189" s="2" t="s">
        <v>1661</v>
      </c>
      <c r="B189" s="35" t="s">
        <v>213</v>
      </c>
      <c r="C189" s="13" t="s">
        <v>1746</v>
      </c>
      <c r="D189" s="11" t="str">
        <f t="shared" si="76"/>
        <v>N/A</v>
      </c>
      <c r="E189" s="13" t="s">
        <v>1746</v>
      </c>
      <c r="F189" s="11" t="str">
        <f t="shared" si="77"/>
        <v>N/A</v>
      </c>
      <c r="G189" s="13" t="s">
        <v>1746</v>
      </c>
      <c r="H189" s="11" t="str">
        <f t="shared" si="78"/>
        <v>N/A</v>
      </c>
      <c r="I189" s="12" t="s">
        <v>1746</v>
      </c>
      <c r="J189" s="12" t="s">
        <v>1746</v>
      </c>
      <c r="K189" s="43" t="s">
        <v>739</v>
      </c>
      <c r="L189" s="9" t="str">
        <f t="shared" si="75"/>
        <v>N/A</v>
      </c>
    </row>
    <row r="190" spans="1:12" ht="25" x14ac:dyDescent="0.25">
      <c r="A190" s="2" t="s">
        <v>1662</v>
      </c>
      <c r="B190" s="35" t="s">
        <v>213</v>
      </c>
      <c r="C190" s="13" t="s">
        <v>1746</v>
      </c>
      <c r="D190" s="11" t="str">
        <f t="shared" si="76"/>
        <v>N/A</v>
      </c>
      <c r="E190" s="13" t="s">
        <v>1746</v>
      </c>
      <c r="F190" s="11" t="str">
        <f t="shared" si="77"/>
        <v>N/A</v>
      </c>
      <c r="G190" s="13" t="s">
        <v>1746</v>
      </c>
      <c r="H190" s="11" t="str">
        <f t="shared" si="78"/>
        <v>N/A</v>
      </c>
      <c r="I190" s="12" t="s">
        <v>1746</v>
      </c>
      <c r="J190" s="12" t="s">
        <v>1746</v>
      </c>
      <c r="K190" s="43" t="s">
        <v>739</v>
      </c>
      <c r="L190" s="9" t="str">
        <f t="shared" si="75"/>
        <v>N/A</v>
      </c>
    </row>
    <row r="191" spans="1:12" ht="25" x14ac:dyDescent="0.25">
      <c r="A191" s="2" t="s">
        <v>1663</v>
      </c>
      <c r="B191" s="35" t="s">
        <v>213</v>
      </c>
      <c r="C191" s="13" t="s">
        <v>1746</v>
      </c>
      <c r="D191" s="11" t="str">
        <f t="shared" si="76"/>
        <v>N/A</v>
      </c>
      <c r="E191" s="13" t="s">
        <v>1746</v>
      </c>
      <c r="F191" s="11" t="str">
        <f t="shared" si="77"/>
        <v>N/A</v>
      </c>
      <c r="G191" s="13" t="s">
        <v>1746</v>
      </c>
      <c r="H191" s="11" t="str">
        <f t="shared" si="78"/>
        <v>N/A</v>
      </c>
      <c r="I191" s="12" t="s">
        <v>1746</v>
      </c>
      <c r="J191" s="12" t="s">
        <v>1746</v>
      </c>
      <c r="K191" s="43" t="s">
        <v>739</v>
      </c>
      <c r="L191" s="9" t="str">
        <f t="shared" si="75"/>
        <v>N/A</v>
      </c>
    </row>
    <row r="192" spans="1:12" ht="25" x14ac:dyDescent="0.25">
      <c r="A192" s="2" t="s">
        <v>1664</v>
      </c>
      <c r="B192" s="35" t="s">
        <v>213</v>
      </c>
      <c r="C192" s="13" t="s">
        <v>1746</v>
      </c>
      <c r="D192" s="11" t="str">
        <f t="shared" si="76"/>
        <v>N/A</v>
      </c>
      <c r="E192" s="13" t="s">
        <v>1746</v>
      </c>
      <c r="F192" s="11" t="str">
        <f t="shared" si="77"/>
        <v>N/A</v>
      </c>
      <c r="G192" s="13" t="s">
        <v>1746</v>
      </c>
      <c r="H192" s="11" t="str">
        <f t="shared" si="78"/>
        <v>N/A</v>
      </c>
      <c r="I192" s="12" t="s">
        <v>1746</v>
      </c>
      <c r="J192" s="12" t="s">
        <v>1746</v>
      </c>
      <c r="K192" s="43" t="s">
        <v>739</v>
      </c>
      <c r="L192" s="9" t="str">
        <f t="shared" si="75"/>
        <v>N/A</v>
      </c>
    </row>
    <row r="193" spans="1:12" ht="25" x14ac:dyDescent="0.25">
      <c r="A193" s="2" t="s">
        <v>1665</v>
      </c>
      <c r="B193" s="35" t="s">
        <v>213</v>
      </c>
      <c r="C193" s="13" t="s">
        <v>1746</v>
      </c>
      <c r="D193" s="11" t="str">
        <f t="shared" si="76"/>
        <v>N/A</v>
      </c>
      <c r="E193" s="13" t="s">
        <v>1746</v>
      </c>
      <c r="F193" s="11" t="str">
        <f t="shared" si="77"/>
        <v>N/A</v>
      </c>
      <c r="G193" s="13" t="s">
        <v>1746</v>
      </c>
      <c r="H193" s="11" t="str">
        <f t="shared" si="78"/>
        <v>N/A</v>
      </c>
      <c r="I193" s="12" t="s">
        <v>1746</v>
      </c>
      <c r="J193" s="12" t="s">
        <v>1746</v>
      </c>
      <c r="K193" s="43" t="s">
        <v>739</v>
      </c>
      <c r="L193" s="9" t="str">
        <f t="shared" si="75"/>
        <v>N/A</v>
      </c>
    </row>
    <row r="194" spans="1:12" ht="25" x14ac:dyDescent="0.25">
      <c r="A194" s="2" t="s">
        <v>1666</v>
      </c>
      <c r="B194" s="35" t="s">
        <v>213</v>
      </c>
      <c r="C194" s="13" t="s">
        <v>1746</v>
      </c>
      <c r="D194" s="11" t="str">
        <f t="shared" si="76"/>
        <v>N/A</v>
      </c>
      <c r="E194" s="13" t="s">
        <v>1746</v>
      </c>
      <c r="F194" s="11" t="str">
        <f t="shared" si="77"/>
        <v>N/A</v>
      </c>
      <c r="G194" s="13" t="s">
        <v>1746</v>
      </c>
      <c r="H194" s="11" t="str">
        <f t="shared" si="78"/>
        <v>N/A</v>
      </c>
      <c r="I194" s="12" t="s">
        <v>1746</v>
      </c>
      <c r="J194" s="12" t="s">
        <v>1746</v>
      </c>
      <c r="K194" s="43" t="s">
        <v>739</v>
      </c>
      <c r="L194" s="9" t="str">
        <f t="shared" si="75"/>
        <v>N/A</v>
      </c>
    </row>
    <row r="195" spans="1:12" ht="25" x14ac:dyDescent="0.25">
      <c r="A195" s="2" t="s">
        <v>1667</v>
      </c>
      <c r="B195" s="35" t="s">
        <v>213</v>
      </c>
      <c r="C195" s="13" t="s">
        <v>1746</v>
      </c>
      <c r="D195" s="11" t="str">
        <f t="shared" si="76"/>
        <v>N/A</v>
      </c>
      <c r="E195" s="13" t="s">
        <v>1746</v>
      </c>
      <c r="F195" s="11" t="str">
        <f t="shared" si="77"/>
        <v>N/A</v>
      </c>
      <c r="G195" s="13" t="s">
        <v>1746</v>
      </c>
      <c r="H195" s="11" t="str">
        <f t="shared" si="78"/>
        <v>N/A</v>
      </c>
      <c r="I195" s="12" t="s">
        <v>1746</v>
      </c>
      <c r="J195" s="12" t="s">
        <v>1746</v>
      </c>
      <c r="K195" s="43" t="s">
        <v>739</v>
      </c>
      <c r="L195" s="9" t="str">
        <f t="shared" si="75"/>
        <v>N/A</v>
      </c>
    </row>
    <row r="196" spans="1:12" ht="25" x14ac:dyDescent="0.25">
      <c r="A196" s="2" t="s">
        <v>1668</v>
      </c>
      <c r="B196" s="35" t="s">
        <v>213</v>
      </c>
      <c r="C196" s="13" t="s">
        <v>1746</v>
      </c>
      <c r="D196" s="11" t="str">
        <f t="shared" si="76"/>
        <v>N/A</v>
      </c>
      <c r="E196" s="13" t="s">
        <v>1746</v>
      </c>
      <c r="F196" s="11" t="str">
        <f t="shared" si="77"/>
        <v>N/A</v>
      </c>
      <c r="G196" s="13" t="s">
        <v>1746</v>
      </c>
      <c r="H196" s="11" t="str">
        <f t="shared" si="78"/>
        <v>N/A</v>
      </c>
      <c r="I196" s="12" t="s">
        <v>1746</v>
      </c>
      <c r="J196" s="12" t="s">
        <v>1746</v>
      </c>
      <c r="K196" s="43" t="s">
        <v>739</v>
      </c>
      <c r="L196" s="9" t="str">
        <f t="shared" si="75"/>
        <v>N/A</v>
      </c>
    </row>
    <row r="197" spans="1:12" ht="25" x14ac:dyDescent="0.25">
      <c r="A197" s="2" t="s">
        <v>1669</v>
      </c>
      <c r="B197" s="35" t="s">
        <v>213</v>
      </c>
      <c r="C197" s="13" t="s">
        <v>1746</v>
      </c>
      <c r="D197" s="11" t="str">
        <f t="shared" si="76"/>
        <v>N/A</v>
      </c>
      <c r="E197" s="13" t="s">
        <v>1746</v>
      </c>
      <c r="F197" s="11" t="str">
        <f t="shared" si="77"/>
        <v>N/A</v>
      </c>
      <c r="G197" s="13" t="s">
        <v>1746</v>
      </c>
      <c r="H197" s="11" t="str">
        <f t="shared" si="78"/>
        <v>N/A</v>
      </c>
      <c r="I197" s="12" t="s">
        <v>1746</v>
      </c>
      <c r="J197" s="12" t="s">
        <v>1746</v>
      </c>
      <c r="K197" s="43" t="s">
        <v>739</v>
      </c>
      <c r="L197" s="9" t="str">
        <f t="shared" si="75"/>
        <v>N/A</v>
      </c>
    </row>
    <row r="198" spans="1:12" ht="25" x14ac:dyDescent="0.25">
      <c r="A198" s="2" t="s">
        <v>1670</v>
      </c>
      <c r="B198" s="35" t="s">
        <v>213</v>
      </c>
      <c r="C198" s="13" t="s">
        <v>1746</v>
      </c>
      <c r="D198" s="11" t="str">
        <f t="shared" si="76"/>
        <v>N/A</v>
      </c>
      <c r="E198" s="13" t="s">
        <v>1746</v>
      </c>
      <c r="F198" s="11" t="str">
        <f t="shared" si="77"/>
        <v>N/A</v>
      </c>
      <c r="G198" s="13" t="s">
        <v>1746</v>
      </c>
      <c r="H198" s="11" t="str">
        <f t="shared" si="78"/>
        <v>N/A</v>
      </c>
      <c r="I198" s="12" t="s">
        <v>1746</v>
      </c>
      <c r="J198" s="12" t="s">
        <v>1746</v>
      </c>
      <c r="K198" s="43" t="s">
        <v>739</v>
      </c>
      <c r="L198" s="9" t="str">
        <f t="shared" si="75"/>
        <v>N/A</v>
      </c>
    </row>
    <row r="199" spans="1:12" ht="25" x14ac:dyDescent="0.25">
      <c r="A199" s="2" t="s">
        <v>1671</v>
      </c>
      <c r="B199" s="35" t="s">
        <v>213</v>
      </c>
      <c r="C199" s="13" t="s">
        <v>1746</v>
      </c>
      <c r="D199" s="11" t="str">
        <f t="shared" si="76"/>
        <v>N/A</v>
      </c>
      <c r="E199" s="13" t="s">
        <v>1746</v>
      </c>
      <c r="F199" s="11" t="str">
        <f t="shared" si="77"/>
        <v>N/A</v>
      </c>
      <c r="G199" s="13" t="s">
        <v>1746</v>
      </c>
      <c r="H199" s="11" t="str">
        <f t="shared" si="78"/>
        <v>N/A</v>
      </c>
      <c r="I199" s="12" t="s">
        <v>1746</v>
      </c>
      <c r="J199" s="12" t="s">
        <v>1746</v>
      </c>
      <c r="K199" s="43" t="s">
        <v>739</v>
      </c>
      <c r="L199" s="9" t="str">
        <f t="shared" si="75"/>
        <v>N/A</v>
      </c>
    </row>
    <row r="200" spans="1:12" ht="25" x14ac:dyDescent="0.25">
      <c r="A200" s="2" t="s">
        <v>1672</v>
      </c>
      <c r="B200" s="35" t="s">
        <v>213</v>
      </c>
      <c r="C200" s="13" t="s">
        <v>1746</v>
      </c>
      <c r="D200" s="11" t="str">
        <f t="shared" si="76"/>
        <v>N/A</v>
      </c>
      <c r="E200" s="13" t="s">
        <v>1746</v>
      </c>
      <c r="F200" s="11" t="str">
        <f t="shared" si="77"/>
        <v>N/A</v>
      </c>
      <c r="G200" s="13" t="s">
        <v>1746</v>
      </c>
      <c r="H200" s="11" t="str">
        <f t="shared" si="78"/>
        <v>N/A</v>
      </c>
      <c r="I200" s="12" t="s">
        <v>1746</v>
      </c>
      <c r="J200" s="12" t="s">
        <v>1746</v>
      </c>
      <c r="K200" s="43" t="s">
        <v>739</v>
      </c>
      <c r="L200" s="9" t="str">
        <f t="shared" si="75"/>
        <v>N/A</v>
      </c>
    </row>
    <row r="201" spans="1:12" ht="25" x14ac:dyDescent="0.25">
      <c r="A201" s="2" t="s">
        <v>1673</v>
      </c>
      <c r="B201" s="35" t="s">
        <v>213</v>
      </c>
      <c r="C201" s="13" t="s">
        <v>1746</v>
      </c>
      <c r="D201" s="11" t="str">
        <f t="shared" si="76"/>
        <v>N/A</v>
      </c>
      <c r="E201" s="13" t="s">
        <v>1746</v>
      </c>
      <c r="F201" s="11" t="str">
        <f t="shared" si="77"/>
        <v>N/A</v>
      </c>
      <c r="G201" s="13" t="s">
        <v>1746</v>
      </c>
      <c r="H201" s="11" t="str">
        <f t="shared" si="78"/>
        <v>N/A</v>
      </c>
      <c r="I201" s="12" t="s">
        <v>1746</v>
      </c>
      <c r="J201" s="12" t="s">
        <v>1746</v>
      </c>
      <c r="K201" s="43" t="s">
        <v>739</v>
      </c>
      <c r="L201" s="9" t="str">
        <f t="shared" si="75"/>
        <v>N/A</v>
      </c>
    </row>
    <row r="202" spans="1:12" ht="25" x14ac:dyDescent="0.25">
      <c r="A202" s="2" t="s">
        <v>1674</v>
      </c>
      <c r="B202" s="35" t="s">
        <v>213</v>
      </c>
      <c r="C202" s="13" t="s">
        <v>1746</v>
      </c>
      <c r="D202" s="11" t="str">
        <f t="shared" si="76"/>
        <v>N/A</v>
      </c>
      <c r="E202" s="13" t="s">
        <v>1746</v>
      </c>
      <c r="F202" s="11" t="str">
        <f t="shared" si="77"/>
        <v>N/A</v>
      </c>
      <c r="G202" s="13" t="s">
        <v>1746</v>
      </c>
      <c r="H202" s="11" t="str">
        <f t="shared" si="78"/>
        <v>N/A</v>
      </c>
      <c r="I202" s="12" t="s">
        <v>1746</v>
      </c>
      <c r="J202" s="12" t="s">
        <v>1746</v>
      </c>
      <c r="K202" s="43" t="s">
        <v>739</v>
      </c>
      <c r="L202" s="9" t="str">
        <f t="shared" si="75"/>
        <v>N/A</v>
      </c>
    </row>
    <row r="203" spans="1:12" ht="25" x14ac:dyDescent="0.25">
      <c r="A203" s="2" t="s">
        <v>1675</v>
      </c>
      <c r="B203" s="35" t="s">
        <v>213</v>
      </c>
      <c r="C203" s="13" t="s">
        <v>1746</v>
      </c>
      <c r="D203" s="11" t="str">
        <f t="shared" si="76"/>
        <v>N/A</v>
      </c>
      <c r="E203" s="13" t="s">
        <v>1746</v>
      </c>
      <c r="F203" s="11" t="str">
        <f t="shared" si="77"/>
        <v>N/A</v>
      </c>
      <c r="G203" s="13" t="s">
        <v>1746</v>
      </c>
      <c r="H203" s="11" t="str">
        <f t="shared" si="78"/>
        <v>N/A</v>
      </c>
      <c r="I203" s="12" t="s">
        <v>1746</v>
      </c>
      <c r="J203" s="12" t="s">
        <v>1746</v>
      </c>
      <c r="K203" s="43" t="s">
        <v>739</v>
      </c>
      <c r="L203" s="9" t="str">
        <f t="shared" si="75"/>
        <v>N/A</v>
      </c>
    </row>
    <row r="204" spans="1:12" ht="25" x14ac:dyDescent="0.25">
      <c r="A204" s="2" t="s">
        <v>1676</v>
      </c>
      <c r="B204" s="35" t="s">
        <v>213</v>
      </c>
      <c r="C204" s="13" t="s">
        <v>1746</v>
      </c>
      <c r="D204" s="11" t="str">
        <f t="shared" si="76"/>
        <v>N/A</v>
      </c>
      <c r="E204" s="13" t="s">
        <v>1746</v>
      </c>
      <c r="F204" s="11" t="str">
        <f t="shared" si="77"/>
        <v>N/A</v>
      </c>
      <c r="G204" s="13" t="s">
        <v>1746</v>
      </c>
      <c r="H204" s="11" t="str">
        <f t="shared" si="78"/>
        <v>N/A</v>
      </c>
      <c r="I204" s="12" t="s">
        <v>1746</v>
      </c>
      <c r="J204" s="12" t="s">
        <v>1746</v>
      </c>
      <c r="K204" s="43" t="s">
        <v>739</v>
      </c>
      <c r="L204" s="9" t="str">
        <f t="shared" si="75"/>
        <v>N/A</v>
      </c>
    </row>
    <row r="205" spans="1:12" ht="25" x14ac:dyDescent="0.25">
      <c r="A205" s="2" t="s">
        <v>1677</v>
      </c>
      <c r="B205" s="35" t="s">
        <v>213</v>
      </c>
      <c r="C205" s="13" t="s">
        <v>1746</v>
      </c>
      <c r="D205" s="11" t="str">
        <f t="shared" si="76"/>
        <v>N/A</v>
      </c>
      <c r="E205" s="13" t="s">
        <v>1746</v>
      </c>
      <c r="F205" s="11" t="str">
        <f t="shared" si="77"/>
        <v>N/A</v>
      </c>
      <c r="G205" s="13" t="s">
        <v>1746</v>
      </c>
      <c r="H205" s="11" t="str">
        <f t="shared" si="78"/>
        <v>N/A</v>
      </c>
      <c r="I205" s="12" t="s">
        <v>1746</v>
      </c>
      <c r="J205" s="12" t="s">
        <v>1746</v>
      </c>
      <c r="K205" s="43" t="s">
        <v>739</v>
      </c>
      <c r="L205" s="9" t="str">
        <f t="shared" si="75"/>
        <v>N/A</v>
      </c>
    </row>
    <row r="206" spans="1:12" ht="25" x14ac:dyDescent="0.25">
      <c r="A206" s="2" t="s">
        <v>1678</v>
      </c>
      <c r="B206" s="35" t="s">
        <v>213</v>
      </c>
      <c r="C206" s="13" t="s">
        <v>1746</v>
      </c>
      <c r="D206" s="11" t="str">
        <f t="shared" si="76"/>
        <v>N/A</v>
      </c>
      <c r="E206" s="13" t="s">
        <v>1746</v>
      </c>
      <c r="F206" s="11" t="str">
        <f t="shared" si="77"/>
        <v>N/A</v>
      </c>
      <c r="G206" s="13" t="s">
        <v>1746</v>
      </c>
      <c r="H206" s="11" t="str">
        <f t="shared" si="78"/>
        <v>N/A</v>
      </c>
      <c r="I206" s="12" t="s">
        <v>1746</v>
      </c>
      <c r="J206" s="12" t="s">
        <v>1746</v>
      </c>
      <c r="K206" s="43" t="s">
        <v>739</v>
      </c>
      <c r="L206" s="9" t="str">
        <f t="shared" si="75"/>
        <v>N/A</v>
      </c>
    </row>
    <row r="207" spans="1:12" ht="25" x14ac:dyDescent="0.25">
      <c r="A207" s="2" t="s">
        <v>1679</v>
      </c>
      <c r="B207" s="35" t="s">
        <v>213</v>
      </c>
      <c r="C207" s="13" t="s">
        <v>1746</v>
      </c>
      <c r="D207" s="11" t="str">
        <f t="shared" si="76"/>
        <v>N/A</v>
      </c>
      <c r="E207" s="13" t="s">
        <v>1746</v>
      </c>
      <c r="F207" s="11" t="str">
        <f t="shared" si="77"/>
        <v>N/A</v>
      </c>
      <c r="G207" s="13" t="s">
        <v>1746</v>
      </c>
      <c r="H207" s="11" t="str">
        <f t="shared" si="78"/>
        <v>N/A</v>
      </c>
      <c r="I207" s="12" t="s">
        <v>1746</v>
      </c>
      <c r="J207" s="12" t="s">
        <v>1746</v>
      </c>
      <c r="K207" s="43" t="s">
        <v>739</v>
      </c>
      <c r="L207" s="9" t="str">
        <f t="shared" si="75"/>
        <v>N/A</v>
      </c>
    </row>
    <row r="208" spans="1:12" ht="25" x14ac:dyDescent="0.25">
      <c r="A208" s="2" t="s">
        <v>1680</v>
      </c>
      <c r="B208" s="35" t="s">
        <v>213</v>
      </c>
      <c r="C208" s="13" t="s">
        <v>1746</v>
      </c>
      <c r="D208" s="11" t="str">
        <f t="shared" si="76"/>
        <v>N/A</v>
      </c>
      <c r="E208" s="13" t="s">
        <v>1746</v>
      </c>
      <c r="F208" s="11" t="str">
        <f t="shared" si="77"/>
        <v>N/A</v>
      </c>
      <c r="G208" s="13" t="s">
        <v>1746</v>
      </c>
      <c r="H208" s="11" t="str">
        <f t="shared" si="78"/>
        <v>N/A</v>
      </c>
      <c r="I208" s="12" t="s">
        <v>1746</v>
      </c>
      <c r="J208" s="12" t="s">
        <v>1746</v>
      </c>
      <c r="K208" s="43" t="s">
        <v>739</v>
      </c>
      <c r="L208" s="9" t="str">
        <f t="shared" si="75"/>
        <v>N/A</v>
      </c>
    </row>
    <row r="209" spans="1:12" ht="25" x14ac:dyDescent="0.25">
      <c r="A209" s="2" t="s">
        <v>1681</v>
      </c>
      <c r="B209" s="35" t="s">
        <v>213</v>
      </c>
      <c r="C209" s="13" t="s">
        <v>1746</v>
      </c>
      <c r="D209" s="11" t="str">
        <f t="shared" si="76"/>
        <v>N/A</v>
      </c>
      <c r="E209" s="13" t="s">
        <v>1746</v>
      </c>
      <c r="F209" s="11" t="str">
        <f t="shared" si="77"/>
        <v>N/A</v>
      </c>
      <c r="G209" s="13" t="s">
        <v>1746</v>
      </c>
      <c r="H209" s="11" t="str">
        <f t="shared" si="78"/>
        <v>N/A</v>
      </c>
      <c r="I209" s="12" t="s">
        <v>1746</v>
      </c>
      <c r="J209" s="12" t="s">
        <v>1746</v>
      </c>
      <c r="K209" s="43" t="s">
        <v>739</v>
      </c>
      <c r="L209" s="9" t="str">
        <f t="shared" si="75"/>
        <v>N/A</v>
      </c>
    </row>
    <row r="210" spans="1:12" ht="25" x14ac:dyDescent="0.25">
      <c r="A210" s="2" t="s">
        <v>1682</v>
      </c>
      <c r="B210" s="35" t="s">
        <v>213</v>
      </c>
      <c r="C210" s="13" t="s">
        <v>1746</v>
      </c>
      <c r="D210" s="11" t="str">
        <f t="shared" si="76"/>
        <v>N/A</v>
      </c>
      <c r="E210" s="13" t="s">
        <v>1746</v>
      </c>
      <c r="F210" s="11" t="str">
        <f t="shared" si="77"/>
        <v>N/A</v>
      </c>
      <c r="G210" s="13" t="s">
        <v>1746</v>
      </c>
      <c r="H210" s="11" t="str">
        <f t="shared" si="78"/>
        <v>N/A</v>
      </c>
      <c r="I210" s="12" t="s">
        <v>1746</v>
      </c>
      <c r="J210" s="12" t="s">
        <v>1746</v>
      </c>
      <c r="K210" s="43" t="s">
        <v>739</v>
      </c>
      <c r="L210" s="9" t="str">
        <f t="shared" si="75"/>
        <v>N/A</v>
      </c>
    </row>
    <row r="211" spans="1:12" ht="25" x14ac:dyDescent="0.25">
      <c r="A211" s="2" t="s">
        <v>1683</v>
      </c>
      <c r="B211" s="35" t="s">
        <v>213</v>
      </c>
      <c r="C211" s="13" t="s">
        <v>1746</v>
      </c>
      <c r="D211" s="11" t="str">
        <f t="shared" si="76"/>
        <v>N/A</v>
      </c>
      <c r="E211" s="13" t="s">
        <v>1746</v>
      </c>
      <c r="F211" s="11" t="str">
        <f t="shared" si="77"/>
        <v>N/A</v>
      </c>
      <c r="G211" s="13" t="s">
        <v>1746</v>
      </c>
      <c r="H211" s="11" t="str">
        <f t="shared" si="78"/>
        <v>N/A</v>
      </c>
      <c r="I211" s="12" t="s">
        <v>1746</v>
      </c>
      <c r="J211" s="12" t="s">
        <v>1746</v>
      </c>
      <c r="K211" s="43" t="s">
        <v>739</v>
      </c>
      <c r="L211" s="9" t="str">
        <f t="shared" si="75"/>
        <v>N/A</v>
      </c>
    </row>
    <row r="212" spans="1:12" ht="25" x14ac:dyDescent="0.25">
      <c r="A212" s="2" t="s">
        <v>1684</v>
      </c>
      <c r="B212" s="35" t="s">
        <v>213</v>
      </c>
      <c r="C212" s="13" t="s">
        <v>1746</v>
      </c>
      <c r="D212" s="11" t="str">
        <f t="shared" si="76"/>
        <v>N/A</v>
      </c>
      <c r="E212" s="13" t="s">
        <v>1746</v>
      </c>
      <c r="F212" s="11" t="str">
        <f t="shared" si="77"/>
        <v>N/A</v>
      </c>
      <c r="G212" s="13" t="s">
        <v>1746</v>
      </c>
      <c r="H212" s="11" t="str">
        <f t="shared" si="78"/>
        <v>N/A</v>
      </c>
      <c r="I212" s="12" t="s">
        <v>1746</v>
      </c>
      <c r="J212" s="12" t="s">
        <v>1746</v>
      </c>
      <c r="K212" s="43" t="s">
        <v>739</v>
      </c>
      <c r="L212" s="9" t="str">
        <f t="shared" si="75"/>
        <v>N/A</v>
      </c>
    </row>
    <row r="213" spans="1:12" ht="25" x14ac:dyDescent="0.25">
      <c r="A213" s="2" t="s">
        <v>1657</v>
      </c>
      <c r="B213" s="35" t="s">
        <v>213</v>
      </c>
      <c r="C213" s="13" t="s">
        <v>1746</v>
      </c>
      <c r="D213" s="11" t="str">
        <f t="shared" si="76"/>
        <v>N/A</v>
      </c>
      <c r="E213" s="13" t="s">
        <v>1746</v>
      </c>
      <c r="F213" s="11" t="str">
        <f t="shared" si="77"/>
        <v>N/A</v>
      </c>
      <c r="G213" s="13" t="s">
        <v>1746</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71706</v>
      </c>
      <c r="D6" s="11" t="str">
        <f t="shared" ref="D6:D39" si="0">IF($B6="N/A","N/A",IF(C6&gt;10,"No",IF(C6&lt;-10,"No","Yes")))</f>
        <v>N/A</v>
      </c>
      <c r="E6" s="1">
        <v>75639</v>
      </c>
      <c r="F6" s="11" t="str">
        <f t="shared" ref="F6:F39" si="1">IF($B6="N/A","N/A",IF(E6&gt;10,"No",IF(E6&lt;-10,"No","Yes")))</f>
        <v>N/A</v>
      </c>
      <c r="G6" s="1">
        <v>75646</v>
      </c>
      <c r="H6" s="11" t="str">
        <f t="shared" ref="H6:H39" si="2">IF($B6="N/A","N/A",IF(G6&gt;10,"No",IF(G6&lt;-10,"No","Yes")))</f>
        <v>N/A</v>
      </c>
      <c r="I6" s="12">
        <v>5.4850000000000003</v>
      </c>
      <c r="J6" s="12">
        <v>9.2999999999999992E-3</v>
      </c>
      <c r="K6" s="43" t="s">
        <v>739</v>
      </c>
      <c r="L6" s="9" t="str">
        <f t="shared" ref="L6:L39" si="3">IF(J6="Div by 0", "N/A", IF(K6="N/A","N/A", IF(J6&gt;VALUE(MID(K6,1,2)), "No", IF(J6&lt;-1*VALUE(MID(K6,1,2)), "No", "Yes"))))</f>
        <v>Yes</v>
      </c>
    </row>
    <row r="7" spans="1:12" x14ac:dyDescent="0.25">
      <c r="A7" s="18" t="s">
        <v>4</v>
      </c>
      <c r="B7" s="35" t="s">
        <v>213</v>
      </c>
      <c r="C7" s="36">
        <v>61225</v>
      </c>
      <c r="D7" s="11" t="str">
        <f t="shared" si="0"/>
        <v>N/A</v>
      </c>
      <c r="E7" s="36">
        <v>64530</v>
      </c>
      <c r="F7" s="11" t="str">
        <f t="shared" si="1"/>
        <v>N/A</v>
      </c>
      <c r="G7" s="36">
        <v>63974</v>
      </c>
      <c r="H7" s="11" t="str">
        <f t="shared" si="2"/>
        <v>N/A</v>
      </c>
      <c r="I7" s="12">
        <v>5.3979999999999997</v>
      </c>
      <c r="J7" s="12">
        <v>-0.86199999999999999</v>
      </c>
      <c r="K7" s="43" t="s">
        <v>739</v>
      </c>
      <c r="L7" s="9" t="str">
        <f t="shared" si="3"/>
        <v>Yes</v>
      </c>
    </row>
    <row r="8" spans="1:12" x14ac:dyDescent="0.25">
      <c r="A8" s="18" t="s">
        <v>359</v>
      </c>
      <c r="B8" s="35" t="s">
        <v>213</v>
      </c>
      <c r="C8" s="36" t="s">
        <v>213</v>
      </c>
      <c r="D8" s="11" t="str">
        <f>IF($B8="N/A","N/A",IF(C8&gt;10,"No",IF(C8&lt;-10,"No","Yes")))</f>
        <v>N/A</v>
      </c>
      <c r="E8" s="36">
        <v>85.313132113999998</v>
      </c>
      <c r="F8" s="11" t="str">
        <f t="shared" si="1"/>
        <v>N/A</v>
      </c>
      <c r="G8" s="8">
        <v>84.570235041999993</v>
      </c>
      <c r="H8" s="11" t="str">
        <f t="shared" si="2"/>
        <v>N/A</v>
      </c>
      <c r="I8" s="12" t="s">
        <v>213</v>
      </c>
      <c r="J8" s="12">
        <v>-0.871</v>
      </c>
      <c r="K8" s="43" t="s">
        <v>739</v>
      </c>
      <c r="L8" s="9" t="str">
        <f t="shared" si="3"/>
        <v>Yes</v>
      </c>
    </row>
    <row r="9" spans="1:12" x14ac:dyDescent="0.25">
      <c r="A9" s="18" t="s">
        <v>83</v>
      </c>
      <c r="B9" s="35" t="s">
        <v>213</v>
      </c>
      <c r="C9" s="36">
        <v>53672.88</v>
      </c>
      <c r="D9" s="11" t="str">
        <f t="shared" si="0"/>
        <v>N/A</v>
      </c>
      <c r="E9" s="36">
        <v>57552.93</v>
      </c>
      <c r="F9" s="11" t="str">
        <f t="shared" si="1"/>
        <v>N/A</v>
      </c>
      <c r="G9" s="36">
        <v>57646.16</v>
      </c>
      <c r="H9" s="11" t="str">
        <f t="shared" si="2"/>
        <v>N/A</v>
      </c>
      <c r="I9" s="12">
        <v>7.2290000000000001</v>
      </c>
      <c r="J9" s="12">
        <v>0.16200000000000001</v>
      </c>
      <c r="K9" s="43" t="s">
        <v>739</v>
      </c>
      <c r="L9" s="9" t="str">
        <f t="shared" si="3"/>
        <v>Yes</v>
      </c>
    </row>
    <row r="10" spans="1:12" x14ac:dyDescent="0.25">
      <c r="A10" s="18" t="s">
        <v>100</v>
      </c>
      <c r="B10" s="35" t="s">
        <v>213</v>
      </c>
      <c r="C10" s="36">
        <v>60</v>
      </c>
      <c r="D10" s="11" t="str">
        <f t="shared" si="0"/>
        <v>N/A</v>
      </c>
      <c r="E10" s="36">
        <v>60</v>
      </c>
      <c r="F10" s="11" t="str">
        <f t="shared" si="1"/>
        <v>N/A</v>
      </c>
      <c r="G10" s="36">
        <v>39</v>
      </c>
      <c r="H10" s="11" t="str">
        <f t="shared" si="2"/>
        <v>N/A</v>
      </c>
      <c r="I10" s="12">
        <v>0</v>
      </c>
      <c r="J10" s="12">
        <v>-35</v>
      </c>
      <c r="K10" s="43" t="s">
        <v>739</v>
      </c>
      <c r="L10" s="9" t="str">
        <f t="shared" si="3"/>
        <v>No</v>
      </c>
    </row>
    <row r="11" spans="1:12" x14ac:dyDescent="0.25">
      <c r="A11" s="18" t="s">
        <v>990</v>
      </c>
      <c r="B11" s="35" t="s">
        <v>213</v>
      </c>
      <c r="C11" s="36">
        <v>20</v>
      </c>
      <c r="D11" s="11" t="str">
        <f t="shared" si="0"/>
        <v>N/A</v>
      </c>
      <c r="E11" s="36">
        <v>17</v>
      </c>
      <c r="F11" s="11" t="str">
        <f t="shared" si="1"/>
        <v>N/A</v>
      </c>
      <c r="G11" s="36">
        <v>14</v>
      </c>
      <c r="H11" s="11" t="str">
        <f t="shared" si="2"/>
        <v>N/A</v>
      </c>
      <c r="I11" s="12">
        <v>-15</v>
      </c>
      <c r="J11" s="12">
        <v>-17.600000000000001</v>
      </c>
      <c r="K11" s="43" t="s">
        <v>739</v>
      </c>
      <c r="L11" s="9" t="str">
        <f t="shared" si="3"/>
        <v>Yes</v>
      </c>
    </row>
    <row r="12" spans="1:12" x14ac:dyDescent="0.25">
      <c r="A12" s="18" t="s">
        <v>991</v>
      </c>
      <c r="B12" s="35" t="s">
        <v>213</v>
      </c>
      <c r="C12" s="36">
        <v>0</v>
      </c>
      <c r="D12" s="11" t="str">
        <f t="shared" si="0"/>
        <v>N/A</v>
      </c>
      <c r="E12" s="36">
        <v>0</v>
      </c>
      <c r="F12" s="11" t="str">
        <f t="shared" si="1"/>
        <v>N/A</v>
      </c>
      <c r="G12" s="36">
        <v>0</v>
      </c>
      <c r="H12" s="11" t="str">
        <f t="shared" si="2"/>
        <v>N/A</v>
      </c>
      <c r="I12" s="12" t="s">
        <v>1746</v>
      </c>
      <c r="J12" s="12" t="s">
        <v>1746</v>
      </c>
      <c r="K12" s="43" t="s">
        <v>739</v>
      </c>
      <c r="L12" s="9" t="str">
        <f t="shared" si="3"/>
        <v>N/A</v>
      </c>
    </row>
    <row r="13" spans="1:12" x14ac:dyDescent="0.25">
      <c r="A13" s="18" t="s">
        <v>992</v>
      </c>
      <c r="B13" s="35" t="s">
        <v>213</v>
      </c>
      <c r="C13" s="36">
        <v>0</v>
      </c>
      <c r="D13" s="11" t="str">
        <f t="shared" si="0"/>
        <v>N/A</v>
      </c>
      <c r="E13" s="36">
        <v>0</v>
      </c>
      <c r="F13" s="11" t="str">
        <f t="shared" si="1"/>
        <v>N/A</v>
      </c>
      <c r="G13" s="36">
        <v>0</v>
      </c>
      <c r="H13" s="11" t="str">
        <f t="shared" si="2"/>
        <v>N/A</v>
      </c>
      <c r="I13" s="12" t="s">
        <v>1746</v>
      </c>
      <c r="J13" s="12" t="s">
        <v>1746</v>
      </c>
      <c r="K13" s="43" t="s">
        <v>739</v>
      </c>
      <c r="L13" s="9" t="str">
        <f t="shared" si="3"/>
        <v>N/A</v>
      </c>
    </row>
    <row r="14" spans="1:12" x14ac:dyDescent="0.25">
      <c r="A14" s="18" t="s">
        <v>993</v>
      </c>
      <c r="B14" s="35" t="s">
        <v>213</v>
      </c>
      <c r="C14" s="36">
        <v>40</v>
      </c>
      <c r="D14" s="11" t="str">
        <f t="shared" si="0"/>
        <v>N/A</v>
      </c>
      <c r="E14" s="36">
        <v>43</v>
      </c>
      <c r="F14" s="11" t="str">
        <f t="shared" si="1"/>
        <v>N/A</v>
      </c>
      <c r="G14" s="36">
        <v>25</v>
      </c>
      <c r="H14" s="11" t="str">
        <f t="shared" si="2"/>
        <v>N/A</v>
      </c>
      <c r="I14" s="12">
        <v>7.5</v>
      </c>
      <c r="J14" s="12">
        <v>-41.9</v>
      </c>
      <c r="K14" s="43" t="s">
        <v>739</v>
      </c>
      <c r="L14" s="9" t="str">
        <f t="shared" si="3"/>
        <v>No</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5914</v>
      </c>
      <c r="D16" s="11" t="str">
        <f t="shared" si="0"/>
        <v>N/A</v>
      </c>
      <c r="E16" s="36">
        <v>6204</v>
      </c>
      <c r="F16" s="11" t="str">
        <f t="shared" si="1"/>
        <v>N/A</v>
      </c>
      <c r="G16" s="36">
        <v>6347</v>
      </c>
      <c r="H16" s="11" t="str">
        <f t="shared" si="2"/>
        <v>N/A</v>
      </c>
      <c r="I16" s="12">
        <v>4.9039999999999999</v>
      </c>
      <c r="J16" s="12">
        <v>2.3050000000000002</v>
      </c>
      <c r="K16" s="43" t="s">
        <v>739</v>
      </c>
      <c r="L16" s="9" t="str">
        <f t="shared" si="3"/>
        <v>Yes</v>
      </c>
    </row>
    <row r="17" spans="1:12" x14ac:dyDescent="0.25">
      <c r="A17" s="4" t="s">
        <v>995</v>
      </c>
      <c r="B17" s="35" t="s">
        <v>213</v>
      </c>
      <c r="C17" s="36">
        <v>4253</v>
      </c>
      <c r="D17" s="11" t="str">
        <f t="shared" si="0"/>
        <v>N/A</v>
      </c>
      <c r="E17" s="36">
        <v>4481</v>
      </c>
      <c r="F17" s="11" t="str">
        <f t="shared" si="1"/>
        <v>N/A</v>
      </c>
      <c r="G17" s="36">
        <v>4682</v>
      </c>
      <c r="H17" s="11" t="str">
        <f t="shared" si="2"/>
        <v>N/A</v>
      </c>
      <c r="I17" s="12">
        <v>5.3609999999999998</v>
      </c>
      <c r="J17" s="12">
        <v>4.4859999999999998</v>
      </c>
      <c r="K17" s="43" t="s">
        <v>739</v>
      </c>
      <c r="L17" s="9" t="str">
        <f t="shared" si="3"/>
        <v>Yes</v>
      </c>
    </row>
    <row r="18" spans="1:12" x14ac:dyDescent="0.25">
      <c r="A18" s="4" t="s">
        <v>996</v>
      </c>
      <c r="B18" s="35" t="s">
        <v>213</v>
      </c>
      <c r="C18" s="36">
        <v>0</v>
      </c>
      <c r="D18" s="11" t="str">
        <f t="shared" si="0"/>
        <v>N/A</v>
      </c>
      <c r="E18" s="36">
        <v>0</v>
      </c>
      <c r="F18" s="11" t="str">
        <f t="shared" si="1"/>
        <v>N/A</v>
      </c>
      <c r="G18" s="36">
        <v>0</v>
      </c>
      <c r="H18" s="11" t="str">
        <f t="shared" si="2"/>
        <v>N/A</v>
      </c>
      <c r="I18" s="12" t="s">
        <v>1746</v>
      </c>
      <c r="J18" s="12" t="s">
        <v>1746</v>
      </c>
      <c r="K18" s="43" t="s">
        <v>739</v>
      </c>
      <c r="L18" s="9" t="str">
        <f t="shared" si="3"/>
        <v>N/A</v>
      </c>
    </row>
    <row r="19" spans="1:12" x14ac:dyDescent="0.25">
      <c r="A19" s="4" t="s">
        <v>997</v>
      </c>
      <c r="B19" s="35" t="s">
        <v>213</v>
      </c>
      <c r="C19" s="36">
        <v>236</v>
      </c>
      <c r="D19" s="11" t="str">
        <f t="shared" si="0"/>
        <v>N/A</v>
      </c>
      <c r="E19" s="36">
        <v>239</v>
      </c>
      <c r="F19" s="11" t="str">
        <f t="shared" si="1"/>
        <v>N/A</v>
      </c>
      <c r="G19" s="36">
        <v>247</v>
      </c>
      <c r="H19" s="11" t="str">
        <f t="shared" si="2"/>
        <v>N/A</v>
      </c>
      <c r="I19" s="12">
        <v>1.2709999999999999</v>
      </c>
      <c r="J19" s="12">
        <v>3.347</v>
      </c>
      <c r="K19" s="43" t="s">
        <v>739</v>
      </c>
      <c r="L19" s="9" t="str">
        <f t="shared" si="3"/>
        <v>Yes</v>
      </c>
    </row>
    <row r="20" spans="1:12" x14ac:dyDescent="0.25">
      <c r="A20" s="4" t="s">
        <v>998</v>
      </c>
      <c r="B20" s="35" t="s">
        <v>213</v>
      </c>
      <c r="C20" s="36">
        <v>1425</v>
      </c>
      <c r="D20" s="11" t="str">
        <f t="shared" si="0"/>
        <v>N/A</v>
      </c>
      <c r="E20" s="36">
        <v>1484</v>
      </c>
      <c r="F20" s="11" t="str">
        <f t="shared" si="1"/>
        <v>N/A</v>
      </c>
      <c r="G20" s="36">
        <v>1418</v>
      </c>
      <c r="H20" s="11" t="str">
        <f t="shared" si="2"/>
        <v>N/A</v>
      </c>
      <c r="I20" s="12">
        <v>4.1399999999999997</v>
      </c>
      <c r="J20" s="12">
        <v>-4.45</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54363</v>
      </c>
      <c r="D22" s="11" t="str">
        <f t="shared" si="0"/>
        <v>N/A</v>
      </c>
      <c r="E22" s="36">
        <v>56908</v>
      </c>
      <c r="F22" s="11" t="str">
        <f t="shared" si="1"/>
        <v>N/A</v>
      </c>
      <c r="G22" s="36">
        <v>57461</v>
      </c>
      <c r="H22" s="11" t="str">
        <f t="shared" si="2"/>
        <v>N/A</v>
      </c>
      <c r="I22" s="12">
        <v>4.681</v>
      </c>
      <c r="J22" s="12">
        <v>0.97170000000000001</v>
      </c>
      <c r="K22" s="43" t="s">
        <v>739</v>
      </c>
      <c r="L22" s="9" t="str">
        <f t="shared" si="3"/>
        <v>Yes</v>
      </c>
    </row>
    <row r="23" spans="1:12" x14ac:dyDescent="0.25">
      <c r="A23" s="4" t="s">
        <v>1000</v>
      </c>
      <c r="B23" s="35" t="s">
        <v>213</v>
      </c>
      <c r="C23" s="36">
        <v>6090</v>
      </c>
      <c r="D23" s="11" t="str">
        <f t="shared" si="0"/>
        <v>N/A</v>
      </c>
      <c r="E23" s="36">
        <v>6245</v>
      </c>
      <c r="F23" s="11" t="str">
        <f t="shared" si="1"/>
        <v>N/A</v>
      </c>
      <c r="G23" s="36">
        <v>6225</v>
      </c>
      <c r="H23" s="11" t="str">
        <f t="shared" si="2"/>
        <v>N/A</v>
      </c>
      <c r="I23" s="12">
        <v>2.5449999999999999</v>
      </c>
      <c r="J23" s="12">
        <v>-0.32</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37674</v>
      </c>
      <c r="D26" s="11" t="str">
        <f t="shared" si="0"/>
        <v>N/A</v>
      </c>
      <c r="E26" s="36">
        <v>40023</v>
      </c>
      <c r="F26" s="11" t="str">
        <f t="shared" si="1"/>
        <v>N/A</v>
      </c>
      <c r="G26" s="36">
        <v>40923</v>
      </c>
      <c r="H26" s="11" t="str">
        <f t="shared" si="2"/>
        <v>N/A</v>
      </c>
      <c r="I26" s="12">
        <v>6.2350000000000003</v>
      </c>
      <c r="J26" s="12">
        <v>2.2490000000000001</v>
      </c>
      <c r="K26" s="43" t="s">
        <v>739</v>
      </c>
      <c r="L26" s="9" t="str">
        <f t="shared" si="3"/>
        <v>Yes</v>
      </c>
    </row>
    <row r="27" spans="1:12" x14ac:dyDescent="0.25">
      <c r="A27" s="4" t="s">
        <v>1004</v>
      </c>
      <c r="B27" s="35" t="s">
        <v>213</v>
      </c>
      <c r="C27" s="36">
        <v>7363</v>
      </c>
      <c r="D27" s="11" t="str">
        <f t="shared" si="0"/>
        <v>N/A</v>
      </c>
      <c r="E27" s="36">
        <v>7413</v>
      </c>
      <c r="F27" s="11" t="str">
        <f t="shared" si="1"/>
        <v>N/A</v>
      </c>
      <c r="G27" s="36">
        <v>7022</v>
      </c>
      <c r="H27" s="11" t="str">
        <f t="shared" si="2"/>
        <v>N/A</v>
      </c>
      <c r="I27" s="12">
        <v>0.67910000000000004</v>
      </c>
      <c r="J27" s="12">
        <v>-5.27</v>
      </c>
      <c r="K27" s="43" t="s">
        <v>739</v>
      </c>
      <c r="L27" s="9" t="str">
        <f t="shared" si="3"/>
        <v>Yes</v>
      </c>
    </row>
    <row r="28" spans="1:12" x14ac:dyDescent="0.25">
      <c r="A28" s="50" t="s">
        <v>1005</v>
      </c>
      <c r="B28" s="35" t="s">
        <v>213</v>
      </c>
      <c r="C28" s="36">
        <v>3236</v>
      </c>
      <c r="D28" s="11" t="str">
        <f t="shared" si="0"/>
        <v>N/A</v>
      </c>
      <c r="E28" s="36">
        <v>3227</v>
      </c>
      <c r="F28" s="11" t="str">
        <f t="shared" si="1"/>
        <v>N/A</v>
      </c>
      <c r="G28" s="36">
        <v>3291</v>
      </c>
      <c r="H28" s="11" t="str">
        <f t="shared" si="2"/>
        <v>N/A</v>
      </c>
      <c r="I28" s="12">
        <v>-0.27800000000000002</v>
      </c>
      <c r="J28" s="12">
        <v>1.9830000000000001</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11369</v>
      </c>
      <c r="D30" s="11" t="str">
        <f t="shared" si="0"/>
        <v>N/A</v>
      </c>
      <c r="E30" s="36">
        <v>12467</v>
      </c>
      <c r="F30" s="11" t="str">
        <f t="shared" si="1"/>
        <v>N/A</v>
      </c>
      <c r="G30" s="36">
        <v>11799</v>
      </c>
      <c r="H30" s="11" t="str">
        <f t="shared" si="2"/>
        <v>N/A</v>
      </c>
      <c r="I30" s="12">
        <v>9.6579999999999995</v>
      </c>
      <c r="J30" s="12">
        <v>-5.36</v>
      </c>
      <c r="K30" s="43" t="s">
        <v>739</v>
      </c>
      <c r="L30" s="9" t="str">
        <f t="shared" si="3"/>
        <v>Yes</v>
      </c>
    </row>
    <row r="31" spans="1:12" x14ac:dyDescent="0.25">
      <c r="A31" s="44" t="s">
        <v>1007</v>
      </c>
      <c r="B31" s="35" t="s">
        <v>213</v>
      </c>
      <c r="C31" s="36">
        <v>5284</v>
      </c>
      <c r="D31" s="11" t="str">
        <f t="shared" si="0"/>
        <v>N/A</v>
      </c>
      <c r="E31" s="36">
        <v>5705</v>
      </c>
      <c r="F31" s="11" t="str">
        <f t="shared" si="1"/>
        <v>N/A</v>
      </c>
      <c r="G31" s="36">
        <v>5318</v>
      </c>
      <c r="H31" s="11" t="str">
        <f t="shared" si="2"/>
        <v>N/A</v>
      </c>
      <c r="I31" s="12">
        <v>7.9669999999999996</v>
      </c>
      <c r="J31" s="12">
        <v>-6.78</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1010</v>
      </c>
      <c r="B34" s="35" t="s">
        <v>213</v>
      </c>
      <c r="C34" s="36">
        <v>2833</v>
      </c>
      <c r="D34" s="11" t="str">
        <f t="shared" si="0"/>
        <v>N/A</v>
      </c>
      <c r="E34" s="36">
        <v>3073</v>
      </c>
      <c r="F34" s="11" t="str">
        <f t="shared" si="1"/>
        <v>N/A</v>
      </c>
      <c r="G34" s="36">
        <v>2880</v>
      </c>
      <c r="H34" s="11" t="str">
        <f t="shared" si="2"/>
        <v>N/A</v>
      </c>
      <c r="I34" s="12">
        <v>8.4719999999999995</v>
      </c>
      <c r="J34" s="12">
        <v>-6.28</v>
      </c>
      <c r="K34" s="43" t="s">
        <v>739</v>
      </c>
      <c r="L34" s="9" t="str">
        <f t="shared" si="3"/>
        <v>Yes</v>
      </c>
    </row>
    <row r="35" spans="1:12" x14ac:dyDescent="0.25">
      <c r="A35" s="44" t="s">
        <v>1011</v>
      </c>
      <c r="B35" s="35" t="s">
        <v>213</v>
      </c>
      <c r="C35" s="36">
        <v>2813</v>
      </c>
      <c r="D35" s="11" t="str">
        <f t="shared" si="0"/>
        <v>N/A</v>
      </c>
      <c r="E35" s="36">
        <v>3179</v>
      </c>
      <c r="F35" s="11" t="str">
        <f t="shared" si="1"/>
        <v>N/A</v>
      </c>
      <c r="G35" s="36">
        <v>3099</v>
      </c>
      <c r="H35" s="11" t="str">
        <f t="shared" si="2"/>
        <v>N/A</v>
      </c>
      <c r="I35" s="12">
        <v>13.01</v>
      </c>
      <c r="J35" s="12">
        <v>-2.52</v>
      </c>
      <c r="K35" s="43" t="s">
        <v>739</v>
      </c>
      <c r="L35" s="9" t="str">
        <f t="shared" si="3"/>
        <v>Yes</v>
      </c>
    </row>
    <row r="36" spans="1:12" x14ac:dyDescent="0.25">
      <c r="A36" s="44" t="s">
        <v>1012</v>
      </c>
      <c r="B36" s="35" t="s">
        <v>213</v>
      </c>
      <c r="C36" s="36">
        <v>439</v>
      </c>
      <c r="D36" s="11" t="str">
        <f t="shared" si="0"/>
        <v>N/A</v>
      </c>
      <c r="E36" s="36">
        <v>510</v>
      </c>
      <c r="F36" s="11" t="str">
        <f t="shared" si="1"/>
        <v>N/A</v>
      </c>
      <c r="G36" s="36">
        <v>502</v>
      </c>
      <c r="H36" s="11" t="str">
        <f t="shared" si="2"/>
        <v>N/A</v>
      </c>
      <c r="I36" s="12">
        <v>16.170000000000002</v>
      </c>
      <c r="J36" s="12">
        <v>-1.57</v>
      </c>
      <c r="K36" s="43" t="s">
        <v>739</v>
      </c>
      <c r="L36" s="9" t="str">
        <f t="shared" si="3"/>
        <v>Yes</v>
      </c>
    </row>
    <row r="37" spans="1:12" x14ac:dyDescent="0.25">
      <c r="A37" s="44" t="s">
        <v>122</v>
      </c>
      <c r="B37" s="35" t="s">
        <v>213</v>
      </c>
      <c r="C37" s="36">
        <v>33</v>
      </c>
      <c r="D37" s="11" t="str">
        <f t="shared" si="0"/>
        <v>N/A</v>
      </c>
      <c r="E37" s="36">
        <v>21</v>
      </c>
      <c r="F37" s="11" t="str">
        <f t="shared" si="1"/>
        <v>N/A</v>
      </c>
      <c r="G37" s="36">
        <v>18</v>
      </c>
      <c r="H37" s="11" t="str">
        <f t="shared" si="2"/>
        <v>N/A</v>
      </c>
      <c r="I37" s="12">
        <v>-36.4</v>
      </c>
      <c r="J37" s="12">
        <v>-14.3</v>
      </c>
      <c r="K37" s="43" t="s">
        <v>739</v>
      </c>
      <c r="L37" s="9" t="str">
        <f t="shared" si="3"/>
        <v>Yes</v>
      </c>
    </row>
    <row r="38" spans="1:12" x14ac:dyDescent="0.25">
      <c r="A38" s="44" t="s">
        <v>84</v>
      </c>
      <c r="B38" s="35" t="s">
        <v>213</v>
      </c>
      <c r="C38" s="45">
        <v>332295114</v>
      </c>
      <c r="D38" s="11" t="str">
        <f t="shared" si="0"/>
        <v>N/A</v>
      </c>
      <c r="E38" s="45">
        <v>336710085</v>
      </c>
      <c r="F38" s="11" t="str">
        <f t="shared" si="1"/>
        <v>N/A</v>
      </c>
      <c r="G38" s="45">
        <v>324380465</v>
      </c>
      <c r="H38" s="11" t="str">
        <f t="shared" si="2"/>
        <v>N/A</v>
      </c>
      <c r="I38" s="12">
        <v>1.329</v>
      </c>
      <c r="J38" s="12">
        <v>-3.66</v>
      </c>
      <c r="K38" s="43" t="s">
        <v>739</v>
      </c>
      <c r="L38" s="9" t="str">
        <f t="shared" si="3"/>
        <v>Yes</v>
      </c>
    </row>
    <row r="39" spans="1:12" x14ac:dyDescent="0.25">
      <c r="A39" s="44" t="s">
        <v>1301</v>
      </c>
      <c r="B39" s="35" t="s">
        <v>213</v>
      </c>
      <c r="C39" s="45">
        <v>4634.1326249000003</v>
      </c>
      <c r="D39" s="11" t="str">
        <f t="shared" si="0"/>
        <v>N/A</v>
      </c>
      <c r="E39" s="45">
        <v>4451.5406734999997</v>
      </c>
      <c r="F39" s="11" t="str">
        <f t="shared" si="1"/>
        <v>N/A</v>
      </c>
      <c r="G39" s="45">
        <v>4288.1377071999996</v>
      </c>
      <c r="H39" s="11" t="str">
        <f t="shared" si="2"/>
        <v>N/A</v>
      </c>
      <c r="I39" s="12">
        <v>-3.94</v>
      </c>
      <c r="J39" s="12">
        <v>-3.67</v>
      </c>
      <c r="K39" s="43" t="s">
        <v>739</v>
      </c>
      <c r="L39" s="9" t="str">
        <f t="shared" si="3"/>
        <v>Yes</v>
      </c>
    </row>
    <row r="40" spans="1:12" x14ac:dyDescent="0.25">
      <c r="A40" s="44" t="s">
        <v>1302</v>
      </c>
      <c r="B40" s="35" t="s">
        <v>213</v>
      </c>
      <c r="C40" s="45">
        <v>5427.4416332999999</v>
      </c>
      <c r="D40" s="11" t="str">
        <f>IF($B40="N/A","N/A",IF(C40&gt;10,"No",IF(C40&lt;-10,"No","Yes")))</f>
        <v>N/A</v>
      </c>
      <c r="E40" s="45">
        <v>5217.8844723000002</v>
      </c>
      <c r="F40" s="11" t="str">
        <f>IF($B40="N/A","N/A",IF(E40&gt;10,"No",IF(E40&lt;-10,"No","Yes")))</f>
        <v>N/A</v>
      </c>
      <c r="G40" s="45">
        <v>5070.5046580999997</v>
      </c>
      <c r="H40" s="11" t="str">
        <f>IF($B40="N/A","N/A",IF(G40&gt;10,"No",IF(G40&lt;-10,"No","Yes")))</f>
        <v>N/A</v>
      </c>
      <c r="I40" s="12">
        <v>-3.86</v>
      </c>
      <c r="J40" s="12">
        <v>-2.82</v>
      </c>
      <c r="K40" s="43" t="s">
        <v>739</v>
      </c>
      <c r="L40" s="9" t="str">
        <f>IF(J40="Div by 0", "N/A", IF(K40="N/A","N/A", IF(J40&gt;VALUE(MID(K40,1,2)), "No", IF(J40&lt;-1*VALUE(MID(K40,1,2)), "No", "Yes"))))</f>
        <v>Yes</v>
      </c>
    </row>
    <row r="41" spans="1:12" x14ac:dyDescent="0.25">
      <c r="A41" s="44" t="s">
        <v>107</v>
      </c>
      <c r="B41" s="35" t="s">
        <v>213</v>
      </c>
      <c r="C41" s="45">
        <v>0</v>
      </c>
      <c r="D41" s="11" t="str">
        <f t="shared" ref="D41:D44" si="4">IF($B41="N/A","N/A",IF(C41&gt;10,"No",IF(C41&lt;-10,"No","Yes")))</f>
        <v>N/A</v>
      </c>
      <c r="E41" s="45">
        <v>0</v>
      </c>
      <c r="F41" s="11" t="str">
        <f t="shared" ref="F41:F44" si="5">IF($B41="N/A","N/A",IF(E41&gt;10,"No",IF(E41&lt;-10,"No","Yes")))</f>
        <v>N/A</v>
      </c>
      <c r="G41" s="45">
        <v>0</v>
      </c>
      <c r="H41" s="11" t="str">
        <f t="shared" ref="H41:H44" si="6">IF($B41="N/A","N/A",IF(G41&gt;10,"No",IF(G41&lt;-10,"No","Yes")))</f>
        <v>N/A</v>
      </c>
      <c r="I41" s="12" t="s">
        <v>1746</v>
      </c>
      <c r="J41" s="12" t="s">
        <v>1746</v>
      </c>
      <c r="K41" s="43" t="s">
        <v>739</v>
      </c>
      <c r="L41" s="9" t="str">
        <f t="shared" ref="L41:L43" si="7">IF(J41="Div by 0", "N/A", IF(K41="N/A","N/A", IF(J41&gt;VALUE(MID(K41,1,2)), "No", IF(J41&lt;-1*VALUE(MID(K41,1,2)), "No", "Yes"))))</f>
        <v>N/A</v>
      </c>
    </row>
    <row r="42" spans="1:12" x14ac:dyDescent="0.25">
      <c r="A42" s="44" t="s">
        <v>158</v>
      </c>
      <c r="B42" s="43" t="s">
        <v>217</v>
      </c>
      <c r="C42" s="1">
        <v>0</v>
      </c>
      <c r="D42" s="11" t="str">
        <f>IF($B42="N/A","N/A",IF(C42&gt;0,"No",IF(C42&lt;0,"No","Yes")))</f>
        <v>Yes</v>
      </c>
      <c r="E42" s="1">
        <v>0</v>
      </c>
      <c r="F42" s="11" t="str">
        <f>IF($B42="N/A","N/A",IF(E42&gt;0,"No",IF(E42&lt;0,"No","Yes")))</f>
        <v>Yes</v>
      </c>
      <c r="G42" s="1">
        <v>0</v>
      </c>
      <c r="H42" s="11" t="str">
        <f>IF($B42="N/A","N/A",IF(G42&gt;0,"No",IF(G42&lt;0,"No","Yes")))</f>
        <v>Yes</v>
      </c>
      <c r="I42" s="12" t="s">
        <v>1746</v>
      </c>
      <c r="J42" s="12" t="s">
        <v>1746</v>
      </c>
      <c r="K42" s="43" t="s">
        <v>739</v>
      </c>
      <c r="L42" s="9" t="str">
        <f t="shared" si="7"/>
        <v>N/A</v>
      </c>
    </row>
    <row r="43" spans="1:12" x14ac:dyDescent="0.25">
      <c r="A43" s="44" t="s">
        <v>156</v>
      </c>
      <c r="B43" s="35" t="s">
        <v>213</v>
      </c>
      <c r="C43" s="45">
        <v>0</v>
      </c>
      <c r="D43" s="11" t="str">
        <f t="shared" si="4"/>
        <v>N/A</v>
      </c>
      <c r="E43" s="45">
        <v>0</v>
      </c>
      <c r="F43" s="11" t="str">
        <f t="shared" si="5"/>
        <v>N/A</v>
      </c>
      <c r="G43" s="45">
        <v>0</v>
      </c>
      <c r="H43" s="11" t="str">
        <f t="shared" si="6"/>
        <v>N/A</v>
      </c>
      <c r="I43" s="12" t="s">
        <v>1746</v>
      </c>
      <c r="J43" s="12" t="s">
        <v>1746</v>
      </c>
      <c r="K43" s="43" t="s">
        <v>739</v>
      </c>
      <c r="L43" s="9" t="str">
        <f t="shared" si="7"/>
        <v>N/A</v>
      </c>
    </row>
    <row r="44" spans="1:12" x14ac:dyDescent="0.25">
      <c r="A44" s="44" t="s">
        <v>1303</v>
      </c>
      <c r="B44" s="35" t="s">
        <v>213</v>
      </c>
      <c r="C44" s="45" t="s">
        <v>1746</v>
      </c>
      <c r="D44" s="11" t="str">
        <f t="shared" si="4"/>
        <v>N/A</v>
      </c>
      <c r="E44" s="45" t="s">
        <v>1746</v>
      </c>
      <c r="F44" s="11" t="str">
        <f t="shared" si="5"/>
        <v>N/A</v>
      </c>
      <c r="G44" s="45" t="s">
        <v>1746</v>
      </c>
      <c r="H44" s="11" t="str">
        <f t="shared" si="6"/>
        <v>N/A</v>
      </c>
      <c r="I44" s="12" t="s">
        <v>1746</v>
      </c>
      <c r="J44" s="12" t="s">
        <v>1746</v>
      </c>
      <c r="K44" s="43" t="s">
        <v>739</v>
      </c>
      <c r="L44" s="9" t="str">
        <f>IF(J44="Div by 0", "N/A", IF(OR(J44="N/A",K44="N/A"),"N/A", IF(J44&gt;VALUE(MID(K44,1,2)), "No", IF(J44&lt;-1*VALUE(MID(K44,1,2)), "No", "Yes"))))</f>
        <v>N/A</v>
      </c>
    </row>
    <row r="45" spans="1:12" x14ac:dyDescent="0.25">
      <c r="A45" s="44" t="s">
        <v>1304</v>
      </c>
      <c r="B45" s="35" t="s">
        <v>213</v>
      </c>
      <c r="C45" s="45">
        <v>16281.483333</v>
      </c>
      <c r="D45" s="11" t="str">
        <f t="shared" ref="D45:D71" si="8">IF($B45="N/A","N/A",IF(C45&gt;10,"No",IF(C45&lt;-10,"No","Yes")))</f>
        <v>N/A</v>
      </c>
      <c r="E45" s="45">
        <v>13532.1</v>
      </c>
      <c r="F45" s="11" t="str">
        <f t="shared" ref="F45:F71" si="9">IF($B45="N/A","N/A",IF(E45&gt;10,"No",IF(E45&lt;-10,"No","Yes")))</f>
        <v>N/A</v>
      </c>
      <c r="G45" s="45">
        <v>17818.538462</v>
      </c>
      <c r="H45" s="11" t="str">
        <f t="shared" ref="H45:H71" si="10">IF($B45="N/A","N/A",IF(G45&gt;10,"No",IF(G45&lt;-10,"No","Yes")))</f>
        <v>N/A</v>
      </c>
      <c r="I45" s="12">
        <v>-16.899999999999999</v>
      </c>
      <c r="J45" s="12">
        <v>31.68</v>
      </c>
      <c r="K45" s="43" t="s">
        <v>739</v>
      </c>
      <c r="L45" s="9" t="str">
        <f t="shared" ref="L45:L71" si="11">IF(J45="Div by 0", "N/A", IF(K45="N/A","N/A", IF(J45&gt;VALUE(MID(K45,1,2)), "No", IF(J45&lt;-1*VALUE(MID(K45,1,2)), "No", "Yes"))))</f>
        <v>No</v>
      </c>
    </row>
    <row r="46" spans="1:12" x14ac:dyDescent="0.25">
      <c r="A46" s="44" t="s">
        <v>1305</v>
      </c>
      <c r="B46" s="35" t="s">
        <v>213</v>
      </c>
      <c r="C46" s="45">
        <v>16535</v>
      </c>
      <c r="D46" s="11" t="str">
        <f t="shared" si="8"/>
        <v>N/A</v>
      </c>
      <c r="E46" s="45">
        <v>24914.882353000001</v>
      </c>
      <c r="F46" s="11" t="str">
        <f t="shared" si="9"/>
        <v>N/A</v>
      </c>
      <c r="G46" s="45">
        <v>40710.071429000003</v>
      </c>
      <c r="H46" s="11" t="str">
        <f t="shared" si="10"/>
        <v>N/A</v>
      </c>
      <c r="I46" s="12">
        <v>50.68</v>
      </c>
      <c r="J46" s="12">
        <v>63.4</v>
      </c>
      <c r="K46" s="43" t="s">
        <v>739</v>
      </c>
      <c r="L46" s="9" t="str">
        <f t="shared" si="11"/>
        <v>No</v>
      </c>
    </row>
    <row r="47" spans="1:12" x14ac:dyDescent="0.25">
      <c r="A47" s="44" t="s">
        <v>1306</v>
      </c>
      <c r="B47" s="35" t="s">
        <v>213</v>
      </c>
      <c r="C47" s="45" t="s">
        <v>1746</v>
      </c>
      <c r="D47" s="11" t="str">
        <f t="shared" si="8"/>
        <v>N/A</v>
      </c>
      <c r="E47" s="45" t="s">
        <v>1746</v>
      </c>
      <c r="F47" s="11" t="str">
        <f t="shared" si="9"/>
        <v>N/A</v>
      </c>
      <c r="G47" s="45" t="s">
        <v>1746</v>
      </c>
      <c r="H47" s="11" t="str">
        <f t="shared" si="10"/>
        <v>N/A</v>
      </c>
      <c r="I47" s="12" t="s">
        <v>1746</v>
      </c>
      <c r="J47" s="12" t="s">
        <v>1746</v>
      </c>
      <c r="K47" s="43" t="s">
        <v>739</v>
      </c>
      <c r="L47" s="9" t="str">
        <f t="shared" si="11"/>
        <v>N/A</v>
      </c>
    </row>
    <row r="48" spans="1:12" x14ac:dyDescent="0.25">
      <c r="A48" s="44" t="s">
        <v>1307</v>
      </c>
      <c r="B48" s="35" t="s">
        <v>213</v>
      </c>
      <c r="C48" s="45" t="s">
        <v>1746</v>
      </c>
      <c r="D48" s="11" t="str">
        <f t="shared" si="8"/>
        <v>N/A</v>
      </c>
      <c r="E48" s="45" t="s">
        <v>1746</v>
      </c>
      <c r="F48" s="11" t="str">
        <f t="shared" si="9"/>
        <v>N/A</v>
      </c>
      <c r="G48" s="45" t="s">
        <v>1746</v>
      </c>
      <c r="H48" s="11" t="str">
        <f t="shared" si="10"/>
        <v>N/A</v>
      </c>
      <c r="I48" s="12" t="s">
        <v>1746</v>
      </c>
      <c r="J48" s="12" t="s">
        <v>1746</v>
      </c>
      <c r="K48" s="43" t="s">
        <v>739</v>
      </c>
      <c r="L48" s="9" t="str">
        <f t="shared" si="11"/>
        <v>N/A</v>
      </c>
    </row>
    <row r="49" spans="1:12" x14ac:dyDescent="0.25">
      <c r="A49" s="44" t="s">
        <v>1308</v>
      </c>
      <c r="B49" s="35" t="s">
        <v>213</v>
      </c>
      <c r="C49" s="45">
        <v>16154.725</v>
      </c>
      <c r="D49" s="11" t="str">
        <f t="shared" si="8"/>
        <v>N/A</v>
      </c>
      <c r="E49" s="45">
        <v>9031.9302325999997</v>
      </c>
      <c r="F49" s="11" t="str">
        <f t="shared" si="9"/>
        <v>N/A</v>
      </c>
      <c r="G49" s="45">
        <v>4999.28</v>
      </c>
      <c r="H49" s="11" t="str">
        <f t="shared" si="10"/>
        <v>N/A</v>
      </c>
      <c r="I49" s="12">
        <v>-44.1</v>
      </c>
      <c r="J49" s="12">
        <v>-44.6</v>
      </c>
      <c r="K49" s="43" t="s">
        <v>739</v>
      </c>
      <c r="L49" s="9" t="str">
        <f t="shared" si="11"/>
        <v>No</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20992.122421</v>
      </c>
      <c r="D51" s="11" t="str">
        <f t="shared" si="8"/>
        <v>N/A</v>
      </c>
      <c r="E51" s="45">
        <v>21824.183752000001</v>
      </c>
      <c r="F51" s="11" t="str">
        <f t="shared" si="9"/>
        <v>N/A</v>
      </c>
      <c r="G51" s="45">
        <v>21710.420828999999</v>
      </c>
      <c r="H51" s="11" t="str">
        <f t="shared" si="10"/>
        <v>N/A</v>
      </c>
      <c r="I51" s="12">
        <v>3.964</v>
      </c>
      <c r="J51" s="12">
        <v>-0.52100000000000002</v>
      </c>
      <c r="K51" s="43" t="s">
        <v>739</v>
      </c>
      <c r="L51" s="9" t="str">
        <f t="shared" si="11"/>
        <v>Yes</v>
      </c>
    </row>
    <row r="52" spans="1:12" x14ac:dyDescent="0.25">
      <c r="A52" s="44" t="s">
        <v>1311</v>
      </c>
      <c r="B52" s="35" t="s">
        <v>213</v>
      </c>
      <c r="C52" s="45">
        <v>15239.998119</v>
      </c>
      <c r="D52" s="11" t="str">
        <f t="shared" si="8"/>
        <v>N/A</v>
      </c>
      <c r="E52" s="45">
        <v>15993.975675</v>
      </c>
      <c r="F52" s="11" t="str">
        <f t="shared" si="9"/>
        <v>N/A</v>
      </c>
      <c r="G52" s="45">
        <v>15606.804571000001</v>
      </c>
      <c r="H52" s="11" t="str">
        <f t="shared" si="10"/>
        <v>N/A</v>
      </c>
      <c r="I52" s="12">
        <v>4.9470000000000001</v>
      </c>
      <c r="J52" s="12">
        <v>-2.42</v>
      </c>
      <c r="K52" s="43" t="s">
        <v>739</v>
      </c>
      <c r="L52" s="9" t="str">
        <f t="shared" si="11"/>
        <v>Yes</v>
      </c>
    </row>
    <row r="53" spans="1:12" x14ac:dyDescent="0.25">
      <c r="A53" s="44" t="s">
        <v>1312</v>
      </c>
      <c r="B53" s="35" t="s">
        <v>213</v>
      </c>
      <c r="C53" s="45" t="s">
        <v>1746</v>
      </c>
      <c r="D53" s="11" t="str">
        <f t="shared" si="8"/>
        <v>N/A</v>
      </c>
      <c r="E53" s="45" t="s">
        <v>1746</v>
      </c>
      <c r="F53" s="11" t="str">
        <f t="shared" si="9"/>
        <v>N/A</v>
      </c>
      <c r="G53" s="45" t="s">
        <v>1746</v>
      </c>
      <c r="H53" s="11" t="str">
        <f t="shared" si="10"/>
        <v>N/A</v>
      </c>
      <c r="I53" s="12" t="s">
        <v>1746</v>
      </c>
      <c r="J53" s="12" t="s">
        <v>1746</v>
      </c>
      <c r="K53" s="43" t="s">
        <v>739</v>
      </c>
      <c r="L53" s="9" t="str">
        <f t="shared" si="11"/>
        <v>N/A</v>
      </c>
    </row>
    <row r="54" spans="1:12" x14ac:dyDescent="0.25">
      <c r="A54" s="44" t="s">
        <v>1313</v>
      </c>
      <c r="B54" s="35" t="s">
        <v>213</v>
      </c>
      <c r="C54" s="45">
        <v>9416.2161016999999</v>
      </c>
      <c r="D54" s="11" t="str">
        <f t="shared" si="8"/>
        <v>N/A</v>
      </c>
      <c r="E54" s="45">
        <v>12455.41841</v>
      </c>
      <c r="F54" s="11" t="str">
        <f t="shared" si="9"/>
        <v>N/A</v>
      </c>
      <c r="G54" s="45">
        <v>16524.870445</v>
      </c>
      <c r="H54" s="11" t="str">
        <f t="shared" si="10"/>
        <v>N/A</v>
      </c>
      <c r="I54" s="12">
        <v>32.28</v>
      </c>
      <c r="J54" s="12">
        <v>32.67</v>
      </c>
      <c r="K54" s="43" t="s">
        <v>739</v>
      </c>
      <c r="L54" s="9" t="str">
        <f t="shared" si="11"/>
        <v>No</v>
      </c>
    </row>
    <row r="55" spans="1:12" x14ac:dyDescent="0.25">
      <c r="A55" s="44" t="s">
        <v>1690</v>
      </c>
      <c r="B55" s="35" t="s">
        <v>213</v>
      </c>
      <c r="C55" s="45">
        <v>40076.823157999999</v>
      </c>
      <c r="D55" s="11" t="str">
        <f t="shared" si="8"/>
        <v>N/A</v>
      </c>
      <c r="E55" s="45">
        <v>40937.591644</v>
      </c>
      <c r="F55" s="11" t="str">
        <f t="shared" si="9"/>
        <v>N/A</v>
      </c>
      <c r="G55" s="45">
        <v>42766.811707000001</v>
      </c>
      <c r="H55" s="11" t="str">
        <f t="shared" si="10"/>
        <v>N/A</v>
      </c>
      <c r="I55" s="12">
        <v>2.1480000000000001</v>
      </c>
      <c r="J55" s="12">
        <v>4.468</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2746.0562515000001</v>
      </c>
      <c r="D57" s="11" t="str">
        <f t="shared" si="8"/>
        <v>N/A</v>
      </c>
      <c r="E57" s="45">
        <v>2448.1125324999998</v>
      </c>
      <c r="F57" s="11" t="str">
        <f t="shared" si="9"/>
        <v>N/A</v>
      </c>
      <c r="G57" s="45">
        <v>2246.2238388000001</v>
      </c>
      <c r="H57" s="11" t="str">
        <f t="shared" si="10"/>
        <v>N/A</v>
      </c>
      <c r="I57" s="12">
        <v>-10.8</v>
      </c>
      <c r="J57" s="12">
        <v>-8.25</v>
      </c>
      <c r="K57" s="43" t="s">
        <v>739</v>
      </c>
      <c r="L57" s="9" t="str">
        <f t="shared" si="11"/>
        <v>Yes</v>
      </c>
    </row>
    <row r="58" spans="1:12" x14ac:dyDescent="0.25">
      <c r="A58" s="44" t="s">
        <v>1315</v>
      </c>
      <c r="B58" s="35" t="s">
        <v>213</v>
      </c>
      <c r="C58" s="45">
        <v>2176.5377668000001</v>
      </c>
      <c r="D58" s="11" t="str">
        <f t="shared" si="8"/>
        <v>N/A</v>
      </c>
      <c r="E58" s="45">
        <v>2110.8587670000002</v>
      </c>
      <c r="F58" s="11" t="str">
        <f t="shared" si="9"/>
        <v>N/A</v>
      </c>
      <c r="G58" s="45">
        <v>2050.7956626999999</v>
      </c>
      <c r="H58" s="11" t="str">
        <f t="shared" si="10"/>
        <v>N/A</v>
      </c>
      <c r="I58" s="12">
        <v>-3.02</v>
      </c>
      <c r="J58" s="12">
        <v>-2.85</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1935.4736158000001</v>
      </c>
      <c r="D61" s="11" t="str">
        <f t="shared" si="8"/>
        <v>N/A</v>
      </c>
      <c r="E61" s="45">
        <v>1794.3375808999999</v>
      </c>
      <c r="F61" s="11" t="str">
        <f t="shared" si="9"/>
        <v>N/A</v>
      </c>
      <c r="G61" s="45">
        <v>1697.7091611000001</v>
      </c>
      <c r="H61" s="11" t="str">
        <f t="shared" si="10"/>
        <v>N/A</v>
      </c>
      <c r="I61" s="12">
        <v>-7.29</v>
      </c>
      <c r="J61" s="12">
        <v>-5.39</v>
      </c>
      <c r="K61" s="43" t="s">
        <v>739</v>
      </c>
      <c r="L61" s="9" t="str">
        <f t="shared" si="11"/>
        <v>Yes</v>
      </c>
    </row>
    <row r="62" spans="1:12" x14ac:dyDescent="0.25">
      <c r="A62" s="3" t="s">
        <v>1695</v>
      </c>
      <c r="B62" s="35" t="s">
        <v>213</v>
      </c>
      <c r="C62" s="45">
        <v>4696.3372267000004</v>
      </c>
      <c r="D62" s="11" t="str">
        <f t="shared" si="8"/>
        <v>N/A</v>
      </c>
      <c r="E62" s="45">
        <v>3977.8080399</v>
      </c>
      <c r="F62" s="11" t="str">
        <f t="shared" si="9"/>
        <v>N/A</v>
      </c>
      <c r="G62" s="45">
        <v>4149.4619765999996</v>
      </c>
      <c r="H62" s="11" t="str">
        <f t="shared" si="10"/>
        <v>N/A</v>
      </c>
      <c r="I62" s="12">
        <v>-15.3</v>
      </c>
      <c r="J62" s="12">
        <v>4.3150000000000004</v>
      </c>
      <c r="K62" s="43" t="s">
        <v>739</v>
      </c>
      <c r="L62" s="9" t="str">
        <f t="shared" si="11"/>
        <v>Yes</v>
      </c>
    </row>
    <row r="63" spans="1:12" x14ac:dyDescent="0.25">
      <c r="A63" s="3" t="s">
        <v>1696</v>
      </c>
      <c r="B63" s="35" t="s">
        <v>213</v>
      </c>
      <c r="C63" s="45">
        <v>8817.2364030000008</v>
      </c>
      <c r="D63" s="11" t="str">
        <f t="shared" si="8"/>
        <v>N/A</v>
      </c>
      <c r="E63" s="45">
        <v>7695.2621630000003</v>
      </c>
      <c r="F63" s="11" t="str">
        <f t="shared" si="9"/>
        <v>N/A</v>
      </c>
      <c r="G63" s="45">
        <v>5375.6277726999997</v>
      </c>
      <c r="H63" s="11" t="str">
        <f t="shared" si="10"/>
        <v>N/A</v>
      </c>
      <c r="I63" s="12">
        <v>-12.7</v>
      </c>
      <c r="J63" s="12">
        <v>-30.1</v>
      </c>
      <c r="K63" s="43" t="s">
        <v>739</v>
      </c>
      <c r="L63" s="9" t="str">
        <f t="shared" si="11"/>
        <v>No</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5091.6489577000002</v>
      </c>
      <c r="D65" s="11" t="str">
        <f t="shared" si="8"/>
        <v>N/A</v>
      </c>
      <c r="E65" s="45">
        <v>4907.6550091999998</v>
      </c>
      <c r="F65" s="11" t="str">
        <f t="shared" si="9"/>
        <v>N/A</v>
      </c>
      <c r="G65" s="45">
        <v>4815.5973388000002</v>
      </c>
      <c r="H65" s="11" t="str">
        <f t="shared" si="10"/>
        <v>N/A</v>
      </c>
      <c r="I65" s="12">
        <v>-3.61</v>
      </c>
      <c r="J65" s="12">
        <v>-1.88</v>
      </c>
      <c r="K65" s="43" t="s">
        <v>739</v>
      </c>
      <c r="L65" s="9" t="str">
        <f t="shared" si="11"/>
        <v>Yes</v>
      </c>
    </row>
    <row r="66" spans="1:12" x14ac:dyDescent="0.25">
      <c r="A66" s="3" t="s">
        <v>1699</v>
      </c>
      <c r="B66" s="35" t="s">
        <v>213</v>
      </c>
      <c r="C66" s="45">
        <v>4379.9606358999999</v>
      </c>
      <c r="D66" s="11" t="str">
        <f t="shared" si="8"/>
        <v>N/A</v>
      </c>
      <c r="E66" s="45">
        <v>4460.3125329000004</v>
      </c>
      <c r="F66" s="11" t="str">
        <f t="shared" si="9"/>
        <v>N/A</v>
      </c>
      <c r="G66" s="45">
        <v>4370.2181270999999</v>
      </c>
      <c r="H66" s="11" t="str">
        <f t="shared" si="10"/>
        <v>N/A</v>
      </c>
      <c r="I66" s="12">
        <v>1.835</v>
      </c>
      <c r="J66" s="12">
        <v>-2.02</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t="s">
        <v>1746</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6186.0331803999998</v>
      </c>
      <c r="D69" s="11" t="str">
        <f t="shared" si="8"/>
        <v>N/A</v>
      </c>
      <c r="E69" s="45">
        <v>5840.9023754999998</v>
      </c>
      <c r="F69" s="11" t="str">
        <f t="shared" si="9"/>
        <v>N/A</v>
      </c>
      <c r="G69" s="45">
        <v>5807.2291667</v>
      </c>
      <c r="H69" s="11" t="str">
        <f t="shared" si="10"/>
        <v>N/A</v>
      </c>
      <c r="I69" s="12">
        <v>-5.58</v>
      </c>
      <c r="J69" s="12">
        <v>-0.57699999999999996</v>
      </c>
      <c r="K69" s="43" t="s">
        <v>739</v>
      </c>
      <c r="L69" s="9" t="str">
        <f t="shared" si="11"/>
        <v>Yes</v>
      </c>
    </row>
    <row r="70" spans="1:12" x14ac:dyDescent="0.25">
      <c r="A70" s="44" t="s">
        <v>1703</v>
      </c>
      <c r="B70" s="35" t="s">
        <v>213</v>
      </c>
      <c r="C70" s="45">
        <v>4615.4489868000001</v>
      </c>
      <c r="D70" s="11" t="str">
        <f t="shared" si="8"/>
        <v>N/A</v>
      </c>
      <c r="E70" s="45">
        <v>4194.1031770999998</v>
      </c>
      <c r="F70" s="11" t="str">
        <f t="shared" si="9"/>
        <v>N/A</v>
      </c>
      <c r="G70" s="45">
        <v>4127.3220394</v>
      </c>
      <c r="H70" s="11" t="str">
        <f t="shared" si="10"/>
        <v>N/A</v>
      </c>
      <c r="I70" s="12">
        <v>-9.1300000000000008</v>
      </c>
      <c r="J70" s="12">
        <v>-1.59</v>
      </c>
      <c r="K70" s="43" t="s">
        <v>739</v>
      </c>
      <c r="L70" s="9" t="str">
        <f t="shared" si="11"/>
        <v>Yes</v>
      </c>
    </row>
    <row r="71" spans="1:12" x14ac:dyDescent="0.25">
      <c r="A71" s="44" t="s">
        <v>1704</v>
      </c>
      <c r="B71" s="35" t="s">
        <v>213</v>
      </c>
      <c r="C71" s="45">
        <v>9646.8223235000005</v>
      </c>
      <c r="D71" s="11" t="str">
        <f t="shared" si="8"/>
        <v>N/A</v>
      </c>
      <c r="E71" s="45">
        <v>8736.2843137</v>
      </c>
      <c r="F71" s="11" t="str">
        <f t="shared" si="9"/>
        <v>N/A</v>
      </c>
      <c r="G71" s="45">
        <v>8093.6693226999996</v>
      </c>
      <c r="H71" s="11" t="str">
        <f t="shared" si="10"/>
        <v>N/A</v>
      </c>
      <c r="I71" s="12">
        <v>-9.44</v>
      </c>
      <c r="J71" s="12">
        <v>-7.36</v>
      </c>
      <c r="K71" s="43" t="s">
        <v>739</v>
      </c>
      <c r="L71" s="9" t="str">
        <f t="shared" si="11"/>
        <v>Yes</v>
      </c>
    </row>
    <row r="72" spans="1:12" x14ac:dyDescent="0.25">
      <c r="A72" s="44" t="s">
        <v>1622</v>
      </c>
      <c r="B72" s="35" t="s">
        <v>213</v>
      </c>
      <c r="C72" s="45">
        <v>73130651</v>
      </c>
      <c r="D72" s="11" t="str">
        <f t="shared" ref="D72:D135" si="12">IF($B72="N/A","N/A",IF(C72&gt;10,"No",IF(C72&lt;-10,"No","Yes")))</f>
        <v>N/A</v>
      </c>
      <c r="E72" s="45">
        <v>77887424</v>
      </c>
      <c r="F72" s="11" t="str">
        <f t="shared" ref="F72:F135" si="13">IF($B72="N/A","N/A",IF(E72&gt;10,"No",IF(E72&lt;-10,"No","Yes")))</f>
        <v>N/A</v>
      </c>
      <c r="G72" s="45">
        <v>72910341</v>
      </c>
      <c r="H72" s="11" t="str">
        <f t="shared" ref="H72:H135" si="14">IF($B72="N/A","N/A",IF(G72&gt;10,"No",IF(G72&lt;-10,"No","Yes")))</f>
        <v>N/A</v>
      </c>
      <c r="I72" s="12">
        <v>6.5039999999999996</v>
      </c>
      <c r="J72" s="12">
        <v>-6.39</v>
      </c>
      <c r="K72" s="43" t="s">
        <v>739</v>
      </c>
      <c r="L72" s="9" t="str">
        <f t="shared" ref="L72:L132" si="15">IF(J72="Div by 0", "N/A", IF(K72="N/A","N/A", IF(J72&gt;VALUE(MID(K72,1,2)), "No", IF(J72&lt;-1*VALUE(MID(K72,1,2)), "No", "Yes"))))</f>
        <v>Yes</v>
      </c>
    </row>
    <row r="73" spans="1:12" x14ac:dyDescent="0.25">
      <c r="A73" s="44" t="s">
        <v>1623</v>
      </c>
      <c r="B73" s="35" t="s">
        <v>213</v>
      </c>
      <c r="C73" s="36">
        <v>9019</v>
      </c>
      <c r="D73" s="11" t="str">
        <f t="shared" si="12"/>
        <v>N/A</v>
      </c>
      <c r="E73" s="36">
        <v>8996</v>
      </c>
      <c r="F73" s="11" t="str">
        <f t="shared" si="13"/>
        <v>N/A</v>
      </c>
      <c r="G73" s="36">
        <v>8255</v>
      </c>
      <c r="H73" s="11" t="str">
        <f t="shared" si="14"/>
        <v>N/A</v>
      </c>
      <c r="I73" s="12">
        <v>-0.255</v>
      </c>
      <c r="J73" s="12">
        <v>-8.24</v>
      </c>
      <c r="K73" s="43" t="s">
        <v>739</v>
      </c>
      <c r="L73" s="9" t="str">
        <f t="shared" si="15"/>
        <v>Yes</v>
      </c>
    </row>
    <row r="74" spans="1:12" x14ac:dyDescent="0.25">
      <c r="A74" s="44" t="s">
        <v>1316</v>
      </c>
      <c r="B74" s="35" t="s">
        <v>213</v>
      </c>
      <c r="C74" s="45">
        <v>8108.5099234999998</v>
      </c>
      <c r="D74" s="11" t="str">
        <f t="shared" si="12"/>
        <v>N/A</v>
      </c>
      <c r="E74" s="45">
        <v>8658.0062249999992</v>
      </c>
      <c r="F74" s="11" t="str">
        <f t="shared" si="13"/>
        <v>N/A</v>
      </c>
      <c r="G74" s="45">
        <v>8832.2642035000008</v>
      </c>
      <c r="H74" s="11" t="str">
        <f t="shared" si="14"/>
        <v>N/A</v>
      </c>
      <c r="I74" s="12">
        <v>6.7770000000000001</v>
      </c>
      <c r="J74" s="12">
        <v>2.0129999999999999</v>
      </c>
      <c r="K74" s="43" t="s">
        <v>739</v>
      </c>
      <c r="L74" s="9" t="str">
        <f t="shared" si="15"/>
        <v>Yes</v>
      </c>
    </row>
    <row r="75" spans="1:12" x14ac:dyDescent="0.25">
      <c r="A75" s="44" t="s">
        <v>1317</v>
      </c>
      <c r="B75" s="35" t="s">
        <v>213</v>
      </c>
      <c r="C75" s="36">
        <v>4.8056325534999997</v>
      </c>
      <c r="D75" s="11" t="str">
        <f t="shared" si="12"/>
        <v>N/A</v>
      </c>
      <c r="E75" s="36">
        <v>4.9872165407000004</v>
      </c>
      <c r="F75" s="11" t="str">
        <f t="shared" si="13"/>
        <v>N/A</v>
      </c>
      <c r="G75" s="36">
        <v>4.7322834646</v>
      </c>
      <c r="H75" s="11" t="str">
        <f t="shared" si="14"/>
        <v>N/A</v>
      </c>
      <c r="I75" s="12">
        <v>3.7789999999999999</v>
      </c>
      <c r="J75" s="12">
        <v>-5.1100000000000003</v>
      </c>
      <c r="K75" s="43" t="s">
        <v>739</v>
      </c>
      <c r="L75" s="9" t="str">
        <f t="shared" si="15"/>
        <v>Yes</v>
      </c>
    </row>
    <row r="76" spans="1:12" ht="25" x14ac:dyDescent="0.25">
      <c r="A76" s="44" t="s">
        <v>548</v>
      </c>
      <c r="B76" s="35" t="s">
        <v>213</v>
      </c>
      <c r="C76" s="45">
        <v>0</v>
      </c>
      <c r="D76" s="11" t="str">
        <f t="shared" si="12"/>
        <v>N/A</v>
      </c>
      <c r="E76" s="45">
        <v>0</v>
      </c>
      <c r="F76" s="11" t="str">
        <f t="shared" si="13"/>
        <v>N/A</v>
      </c>
      <c r="G76" s="45">
        <v>0</v>
      </c>
      <c r="H76" s="11" t="str">
        <f t="shared" si="14"/>
        <v>N/A</v>
      </c>
      <c r="I76" s="12" t="s">
        <v>1746</v>
      </c>
      <c r="J76" s="12" t="s">
        <v>1746</v>
      </c>
      <c r="K76" s="43" t="s">
        <v>739</v>
      </c>
      <c r="L76" s="9" t="str">
        <f t="shared" si="15"/>
        <v>N/A</v>
      </c>
    </row>
    <row r="77" spans="1:12" x14ac:dyDescent="0.25">
      <c r="A77" s="44" t="s">
        <v>549</v>
      </c>
      <c r="B77" s="35" t="s">
        <v>213</v>
      </c>
      <c r="C77" s="36">
        <v>0</v>
      </c>
      <c r="D77" s="11" t="str">
        <f t="shared" si="12"/>
        <v>N/A</v>
      </c>
      <c r="E77" s="36">
        <v>0</v>
      </c>
      <c r="F77" s="11" t="str">
        <f t="shared" si="13"/>
        <v>N/A</v>
      </c>
      <c r="G77" s="36">
        <v>0</v>
      </c>
      <c r="H77" s="11" t="str">
        <f t="shared" si="14"/>
        <v>N/A</v>
      </c>
      <c r="I77" s="12" t="s">
        <v>1746</v>
      </c>
      <c r="J77" s="12" t="s">
        <v>1746</v>
      </c>
      <c r="K77" s="43" t="s">
        <v>739</v>
      </c>
      <c r="L77" s="9" t="str">
        <f t="shared" si="15"/>
        <v>N/A</v>
      </c>
    </row>
    <row r="78" spans="1:12" x14ac:dyDescent="0.25">
      <c r="A78" s="44" t="s">
        <v>1318</v>
      </c>
      <c r="B78" s="35" t="s">
        <v>213</v>
      </c>
      <c r="C78" s="45" t="s">
        <v>1746</v>
      </c>
      <c r="D78" s="11" t="str">
        <f t="shared" si="12"/>
        <v>N/A</v>
      </c>
      <c r="E78" s="45" t="s">
        <v>1746</v>
      </c>
      <c r="F78" s="11" t="str">
        <f t="shared" si="13"/>
        <v>N/A</v>
      </c>
      <c r="G78" s="45" t="s">
        <v>1746</v>
      </c>
      <c r="H78" s="11" t="str">
        <f t="shared" si="14"/>
        <v>N/A</v>
      </c>
      <c r="I78" s="12" t="s">
        <v>1746</v>
      </c>
      <c r="J78" s="12" t="s">
        <v>1746</v>
      </c>
      <c r="K78" s="43" t="s">
        <v>739</v>
      </c>
      <c r="L78" s="9" t="str">
        <f t="shared" si="15"/>
        <v>N/A</v>
      </c>
    </row>
    <row r="79" spans="1:12" ht="25" x14ac:dyDescent="0.25">
      <c r="A79" s="44" t="s">
        <v>550</v>
      </c>
      <c r="B79" s="35" t="s">
        <v>213</v>
      </c>
      <c r="C79" s="45">
        <v>26046371</v>
      </c>
      <c r="D79" s="11" t="str">
        <f t="shared" si="12"/>
        <v>N/A</v>
      </c>
      <c r="E79" s="45">
        <v>18330391</v>
      </c>
      <c r="F79" s="11" t="str">
        <f t="shared" si="13"/>
        <v>N/A</v>
      </c>
      <c r="G79" s="45">
        <v>9073448</v>
      </c>
      <c r="H79" s="11" t="str">
        <f t="shared" si="14"/>
        <v>N/A</v>
      </c>
      <c r="I79" s="12">
        <v>-29.6</v>
      </c>
      <c r="J79" s="12">
        <v>-50.5</v>
      </c>
      <c r="K79" s="43" t="s">
        <v>739</v>
      </c>
      <c r="L79" s="9" t="str">
        <f t="shared" si="15"/>
        <v>No</v>
      </c>
    </row>
    <row r="80" spans="1:12" x14ac:dyDescent="0.25">
      <c r="A80" s="44" t="s">
        <v>551</v>
      </c>
      <c r="B80" s="35" t="s">
        <v>213</v>
      </c>
      <c r="C80" s="36">
        <v>652</v>
      </c>
      <c r="D80" s="11" t="str">
        <f t="shared" si="12"/>
        <v>N/A</v>
      </c>
      <c r="E80" s="36">
        <v>451</v>
      </c>
      <c r="F80" s="11" t="str">
        <f t="shared" si="13"/>
        <v>N/A</v>
      </c>
      <c r="G80" s="36">
        <v>296</v>
      </c>
      <c r="H80" s="11" t="str">
        <f t="shared" si="14"/>
        <v>N/A</v>
      </c>
      <c r="I80" s="12">
        <v>-30.8</v>
      </c>
      <c r="J80" s="12">
        <v>-34.4</v>
      </c>
      <c r="K80" s="43" t="s">
        <v>739</v>
      </c>
      <c r="L80" s="9" t="str">
        <f t="shared" si="15"/>
        <v>No</v>
      </c>
    </row>
    <row r="81" spans="1:12" ht="25" x14ac:dyDescent="0.25">
      <c r="A81" s="44" t="s">
        <v>1319</v>
      </c>
      <c r="B81" s="35" t="s">
        <v>213</v>
      </c>
      <c r="C81" s="45">
        <v>39948.421778999997</v>
      </c>
      <c r="D81" s="11" t="str">
        <f t="shared" si="12"/>
        <v>N/A</v>
      </c>
      <c r="E81" s="45">
        <v>40643.882483000001</v>
      </c>
      <c r="F81" s="11" t="str">
        <f t="shared" si="13"/>
        <v>N/A</v>
      </c>
      <c r="G81" s="45">
        <v>30653.540540999998</v>
      </c>
      <c r="H81" s="11" t="str">
        <f t="shared" si="14"/>
        <v>N/A</v>
      </c>
      <c r="I81" s="12">
        <v>1.7410000000000001</v>
      </c>
      <c r="J81" s="12">
        <v>-24.6</v>
      </c>
      <c r="K81" s="43" t="s">
        <v>739</v>
      </c>
      <c r="L81" s="9" t="str">
        <f t="shared" si="15"/>
        <v>Yes</v>
      </c>
    </row>
    <row r="82" spans="1:12" x14ac:dyDescent="0.25">
      <c r="A82" s="44" t="s">
        <v>552</v>
      </c>
      <c r="B82" s="35" t="s">
        <v>213</v>
      </c>
      <c r="C82" s="45">
        <v>2178379</v>
      </c>
      <c r="D82" s="11" t="str">
        <f t="shared" si="12"/>
        <v>N/A</v>
      </c>
      <c r="E82" s="45">
        <v>2484288</v>
      </c>
      <c r="F82" s="11" t="str">
        <f t="shared" si="13"/>
        <v>N/A</v>
      </c>
      <c r="G82" s="45">
        <v>2112386</v>
      </c>
      <c r="H82" s="11" t="str">
        <f t="shared" si="14"/>
        <v>N/A</v>
      </c>
      <c r="I82" s="12">
        <v>14.04</v>
      </c>
      <c r="J82" s="12">
        <v>-15</v>
      </c>
      <c r="K82" s="43" t="s">
        <v>739</v>
      </c>
      <c r="L82" s="9" t="str">
        <f t="shared" si="15"/>
        <v>Yes</v>
      </c>
    </row>
    <row r="83" spans="1:12" x14ac:dyDescent="0.25">
      <c r="A83" s="44" t="s">
        <v>553</v>
      </c>
      <c r="B83" s="35" t="s">
        <v>213</v>
      </c>
      <c r="C83" s="36">
        <v>17</v>
      </c>
      <c r="D83" s="11" t="str">
        <f t="shared" si="12"/>
        <v>N/A</v>
      </c>
      <c r="E83" s="36">
        <v>18</v>
      </c>
      <c r="F83" s="11" t="str">
        <f t="shared" si="13"/>
        <v>N/A</v>
      </c>
      <c r="G83" s="36">
        <v>15</v>
      </c>
      <c r="H83" s="11" t="str">
        <f t="shared" si="14"/>
        <v>N/A</v>
      </c>
      <c r="I83" s="12">
        <v>5.8819999999999997</v>
      </c>
      <c r="J83" s="12">
        <v>-16.7</v>
      </c>
      <c r="K83" s="43" t="s">
        <v>739</v>
      </c>
      <c r="L83" s="9" t="str">
        <f t="shared" si="15"/>
        <v>Yes</v>
      </c>
    </row>
    <row r="84" spans="1:12" x14ac:dyDescent="0.25">
      <c r="A84" s="44" t="s">
        <v>1320</v>
      </c>
      <c r="B84" s="35" t="s">
        <v>213</v>
      </c>
      <c r="C84" s="45">
        <v>128139.94117999999</v>
      </c>
      <c r="D84" s="11" t="str">
        <f t="shared" si="12"/>
        <v>N/A</v>
      </c>
      <c r="E84" s="45">
        <v>138016</v>
      </c>
      <c r="F84" s="11" t="str">
        <f t="shared" si="13"/>
        <v>N/A</v>
      </c>
      <c r="G84" s="45">
        <v>140825.73332999999</v>
      </c>
      <c r="H84" s="11" t="str">
        <f t="shared" si="14"/>
        <v>N/A</v>
      </c>
      <c r="I84" s="12">
        <v>7.7069999999999999</v>
      </c>
      <c r="J84" s="12">
        <v>2.036</v>
      </c>
      <c r="K84" s="43" t="s">
        <v>739</v>
      </c>
      <c r="L84" s="9" t="str">
        <f t="shared" si="15"/>
        <v>Yes</v>
      </c>
    </row>
    <row r="85" spans="1:12" x14ac:dyDescent="0.25">
      <c r="A85" s="44" t="s">
        <v>554</v>
      </c>
      <c r="B85" s="35" t="s">
        <v>213</v>
      </c>
      <c r="C85" s="45">
        <v>3845563</v>
      </c>
      <c r="D85" s="11" t="str">
        <f t="shared" si="12"/>
        <v>N/A</v>
      </c>
      <c r="E85" s="45">
        <v>3818581</v>
      </c>
      <c r="F85" s="11" t="str">
        <f t="shared" si="13"/>
        <v>N/A</v>
      </c>
      <c r="G85" s="45">
        <v>3984697</v>
      </c>
      <c r="H85" s="11" t="str">
        <f t="shared" si="14"/>
        <v>N/A</v>
      </c>
      <c r="I85" s="12">
        <v>-0.70199999999999996</v>
      </c>
      <c r="J85" s="12">
        <v>4.3499999999999996</v>
      </c>
      <c r="K85" s="43" t="s">
        <v>739</v>
      </c>
      <c r="L85" s="9" t="str">
        <f t="shared" si="15"/>
        <v>Yes</v>
      </c>
    </row>
    <row r="86" spans="1:12" x14ac:dyDescent="0.25">
      <c r="A86" s="44" t="s">
        <v>555</v>
      </c>
      <c r="B86" s="35" t="s">
        <v>213</v>
      </c>
      <c r="C86" s="36">
        <v>131</v>
      </c>
      <c r="D86" s="11" t="str">
        <f t="shared" si="12"/>
        <v>N/A</v>
      </c>
      <c r="E86" s="36">
        <v>124</v>
      </c>
      <c r="F86" s="11" t="str">
        <f t="shared" si="13"/>
        <v>N/A</v>
      </c>
      <c r="G86" s="36">
        <v>122</v>
      </c>
      <c r="H86" s="11" t="str">
        <f t="shared" si="14"/>
        <v>N/A</v>
      </c>
      <c r="I86" s="12">
        <v>-5.34</v>
      </c>
      <c r="J86" s="12">
        <v>-1.61</v>
      </c>
      <c r="K86" s="43" t="s">
        <v>739</v>
      </c>
      <c r="L86" s="9" t="str">
        <f t="shared" si="15"/>
        <v>Yes</v>
      </c>
    </row>
    <row r="87" spans="1:12" x14ac:dyDescent="0.25">
      <c r="A87" s="44" t="s">
        <v>1321</v>
      </c>
      <c r="B87" s="35" t="s">
        <v>213</v>
      </c>
      <c r="C87" s="45">
        <v>29355.442748000001</v>
      </c>
      <c r="D87" s="11" t="str">
        <f t="shared" si="12"/>
        <v>N/A</v>
      </c>
      <c r="E87" s="45">
        <v>30795.008065000002</v>
      </c>
      <c r="F87" s="11" t="str">
        <f t="shared" si="13"/>
        <v>N/A</v>
      </c>
      <c r="G87" s="45">
        <v>32661.450819999998</v>
      </c>
      <c r="H87" s="11" t="str">
        <f t="shared" si="14"/>
        <v>N/A</v>
      </c>
      <c r="I87" s="12">
        <v>4.9039999999999999</v>
      </c>
      <c r="J87" s="12">
        <v>6.0609999999999999</v>
      </c>
      <c r="K87" s="43" t="s">
        <v>739</v>
      </c>
      <c r="L87" s="9" t="str">
        <f t="shared" si="15"/>
        <v>Yes</v>
      </c>
    </row>
    <row r="88" spans="1:12" ht="25" x14ac:dyDescent="0.25">
      <c r="A88" s="44" t="s">
        <v>556</v>
      </c>
      <c r="B88" s="35" t="s">
        <v>213</v>
      </c>
      <c r="C88" s="45">
        <v>47048661</v>
      </c>
      <c r="D88" s="11" t="str">
        <f t="shared" si="12"/>
        <v>N/A</v>
      </c>
      <c r="E88" s="45">
        <v>44845916</v>
      </c>
      <c r="F88" s="11" t="str">
        <f t="shared" si="13"/>
        <v>N/A</v>
      </c>
      <c r="G88" s="45">
        <v>43478001</v>
      </c>
      <c r="H88" s="11" t="str">
        <f t="shared" si="14"/>
        <v>N/A</v>
      </c>
      <c r="I88" s="12">
        <v>-4.68</v>
      </c>
      <c r="J88" s="12">
        <v>-3.05</v>
      </c>
      <c r="K88" s="43" t="s">
        <v>739</v>
      </c>
      <c r="L88" s="9" t="str">
        <f t="shared" si="15"/>
        <v>Yes</v>
      </c>
    </row>
    <row r="89" spans="1:12" x14ac:dyDescent="0.25">
      <c r="A89" s="44" t="s">
        <v>557</v>
      </c>
      <c r="B89" s="35" t="s">
        <v>213</v>
      </c>
      <c r="C89" s="36">
        <v>48889</v>
      </c>
      <c r="D89" s="11" t="str">
        <f t="shared" si="12"/>
        <v>N/A</v>
      </c>
      <c r="E89" s="36">
        <v>50998</v>
      </c>
      <c r="F89" s="11" t="str">
        <f t="shared" si="13"/>
        <v>N/A</v>
      </c>
      <c r="G89" s="36">
        <v>50176</v>
      </c>
      <c r="H89" s="11" t="str">
        <f t="shared" si="14"/>
        <v>N/A</v>
      </c>
      <c r="I89" s="12">
        <v>4.3140000000000001</v>
      </c>
      <c r="J89" s="12">
        <v>-1.61</v>
      </c>
      <c r="K89" s="43" t="s">
        <v>739</v>
      </c>
      <c r="L89" s="9" t="str">
        <f t="shared" si="15"/>
        <v>Yes</v>
      </c>
    </row>
    <row r="90" spans="1:12" x14ac:dyDescent="0.25">
      <c r="A90" s="44" t="s">
        <v>1322</v>
      </c>
      <c r="B90" s="35" t="s">
        <v>213</v>
      </c>
      <c r="C90" s="45">
        <v>962.35678783000003</v>
      </c>
      <c r="D90" s="11" t="str">
        <f t="shared" si="12"/>
        <v>N/A</v>
      </c>
      <c r="E90" s="45">
        <v>879.36617121999996</v>
      </c>
      <c r="F90" s="11" t="str">
        <f t="shared" si="13"/>
        <v>N/A</v>
      </c>
      <c r="G90" s="45">
        <v>866.50990512999999</v>
      </c>
      <c r="H90" s="11" t="str">
        <f t="shared" si="14"/>
        <v>N/A</v>
      </c>
      <c r="I90" s="12">
        <v>-8.6199999999999992</v>
      </c>
      <c r="J90" s="12">
        <v>-1.46</v>
      </c>
      <c r="K90" s="43" t="s">
        <v>739</v>
      </c>
      <c r="L90" s="9" t="str">
        <f t="shared" si="15"/>
        <v>Yes</v>
      </c>
    </row>
    <row r="91" spans="1:12" x14ac:dyDescent="0.25">
      <c r="A91" s="44" t="s">
        <v>558</v>
      </c>
      <c r="B91" s="35" t="s">
        <v>213</v>
      </c>
      <c r="C91" s="45">
        <v>11732963</v>
      </c>
      <c r="D91" s="11" t="str">
        <f t="shared" si="12"/>
        <v>N/A</v>
      </c>
      <c r="E91" s="45">
        <v>11910315</v>
      </c>
      <c r="F91" s="11" t="str">
        <f t="shared" si="13"/>
        <v>N/A</v>
      </c>
      <c r="G91" s="45">
        <v>12388499</v>
      </c>
      <c r="H91" s="11" t="str">
        <f t="shared" si="14"/>
        <v>N/A</v>
      </c>
      <c r="I91" s="12">
        <v>1.512</v>
      </c>
      <c r="J91" s="12">
        <v>4.0149999999999997</v>
      </c>
      <c r="K91" s="43" t="s">
        <v>739</v>
      </c>
      <c r="L91" s="9" t="str">
        <f t="shared" si="15"/>
        <v>Yes</v>
      </c>
    </row>
    <row r="92" spans="1:12" x14ac:dyDescent="0.25">
      <c r="A92" s="44" t="s">
        <v>559</v>
      </c>
      <c r="B92" s="35" t="s">
        <v>213</v>
      </c>
      <c r="C92" s="36">
        <v>23571</v>
      </c>
      <c r="D92" s="11" t="str">
        <f t="shared" si="12"/>
        <v>N/A</v>
      </c>
      <c r="E92" s="36">
        <v>25664</v>
      </c>
      <c r="F92" s="11" t="str">
        <f t="shared" si="13"/>
        <v>N/A</v>
      </c>
      <c r="G92" s="36">
        <v>26365</v>
      </c>
      <c r="H92" s="11" t="str">
        <f t="shared" si="14"/>
        <v>N/A</v>
      </c>
      <c r="I92" s="12">
        <v>8.8800000000000008</v>
      </c>
      <c r="J92" s="12">
        <v>2.7309999999999999</v>
      </c>
      <c r="K92" s="43" t="s">
        <v>739</v>
      </c>
      <c r="L92" s="9" t="str">
        <f t="shared" si="15"/>
        <v>Yes</v>
      </c>
    </row>
    <row r="93" spans="1:12" x14ac:dyDescent="0.25">
      <c r="A93" s="44" t="s">
        <v>1323</v>
      </c>
      <c r="B93" s="35" t="s">
        <v>213</v>
      </c>
      <c r="C93" s="45">
        <v>497.77111704999999</v>
      </c>
      <c r="D93" s="11" t="str">
        <f t="shared" si="12"/>
        <v>N/A</v>
      </c>
      <c r="E93" s="45">
        <v>464.08646353</v>
      </c>
      <c r="F93" s="11" t="str">
        <f t="shared" si="13"/>
        <v>N/A</v>
      </c>
      <c r="G93" s="45">
        <v>469.88427840000003</v>
      </c>
      <c r="H93" s="11" t="str">
        <f t="shared" si="14"/>
        <v>N/A</v>
      </c>
      <c r="I93" s="12">
        <v>-6.77</v>
      </c>
      <c r="J93" s="12">
        <v>1.2490000000000001</v>
      </c>
      <c r="K93" s="43" t="s">
        <v>739</v>
      </c>
      <c r="L93" s="9" t="str">
        <f t="shared" si="15"/>
        <v>Yes</v>
      </c>
    </row>
    <row r="94" spans="1:12" ht="25" x14ac:dyDescent="0.25">
      <c r="A94" s="44" t="s">
        <v>560</v>
      </c>
      <c r="B94" s="35" t="s">
        <v>213</v>
      </c>
      <c r="C94" s="45">
        <v>1860531</v>
      </c>
      <c r="D94" s="11" t="str">
        <f t="shared" si="12"/>
        <v>N/A</v>
      </c>
      <c r="E94" s="45">
        <v>2059559</v>
      </c>
      <c r="F94" s="11" t="str">
        <f t="shared" si="13"/>
        <v>N/A</v>
      </c>
      <c r="G94" s="45">
        <v>3136863</v>
      </c>
      <c r="H94" s="11" t="str">
        <f t="shared" si="14"/>
        <v>N/A</v>
      </c>
      <c r="I94" s="12">
        <v>10.7</v>
      </c>
      <c r="J94" s="12">
        <v>52.31</v>
      </c>
      <c r="K94" s="43" t="s">
        <v>739</v>
      </c>
      <c r="L94" s="9" t="str">
        <f t="shared" si="15"/>
        <v>No</v>
      </c>
    </row>
    <row r="95" spans="1:12" x14ac:dyDescent="0.25">
      <c r="A95" s="44" t="s">
        <v>561</v>
      </c>
      <c r="B95" s="35" t="s">
        <v>213</v>
      </c>
      <c r="C95" s="36">
        <v>11104</v>
      </c>
      <c r="D95" s="11" t="str">
        <f t="shared" si="12"/>
        <v>N/A</v>
      </c>
      <c r="E95" s="36">
        <v>12397</v>
      </c>
      <c r="F95" s="11" t="str">
        <f t="shared" si="13"/>
        <v>N/A</v>
      </c>
      <c r="G95" s="36">
        <v>13499</v>
      </c>
      <c r="H95" s="11" t="str">
        <f t="shared" si="14"/>
        <v>N/A</v>
      </c>
      <c r="I95" s="12">
        <v>11.64</v>
      </c>
      <c r="J95" s="12">
        <v>8.8889999999999993</v>
      </c>
      <c r="K95" s="43" t="s">
        <v>739</v>
      </c>
      <c r="L95" s="9" t="str">
        <f t="shared" si="15"/>
        <v>Yes</v>
      </c>
    </row>
    <row r="96" spans="1:12" ht="25" x14ac:dyDescent="0.25">
      <c r="A96" s="44" t="s">
        <v>1324</v>
      </c>
      <c r="B96" s="35" t="s">
        <v>213</v>
      </c>
      <c r="C96" s="45">
        <v>167.55502522</v>
      </c>
      <c r="D96" s="11" t="str">
        <f t="shared" si="12"/>
        <v>N/A</v>
      </c>
      <c r="E96" s="45">
        <v>166.13366137</v>
      </c>
      <c r="F96" s="11" t="str">
        <f t="shared" si="13"/>
        <v>N/A</v>
      </c>
      <c r="G96" s="45">
        <v>232.37743537</v>
      </c>
      <c r="H96" s="11" t="str">
        <f t="shared" si="14"/>
        <v>N/A</v>
      </c>
      <c r="I96" s="12">
        <v>-0.84799999999999998</v>
      </c>
      <c r="J96" s="12">
        <v>39.869999999999997</v>
      </c>
      <c r="K96" s="43" t="s">
        <v>739</v>
      </c>
      <c r="L96" s="9" t="str">
        <f t="shared" si="15"/>
        <v>No</v>
      </c>
    </row>
    <row r="97" spans="1:12" ht="25" x14ac:dyDescent="0.25">
      <c r="A97" s="44" t="s">
        <v>562</v>
      </c>
      <c r="B97" s="35" t="s">
        <v>213</v>
      </c>
      <c r="C97" s="45">
        <v>13911657</v>
      </c>
      <c r="D97" s="11" t="str">
        <f t="shared" si="12"/>
        <v>N/A</v>
      </c>
      <c r="E97" s="45">
        <v>16019800</v>
      </c>
      <c r="F97" s="11" t="str">
        <f t="shared" si="13"/>
        <v>N/A</v>
      </c>
      <c r="G97" s="45">
        <v>17383858</v>
      </c>
      <c r="H97" s="11" t="str">
        <f t="shared" si="14"/>
        <v>N/A</v>
      </c>
      <c r="I97" s="12">
        <v>15.15</v>
      </c>
      <c r="J97" s="12">
        <v>8.5150000000000006</v>
      </c>
      <c r="K97" s="43" t="s">
        <v>739</v>
      </c>
      <c r="L97" s="9" t="str">
        <f t="shared" si="15"/>
        <v>Yes</v>
      </c>
    </row>
    <row r="98" spans="1:12" x14ac:dyDescent="0.25">
      <c r="A98" s="44" t="s">
        <v>563</v>
      </c>
      <c r="B98" s="35" t="s">
        <v>213</v>
      </c>
      <c r="C98" s="36">
        <v>27736</v>
      </c>
      <c r="D98" s="11" t="str">
        <f t="shared" si="12"/>
        <v>N/A</v>
      </c>
      <c r="E98" s="36">
        <v>28508</v>
      </c>
      <c r="F98" s="11" t="str">
        <f t="shared" si="13"/>
        <v>N/A</v>
      </c>
      <c r="G98" s="36">
        <v>27611</v>
      </c>
      <c r="H98" s="11" t="str">
        <f t="shared" si="14"/>
        <v>N/A</v>
      </c>
      <c r="I98" s="12">
        <v>2.7829999999999999</v>
      </c>
      <c r="J98" s="12">
        <v>-3.15</v>
      </c>
      <c r="K98" s="43" t="s">
        <v>739</v>
      </c>
      <c r="L98" s="9" t="str">
        <f t="shared" si="15"/>
        <v>Yes</v>
      </c>
    </row>
    <row r="99" spans="1:12" x14ac:dyDescent="0.25">
      <c r="A99" s="44" t="s">
        <v>1325</v>
      </c>
      <c r="B99" s="35" t="s">
        <v>213</v>
      </c>
      <c r="C99" s="45">
        <v>501.57401933</v>
      </c>
      <c r="D99" s="11" t="str">
        <f t="shared" si="12"/>
        <v>N/A</v>
      </c>
      <c r="E99" s="45">
        <v>561.94050792999997</v>
      </c>
      <c r="F99" s="11" t="str">
        <f t="shared" si="13"/>
        <v>N/A</v>
      </c>
      <c r="G99" s="45">
        <v>629.59900040000002</v>
      </c>
      <c r="H99" s="11" t="str">
        <f t="shared" si="14"/>
        <v>N/A</v>
      </c>
      <c r="I99" s="12">
        <v>12.04</v>
      </c>
      <c r="J99" s="12">
        <v>12.04</v>
      </c>
      <c r="K99" s="43" t="s">
        <v>739</v>
      </c>
      <c r="L99" s="9" t="str">
        <f t="shared" si="15"/>
        <v>Yes</v>
      </c>
    </row>
    <row r="100" spans="1:12" x14ac:dyDescent="0.25">
      <c r="A100" s="44" t="s">
        <v>564</v>
      </c>
      <c r="B100" s="35" t="s">
        <v>213</v>
      </c>
      <c r="C100" s="45">
        <v>16382571</v>
      </c>
      <c r="D100" s="11" t="str">
        <f t="shared" si="12"/>
        <v>N/A</v>
      </c>
      <c r="E100" s="45">
        <v>16663598</v>
      </c>
      <c r="F100" s="11" t="str">
        <f t="shared" si="13"/>
        <v>N/A</v>
      </c>
      <c r="G100" s="45">
        <v>15810028</v>
      </c>
      <c r="H100" s="11" t="str">
        <f t="shared" si="14"/>
        <v>N/A</v>
      </c>
      <c r="I100" s="12">
        <v>1.7150000000000001</v>
      </c>
      <c r="J100" s="12">
        <v>-5.12</v>
      </c>
      <c r="K100" s="43" t="s">
        <v>739</v>
      </c>
      <c r="L100" s="9" t="str">
        <f t="shared" si="15"/>
        <v>Yes</v>
      </c>
    </row>
    <row r="101" spans="1:12" x14ac:dyDescent="0.25">
      <c r="A101" s="44" t="s">
        <v>565</v>
      </c>
      <c r="B101" s="35" t="s">
        <v>213</v>
      </c>
      <c r="C101" s="36">
        <v>16338</v>
      </c>
      <c r="D101" s="11" t="str">
        <f t="shared" si="12"/>
        <v>N/A</v>
      </c>
      <c r="E101" s="36">
        <v>17324</v>
      </c>
      <c r="F101" s="11" t="str">
        <f t="shared" si="13"/>
        <v>N/A</v>
      </c>
      <c r="G101" s="36">
        <v>16511</v>
      </c>
      <c r="H101" s="11" t="str">
        <f t="shared" si="14"/>
        <v>N/A</v>
      </c>
      <c r="I101" s="12">
        <v>6.0350000000000001</v>
      </c>
      <c r="J101" s="12">
        <v>-4.6900000000000004</v>
      </c>
      <c r="K101" s="43" t="s">
        <v>739</v>
      </c>
      <c r="L101" s="9" t="str">
        <f t="shared" si="15"/>
        <v>Yes</v>
      </c>
    </row>
    <row r="102" spans="1:12" x14ac:dyDescent="0.25">
      <c r="A102" s="44" t="s">
        <v>1326</v>
      </c>
      <c r="B102" s="35" t="s">
        <v>213</v>
      </c>
      <c r="C102" s="45">
        <v>1002.7280573</v>
      </c>
      <c r="D102" s="11" t="str">
        <f t="shared" si="12"/>
        <v>N/A</v>
      </c>
      <c r="E102" s="45">
        <v>961.87935812000001</v>
      </c>
      <c r="F102" s="11" t="str">
        <f t="shared" si="13"/>
        <v>N/A</v>
      </c>
      <c r="G102" s="45">
        <v>957.54515172000004</v>
      </c>
      <c r="H102" s="11" t="str">
        <f t="shared" si="14"/>
        <v>N/A</v>
      </c>
      <c r="I102" s="12">
        <v>-4.07</v>
      </c>
      <c r="J102" s="12">
        <v>-0.45100000000000001</v>
      </c>
      <c r="K102" s="43" t="s">
        <v>739</v>
      </c>
      <c r="L102" s="9" t="str">
        <f t="shared" si="15"/>
        <v>Yes</v>
      </c>
    </row>
    <row r="103" spans="1:12" ht="25" x14ac:dyDescent="0.25">
      <c r="A103" s="44" t="s">
        <v>566</v>
      </c>
      <c r="B103" s="35" t="s">
        <v>213</v>
      </c>
      <c r="C103" s="45">
        <v>1147421</v>
      </c>
      <c r="D103" s="11" t="str">
        <f t="shared" si="12"/>
        <v>N/A</v>
      </c>
      <c r="E103" s="45">
        <v>1243363</v>
      </c>
      <c r="F103" s="11" t="str">
        <f t="shared" si="13"/>
        <v>N/A</v>
      </c>
      <c r="G103" s="45">
        <v>1348889</v>
      </c>
      <c r="H103" s="11" t="str">
        <f t="shared" si="14"/>
        <v>N/A</v>
      </c>
      <c r="I103" s="12">
        <v>8.3620000000000001</v>
      </c>
      <c r="J103" s="12">
        <v>8.4870000000000001</v>
      </c>
      <c r="K103" s="43" t="s">
        <v>739</v>
      </c>
      <c r="L103" s="9" t="str">
        <f t="shared" si="15"/>
        <v>Yes</v>
      </c>
    </row>
    <row r="104" spans="1:12" x14ac:dyDescent="0.25">
      <c r="A104" s="44" t="s">
        <v>567</v>
      </c>
      <c r="B104" s="35" t="s">
        <v>213</v>
      </c>
      <c r="C104" s="36">
        <v>408</v>
      </c>
      <c r="D104" s="11" t="str">
        <f t="shared" si="12"/>
        <v>N/A</v>
      </c>
      <c r="E104" s="36">
        <v>401</v>
      </c>
      <c r="F104" s="11" t="str">
        <f t="shared" si="13"/>
        <v>N/A</v>
      </c>
      <c r="G104" s="36">
        <v>354</v>
      </c>
      <c r="H104" s="11" t="str">
        <f t="shared" si="14"/>
        <v>N/A</v>
      </c>
      <c r="I104" s="12">
        <v>-1.72</v>
      </c>
      <c r="J104" s="12">
        <v>-11.7</v>
      </c>
      <c r="K104" s="43" t="s">
        <v>739</v>
      </c>
      <c r="L104" s="9" t="str">
        <f t="shared" si="15"/>
        <v>Yes</v>
      </c>
    </row>
    <row r="105" spans="1:12" x14ac:dyDescent="0.25">
      <c r="A105" s="44" t="s">
        <v>1327</v>
      </c>
      <c r="B105" s="35" t="s">
        <v>213</v>
      </c>
      <c r="C105" s="45">
        <v>2812.3063725000002</v>
      </c>
      <c r="D105" s="11" t="str">
        <f t="shared" si="12"/>
        <v>N/A</v>
      </c>
      <c r="E105" s="45">
        <v>3100.6558602999999</v>
      </c>
      <c r="F105" s="11" t="str">
        <f t="shared" si="13"/>
        <v>N/A</v>
      </c>
      <c r="G105" s="45">
        <v>3810.4209040000001</v>
      </c>
      <c r="H105" s="11" t="str">
        <f t="shared" si="14"/>
        <v>N/A</v>
      </c>
      <c r="I105" s="12">
        <v>10.25</v>
      </c>
      <c r="J105" s="12">
        <v>22.89</v>
      </c>
      <c r="K105" s="43" t="s">
        <v>739</v>
      </c>
      <c r="L105" s="9" t="str">
        <f t="shared" si="15"/>
        <v>Yes</v>
      </c>
    </row>
    <row r="106" spans="1:12" x14ac:dyDescent="0.25">
      <c r="A106" s="44" t="s">
        <v>568</v>
      </c>
      <c r="B106" s="35" t="s">
        <v>213</v>
      </c>
      <c r="C106" s="45">
        <v>15495169</v>
      </c>
      <c r="D106" s="11" t="str">
        <f t="shared" si="12"/>
        <v>N/A</v>
      </c>
      <c r="E106" s="45">
        <v>16121709</v>
      </c>
      <c r="F106" s="11" t="str">
        <f t="shared" si="13"/>
        <v>N/A</v>
      </c>
      <c r="G106" s="45">
        <v>14892731</v>
      </c>
      <c r="H106" s="11" t="str">
        <f t="shared" si="14"/>
        <v>N/A</v>
      </c>
      <c r="I106" s="12">
        <v>4.0430000000000001</v>
      </c>
      <c r="J106" s="12">
        <v>-7.62</v>
      </c>
      <c r="K106" s="43" t="s">
        <v>739</v>
      </c>
      <c r="L106" s="9" t="str">
        <f t="shared" si="15"/>
        <v>Yes</v>
      </c>
    </row>
    <row r="107" spans="1:12" x14ac:dyDescent="0.25">
      <c r="A107" s="44" t="s">
        <v>569</v>
      </c>
      <c r="B107" s="35" t="s">
        <v>213</v>
      </c>
      <c r="C107" s="36">
        <v>36585</v>
      </c>
      <c r="D107" s="11" t="str">
        <f t="shared" si="12"/>
        <v>N/A</v>
      </c>
      <c r="E107" s="36">
        <v>37757</v>
      </c>
      <c r="F107" s="11" t="str">
        <f t="shared" si="13"/>
        <v>N/A</v>
      </c>
      <c r="G107" s="36">
        <v>37332</v>
      </c>
      <c r="H107" s="11" t="str">
        <f t="shared" si="14"/>
        <v>N/A</v>
      </c>
      <c r="I107" s="12">
        <v>3.2029999999999998</v>
      </c>
      <c r="J107" s="12">
        <v>-1.1299999999999999</v>
      </c>
      <c r="K107" s="43" t="s">
        <v>739</v>
      </c>
      <c r="L107" s="9" t="str">
        <f t="shared" si="15"/>
        <v>Yes</v>
      </c>
    </row>
    <row r="108" spans="1:12" x14ac:dyDescent="0.25">
      <c r="A108" s="44" t="s">
        <v>1328</v>
      </c>
      <c r="B108" s="35" t="s">
        <v>213</v>
      </c>
      <c r="C108" s="45">
        <v>423.53885472000002</v>
      </c>
      <c r="D108" s="11" t="str">
        <f t="shared" si="12"/>
        <v>N/A</v>
      </c>
      <c r="E108" s="45">
        <v>426.98596286999998</v>
      </c>
      <c r="F108" s="11" t="str">
        <f t="shared" si="13"/>
        <v>N/A</v>
      </c>
      <c r="G108" s="45">
        <v>398.92668487999998</v>
      </c>
      <c r="H108" s="11" t="str">
        <f t="shared" si="14"/>
        <v>N/A</v>
      </c>
      <c r="I108" s="12">
        <v>0.81389999999999996</v>
      </c>
      <c r="J108" s="12">
        <v>-6.57</v>
      </c>
      <c r="K108" s="43" t="s">
        <v>739</v>
      </c>
      <c r="L108" s="9" t="str">
        <f t="shared" si="15"/>
        <v>Yes</v>
      </c>
    </row>
    <row r="109" spans="1:12" x14ac:dyDescent="0.25">
      <c r="A109" s="44" t="s">
        <v>570</v>
      </c>
      <c r="B109" s="35" t="s">
        <v>213</v>
      </c>
      <c r="C109" s="45">
        <v>36268306</v>
      </c>
      <c r="D109" s="11" t="str">
        <f t="shared" si="12"/>
        <v>N/A</v>
      </c>
      <c r="E109" s="45">
        <v>38152939</v>
      </c>
      <c r="F109" s="11" t="str">
        <f t="shared" si="13"/>
        <v>N/A</v>
      </c>
      <c r="G109" s="45">
        <v>40006234</v>
      </c>
      <c r="H109" s="11" t="str">
        <f t="shared" si="14"/>
        <v>N/A</v>
      </c>
      <c r="I109" s="12">
        <v>5.1959999999999997</v>
      </c>
      <c r="J109" s="12">
        <v>4.8579999999999997</v>
      </c>
      <c r="K109" s="43" t="s">
        <v>739</v>
      </c>
      <c r="L109" s="9" t="str">
        <f t="shared" si="15"/>
        <v>Yes</v>
      </c>
    </row>
    <row r="110" spans="1:12" x14ac:dyDescent="0.25">
      <c r="A110" s="44" t="s">
        <v>571</v>
      </c>
      <c r="B110" s="35" t="s">
        <v>213</v>
      </c>
      <c r="C110" s="36">
        <v>44313</v>
      </c>
      <c r="D110" s="11" t="str">
        <f t="shared" si="12"/>
        <v>N/A</v>
      </c>
      <c r="E110" s="36">
        <v>46204</v>
      </c>
      <c r="F110" s="11" t="str">
        <f t="shared" si="13"/>
        <v>N/A</v>
      </c>
      <c r="G110" s="36">
        <v>46035</v>
      </c>
      <c r="H110" s="11" t="str">
        <f t="shared" si="14"/>
        <v>N/A</v>
      </c>
      <c r="I110" s="12">
        <v>4.2670000000000003</v>
      </c>
      <c r="J110" s="12">
        <v>-0.36599999999999999</v>
      </c>
      <c r="K110" s="43" t="s">
        <v>739</v>
      </c>
      <c r="L110" s="9" t="str">
        <f t="shared" si="15"/>
        <v>Yes</v>
      </c>
    </row>
    <row r="111" spans="1:12" x14ac:dyDescent="0.25">
      <c r="A111" s="44" t="s">
        <v>1329</v>
      </c>
      <c r="B111" s="35" t="s">
        <v>213</v>
      </c>
      <c r="C111" s="45">
        <v>818.45747298000003</v>
      </c>
      <c r="D111" s="11" t="str">
        <f t="shared" si="12"/>
        <v>N/A</v>
      </c>
      <c r="E111" s="45">
        <v>825.74969699999997</v>
      </c>
      <c r="F111" s="11" t="str">
        <f t="shared" si="13"/>
        <v>N/A</v>
      </c>
      <c r="G111" s="45">
        <v>869.03951341000004</v>
      </c>
      <c r="H111" s="11" t="str">
        <f t="shared" si="14"/>
        <v>N/A</v>
      </c>
      <c r="I111" s="12">
        <v>0.89100000000000001</v>
      </c>
      <c r="J111" s="12">
        <v>5.242</v>
      </c>
      <c r="K111" s="43" t="s">
        <v>739</v>
      </c>
      <c r="L111" s="9" t="str">
        <f t="shared" si="15"/>
        <v>Yes</v>
      </c>
    </row>
    <row r="112" spans="1:12" ht="25" x14ac:dyDescent="0.25">
      <c r="A112" s="44" t="s">
        <v>572</v>
      </c>
      <c r="B112" s="35" t="s">
        <v>213</v>
      </c>
      <c r="C112" s="45">
        <v>22030417</v>
      </c>
      <c r="D112" s="11" t="str">
        <f t="shared" si="12"/>
        <v>N/A</v>
      </c>
      <c r="E112" s="45">
        <v>23148097</v>
      </c>
      <c r="F112" s="11" t="str">
        <f t="shared" si="13"/>
        <v>N/A</v>
      </c>
      <c r="G112" s="45">
        <v>23211723</v>
      </c>
      <c r="H112" s="11" t="str">
        <f t="shared" si="14"/>
        <v>N/A</v>
      </c>
      <c r="I112" s="12">
        <v>5.0730000000000004</v>
      </c>
      <c r="J112" s="12">
        <v>0.27489999999999998</v>
      </c>
      <c r="K112" s="43" t="s">
        <v>739</v>
      </c>
      <c r="L112" s="9" t="str">
        <f t="shared" si="15"/>
        <v>Yes</v>
      </c>
    </row>
    <row r="113" spans="1:12" x14ac:dyDescent="0.25">
      <c r="A113" s="44" t="s">
        <v>573</v>
      </c>
      <c r="B113" s="35" t="s">
        <v>213</v>
      </c>
      <c r="C113" s="36">
        <v>19871</v>
      </c>
      <c r="D113" s="11" t="str">
        <f t="shared" si="12"/>
        <v>N/A</v>
      </c>
      <c r="E113" s="36">
        <v>21720</v>
      </c>
      <c r="F113" s="11" t="str">
        <f t="shared" si="13"/>
        <v>N/A</v>
      </c>
      <c r="G113" s="36">
        <v>21217</v>
      </c>
      <c r="H113" s="11" t="str">
        <f t="shared" si="14"/>
        <v>N/A</v>
      </c>
      <c r="I113" s="12">
        <v>9.3049999999999997</v>
      </c>
      <c r="J113" s="12">
        <v>-2.3199999999999998</v>
      </c>
      <c r="K113" s="43" t="s">
        <v>739</v>
      </c>
      <c r="L113" s="9" t="str">
        <f t="shared" si="15"/>
        <v>Yes</v>
      </c>
    </row>
    <row r="114" spans="1:12" ht="25" x14ac:dyDescent="0.25">
      <c r="A114" s="44" t="s">
        <v>1330</v>
      </c>
      <c r="B114" s="35" t="s">
        <v>213</v>
      </c>
      <c r="C114" s="45">
        <v>1108.671783</v>
      </c>
      <c r="D114" s="11" t="str">
        <f t="shared" si="12"/>
        <v>N/A</v>
      </c>
      <c r="E114" s="45">
        <v>1065.7503223000001</v>
      </c>
      <c r="F114" s="11" t="str">
        <f t="shared" si="13"/>
        <v>N/A</v>
      </c>
      <c r="G114" s="45">
        <v>1094.0153178999999</v>
      </c>
      <c r="H114" s="11" t="str">
        <f t="shared" si="14"/>
        <v>N/A</v>
      </c>
      <c r="I114" s="12">
        <v>-3.87</v>
      </c>
      <c r="J114" s="12">
        <v>2.6520000000000001</v>
      </c>
      <c r="K114" s="43" t="s">
        <v>739</v>
      </c>
      <c r="L114" s="9" t="str">
        <f t="shared" si="15"/>
        <v>Yes</v>
      </c>
    </row>
    <row r="115" spans="1:12" ht="25" x14ac:dyDescent="0.25">
      <c r="A115" s="44" t="s">
        <v>574</v>
      </c>
      <c r="B115" s="35" t="s">
        <v>213</v>
      </c>
      <c r="C115" s="45">
        <v>3875672</v>
      </c>
      <c r="D115" s="11" t="str">
        <f t="shared" si="12"/>
        <v>N/A</v>
      </c>
      <c r="E115" s="45">
        <v>2950164</v>
      </c>
      <c r="F115" s="11" t="str">
        <f t="shared" si="13"/>
        <v>N/A</v>
      </c>
      <c r="G115" s="45">
        <v>2814619</v>
      </c>
      <c r="H115" s="11" t="str">
        <f t="shared" si="14"/>
        <v>N/A</v>
      </c>
      <c r="I115" s="12">
        <v>-23.9</v>
      </c>
      <c r="J115" s="12">
        <v>-4.59</v>
      </c>
      <c r="K115" s="43" t="s">
        <v>739</v>
      </c>
      <c r="L115" s="9" t="str">
        <f t="shared" si="15"/>
        <v>Yes</v>
      </c>
    </row>
    <row r="116" spans="1:12" x14ac:dyDescent="0.25">
      <c r="A116" s="3" t="s">
        <v>575</v>
      </c>
      <c r="B116" s="35" t="s">
        <v>213</v>
      </c>
      <c r="C116" s="36">
        <v>2424</v>
      </c>
      <c r="D116" s="11" t="str">
        <f t="shared" si="12"/>
        <v>N/A</v>
      </c>
      <c r="E116" s="36">
        <v>2311</v>
      </c>
      <c r="F116" s="11" t="str">
        <f t="shared" si="13"/>
        <v>N/A</v>
      </c>
      <c r="G116" s="36">
        <v>2220</v>
      </c>
      <c r="H116" s="11" t="str">
        <f t="shared" si="14"/>
        <v>N/A</v>
      </c>
      <c r="I116" s="12">
        <v>-4.66</v>
      </c>
      <c r="J116" s="12">
        <v>-3.94</v>
      </c>
      <c r="K116" s="43" t="s">
        <v>739</v>
      </c>
      <c r="L116" s="9" t="str">
        <f t="shared" si="15"/>
        <v>Yes</v>
      </c>
    </row>
    <row r="117" spans="1:12" ht="25" x14ac:dyDescent="0.25">
      <c r="A117" s="3" t="s">
        <v>1331</v>
      </c>
      <c r="B117" s="35" t="s">
        <v>213</v>
      </c>
      <c r="C117" s="45">
        <v>1598.8745875</v>
      </c>
      <c r="D117" s="11" t="str">
        <f t="shared" si="12"/>
        <v>N/A</v>
      </c>
      <c r="E117" s="45">
        <v>1276.5746429999999</v>
      </c>
      <c r="F117" s="11" t="str">
        <f t="shared" si="13"/>
        <v>N/A</v>
      </c>
      <c r="G117" s="45">
        <v>1267.8463964</v>
      </c>
      <c r="H117" s="11" t="str">
        <f t="shared" si="14"/>
        <v>N/A</v>
      </c>
      <c r="I117" s="12">
        <v>-20.2</v>
      </c>
      <c r="J117" s="12">
        <v>-0.68400000000000005</v>
      </c>
      <c r="K117" s="43" t="s">
        <v>739</v>
      </c>
      <c r="L117" s="9" t="str">
        <f t="shared" si="15"/>
        <v>Yes</v>
      </c>
    </row>
    <row r="118" spans="1:12" ht="25" x14ac:dyDescent="0.25">
      <c r="A118" s="4" t="s">
        <v>576</v>
      </c>
      <c r="B118" s="35" t="s">
        <v>213</v>
      </c>
      <c r="C118" s="45">
        <v>0</v>
      </c>
      <c r="D118" s="11" t="str">
        <f t="shared" si="12"/>
        <v>N/A</v>
      </c>
      <c r="E118" s="45">
        <v>0</v>
      </c>
      <c r="F118" s="11" t="str">
        <f t="shared" si="13"/>
        <v>N/A</v>
      </c>
      <c r="G118" s="45">
        <v>0</v>
      </c>
      <c r="H118" s="11" t="str">
        <f t="shared" si="14"/>
        <v>N/A</v>
      </c>
      <c r="I118" s="12" t="s">
        <v>1746</v>
      </c>
      <c r="J118" s="12" t="s">
        <v>1746</v>
      </c>
      <c r="K118" s="43" t="s">
        <v>739</v>
      </c>
      <c r="L118" s="9" t="str">
        <f t="shared" si="15"/>
        <v>N/A</v>
      </c>
    </row>
    <row r="119" spans="1:12" x14ac:dyDescent="0.25">
      <c r="A119" s="4" t="s">
        <v>577</v>
      </c>
      <c r="B119" s="35" t="s">
        <v>213</v>
      </c>
      <c r="C119" s="36">
        <v>0</v>
      </c>
      <c r="D119" s="11" t="str">
        <f t="shared" si="12"/>
        <v>N/A</v>
      </c>
      <c r="E119" s="36">
        <v>0</v>
      </c>
      <c r="F119" s="11" t="str">
        <f t="shared" si="13"/>
        <v>N/A</v>
      </c>
      <c r="G119" s="36">
        <v>0</v>
      </c>
      <c r="H119" s="11" t="str">
        <f t="shared" si="14"/>
        <v>N/A</v>
      </c>
      <c r="I119" s="12" t="s">
        <v>1746</v>
      </c>
      <c r="J119" s="12" t="s">
        <v>1746</v>
      </c>
      <c r="K119" s="43" t="s">
        <v>739</v>
      </c>
      <c r="L119" s="9" t="str">
        <f t="shared" si="15"/>
        <v>N/A</v>
      </c>
    </row>
    <row r="120" spans="1:12" ht="25" x14ac:dyDescent="0.25">
      <c r="A120" s="4" t="s">
        <v>1332</v>
      </c>
      <c r="B120" s="35" t="s">
        <v>213</v>
      </c>
      <c r="C120" s="45" t="s">
        <v>1746</v>
      </c>
      <c r="D120" s="11" t="str">
        <f t="shared" si="12"/>
        <v>N/A</v>
      </c>
      <c r="E120" s="45" t="s">
        <v>1746</v>
      </c>
      <c r="F120" s="11" t="str">
        <f t="shared" si="13"/>
        <v>N/A</v>
      </c>
      <c r="G120" s="45" t="s">
        <v>1746</v>
      </c>
      <c r="H120" s="11" t="str">
        <f t="shared" si="14"/>
        <v>N/A</v>
      </c>
      <c r="I120" s="12" t="s">
        <v>1746</v>
      </c>
      <c r="J120" s="12" t="s">
        <v>1746</v>
      </c>
      <c r="K120" s="43" t="s">
        <v>739</v>
      </c>
      <c r="L120" s="9" t="str">
        <f t="shared" si="15"/>
        <v>N/A</v>
      </c>
    </row>
    <row r="121" spans="1:12" ht="25" x14ac:dyDescent="0.25">
      <c r="A121" s="4" t="s">
        <v>578</v>
      </c>
      <c r="B121" s="35" t="s">
        <v>213</v>
      </c>
      <c r="C121" s="45">
        <v>1208391</v>
      </c>
      <c r="D121" s="11" t="str">
        <f t="shared" si="12"/>
        <v>N/A</v>
      </c>
      <c r="E121" s="45">
        <v>1281516</v>
      </c>
      <c r="F121" s="11" t="str">
        <f t="shared" si="13"/>
        <v>N/A</v>
      </c>
      <c r="G121" s="45">
        <v>568887</v>
      </c>
      <c r="H121" s="11" t="str">
        <f t="shared" si="14"/>
        <v>N/A</v>
      </c>
      <c r="I121" s="12">
        <v>6.0510000000000002</v>
      </c>
      <c r="J121" s="12">
        <v>-55.6</v>
      </c>
      <c r="K121" s="43" t="s">
        <v>739</v>
      </c>
      <c r="L121" s="9" t="str">
        <f t="shared" si="15"/>
        <v>No</v>
      </c>
    </row>
    <row r="122" spans="1:12" x14ac:dyDescent="0.25">
      <c r="A122" s="4" t="s">
        <v>579</v>
      </c>
      <c r="B122" s="35" t="s">
        <v>213</v>
      </c>
      <c r="C122" s="36">
        <v>1898</v>
      </c>
      <c r="D122" s="11" t="str">
        <f t="shared" si="12"/>
        <v>N/A</v>
      </c>
      <c r="E122" s="36">
        <v>2215</v>
      </c>
      <c r="F122" s="11" t="str">
        <f t="shared" si="13"/>
        <v>N/A</v>
      </c>
      <c r="G122" s="36">
        <v>1480</v>
      </c>
      <c r="H122" s="11" t="str">
        <f t="shared" si="14"/>
        <v>N/A</v>
      </c>
      <c r="I122" s="12">
        <v>16.7</v>
      </c>
      <c r="J122" s="12">
        <v>-33.200000000000003</v>
      </c>
      <c r="K122" s="43" t="s">
        <v>739</v>
      </c>
      <c r="L122" s="9" t="str">
        <f t="shared" si="15"/>
        <v>No</v>
      </c>
    </row>
    <row r="123" spans="1:12" ht="25" x14ac:dyDescent="0.25">
      <c r="A123" s="4" t="s">
        <v>1333</v>
      </c>
      <c r="B123" s="35" t="s">
        <v>213</v>
      </c>
      <c r="C123" s="45">
        <v>636.66543730000001</v>
      </c>
      <c r="D123" s="11" t="str">
        <f t="shared" si="12"/>
        <v>N/A</v>
      </c>
      <c r="E123" s="45">
        <v>578.56252821999999</v>
      </c>
      <c r="F123" s="11" t="str">
        <f t="shared" si="13"/>
        <v>N/A</v>
      </c>
      <c r="G123" s="45">
        <v>384.38310811000002</v>
      </c>
      <c r="H123" s="11" t="str">
        <f t="shared" si="14"/>
        <v>N/A</v>
      </c>
      <c r="I123" s="12">
        <v>-9.1300000000000008</v>
      </c>
      <c r="J123" s="12">
        <v>-33.6</v>
      </c>
      <c r="K123" s="43" t="s">
        <v>739</v>
      </c>
      <c r="L123" s="9" t="str">
        <f t="shared" si="15"/>
        <v>No</v>
      </c>
    </row>
    <row r="124" spans="1:12" ht="25" x14ac:dyDescent="0.25">
      <c r="A124" s="4" t="s">
        <v>580</v>
      </c>
      <c r="B124" s="35" t="s">
        <v>213</v>
      </c>
      <c r="C124" s="45">
        <v>3477666</v>
      </c>
      <c r="D124" s="11" t="str">
        <f t="shared" si="12"/>
        <v>N/A</v>
      </c>
      <c r="E124" s="45">
        <v>4227393</v>
      </c>
      <c r="F124" s="11" t="str">
        <f t="shared" si="13"/>
        <v>N/A</v>
      </c>
      <c r="G124" s="45">
        <v>3749544</v>
      </c>
      <c r="H124" s="11" t="str">
        <f t="shared" si="14"/>
        <v>N/A</v>
      </c>
      <c r="I124" s="12">
        <v>21.56</v>
      </c>
      <c r="J124" s="12">
        <v>-11.3</v>
      </c>
      <c r="K124" s="43" t="s">
        <v>739</v>
      </c>
      <c r="L124" s="9" t="str">
        <f t="shared" si="15"/>
        <v>Yes</v>
      </c>
    </row>
    <row r="125" spans="1:12" x14ac:dyDescent="0.25">
      <c r="A125" s="2" t="s">
        <v>581</v>
      </c>
      <c r="B125" s="35" t="s">
        <v>213</v>
      </c>
      <c r="C125" s="36">
        <v>3402</v>
      </c>
      <c r="D125" s="11" t="str">
        <f t="shared" si="12"/>
        <v>N/A</v>
      </c>
      <c r="E125" s="36">
        <v>3836</v>
      </c>
      <c r="F125" s="11" t="str">
        <f t="shared" si="13"/>
        <v>N/A</v>
      </c>
      <c r="G125" s="36">
        <v>3245</v>
      </c>
      <c r="H125" s="11" t="str">
        <f t="shared" si="14"/>
        <v>N/A</v>
      </c>
      <c r="I125" s="12">
        <v>12.76</v>
      </c>
      <c r="J125" s="12">
        <v>-15.4</v>
      </c>
      <c r="K125" s="43" t="s">
        <v>739</v>
      </c>
      <c r="L125" s="9" t="str">
        <f t="shared" si="15"/>
        <v>Yes</v>
      </c>
    </row>
    <row r="126" spans="1:12" ht="25" x14ac:dyDescent="0.25">
      <c r="A126" s="2" t="s">
        <v>1334</v>
      </c>
      <c r="B126" s="35" t="s">
        <v>213</v>
      </c>
      <c r="C126" s="45">
        <v>1022.2416226</v>
      </c>
      <c r="D126" s="11" t="str">
        <f t="shared" si="12"/>
        <v>N/A</v>
      </c>
      <c r="E126" s="45">
        <v>1102.0315433000001</v>
      </c>
      <c r="F126" s="11" t="str">
        <f t="shared" si="13"/>
        <v>N/A</v>
      </c>
      <c r="G126" s="45">
        <v>1155.4835131</v>
      </c>
      <c r="H126" s="11" t="str">
        <f t="shared" si="14"/>
        <v>N/A</v>
      </c>
      <c r="I126" s="12">
        <v>7.8049999999999997</v>
      </c>
      <c r="J126" s="12">
        <v>4.8499999999999996</v>
      </c>
      <c r="K126" s="43" t="s">
        <v>739</v>
      </c>
      <c r="L126" s="9" t="str">
        <f t="shared" si="15"/>
        <v>Yes</v>
      </c>
    </row>
    <row r="127" spans="1:12" ht="25" x14ac:dyDescent="0.25">
      <c r="A127" s="2" t="s">
        <v>582</v>
      </c>
      <c r="B127" s="35" t="s">
        <v>213</v>
      </c>
      <c r="C127" s="45">
        <v>27392</v>
      </c>
      <c r="D127" s="11" t="str">
        <f t="shared" si="12"/>
        <v>N/A</v>
      </c>
      <c r="E127" s="45">
        <v>57795</v>
      </c>
      <c r="F127" s="11" t="str">
        <f t="shared" si="13"/>
        <v>N/A</v>
      </c>
      <c r="G127" s="45">
        <v>62193</v>
      </c>
      <c r="H127" s="11" t="str">
        <f t="shared" si="14"/>
        <v>N/A</v>
      </c>
      <c r="I127" s="12">
        <v>111</v>
      </c>
      <c r="J127" s="12">
        <v>7.61</v>
      </c>
      <c r="K127" s="43" t="s">
        <v>739</v>
      </c>
      <c r="L127" s="9" t="str">
        <f t="shared" si="15"/>
        <v>Yes</v>
      </c>
    </row>
    <row r="128" spans="1:12" x14ac:dyDescent="0.25">
      <c r="A128" s="2" t="s">
        <v>583</v>
      </c>
      <c r="B128" s="35" t="s">
        <v>213</v>
      </c>
      <c r="C128" s="36">
        <v>397</v>
      </c>
      <c r="D128" s="11" t="str">
        <f t="shared" si="12"/>
        <v>N/A</v>
      </c>
      <c r="E128" s="36">
        <v>693</v>
      </c>
      <c r="F128" s="11" t="str">
        <f t="shared" si="13"/>
        <v>N/A</v>
      </c>
      <c r="G128" s="36">
        <v>802</v>
      </c>
      <c r="H128" s="11" t="str">
        <f t="shared" si="14"/>
        <v>N/A</v>
      </c>
      <c r="I128" s="12">
        <v>74.56</v>
      </c>
      <c r="J128" s="12">
        <v>15.73</v>
      </c>
      <c r="K128" s="43" t="s">
        <v>739</v>
      </c>
      <c r="L128" s="9" t="str">
        <f t="shared" si="15"/>
        <v>Yes</v>
      </c>
    </row>
    <row r="129" spans="1:12" ht="25" x14ac:dyDescent="0.25">
      <c r="A129" s="2" t="s">
        <v>1335</v>
      </c>
      <c r="B129" s="35" t="s">
        <v>213</v>
      </c>
      <c r="C129" s="45">
        <v>68.997481108000002</v>
      </c>
      <c r="D129" s="11" t="str">
        <f t="shared" si="12"/>
        <v>N/A</v>
      </c>
      <c r="E129" s="45">
        <v>83.398268397999999</v>
      </c>
      <c r="F129" s="11" t="str">
        <f t="shared" si="13"/>
        <v>N/A</v>
      </c>
      <c r="G129" s="45">
        <v>77.547381545999997</v>
      </c>
      <c r="H129" s="11" t="str">
        <f t="shared" si="14"/>
        <v>N/A</v>
      </c>
      <c r="I129" s="12">
        <v>20.87</v>
      </c>
      <c r="J129" s="12">
        <v>-7.02</v>
      </c>
      <c r="K129" s="43" t="s">
        <v>739</v>
      </c>
      <c r="L129" s="9" t="str">
        <f t="shared" si="15"/>
        <v>Yes</v>
      </c>
    </row>
    <row r="130" spans="1:12" x14ac:dyDescent="0.25">
      <c r="A130" s="2" t="s">
        <v>584</v>
      </c>
      <c r="B130" s="35" t="s">
        <v>213</v>
      </c>
      <c r="C130" s="45">
        <v>436205</v>
      </c>
      <c r="D130" s="11" t="str">
        <f t="shared" si="12"/>
        <v>N/A</v>
      </c>
      <c r="E130" s="45">
        <v>287871</v>
      </c>
      <c r="F130" s="11" t="str">
        <f t="shared" si="13"/>
        <v>N/A</v>
      </c>
      <c r="G130" s="45">
        <v>353958</v>
      </c>
      <c r="H130" s="11" t="str">
        <f t="shared" si="14"/>
        <v>N/A</v>
      </c>
      <c r="I130" s="12">
        <v>-34</v>
      </c>
      <c r="J130" s="12">
        <v>22.96</v>
      </c>
      <c r="K130" s="43" t="s">
        <v>739</v>
      </c>
      <c r="L130" s="9" t="str">
        <f t="shared" si="15"/>
        <v>Yes</v>
      </c>
    </row>
    <row r="131" spans="1:12" x14ac:dyDescent="0.25">
      <c r="A131" s="2" t="s">
        <v>585</v>
      </c>
      <c r="B131" s="35" t="s">
        <v>213</v>
      </c>
      <c r="C131" s="36">
        <v>45</v>
      </c>
      <c r="D131" s="11" t="str">
        <f t="shared" si="12"/>
        <v>N/A</v>
      </c>
      <c r="E131" s="36">
        <v>48</v>
      </c>
      <c r="F131" s="11" t="str">
        <f t="shared" si="13"/>
        <v>N/A</v>
      </c>
      <c r="G131" s="36">
        <v>47</v>
      </c>
      <c r="H131" s="11" t="str">
        <f t="shared" si="14"/>
        <v>N/A</v>
      </c>
      <c r="I131" s="12">
        <v>6.6669999999999998</v>
      </c>
      <c r="J131" s="12">
        <v>-2.08</v>
      </c>
      <c r="K131" s="43" t="s">
        <v>739</v>
      </c>
      <c r="L131" s="9" t="str">
        <f t="shared" si="15"/>
        <v>Yes</v>
      </c>
    </row>
    <row r="132" spans="1:12" x14ac:dyDescent="0.25">
      <c r="A132" s="2" t="s">
        <v>1336</v>
      </c>
      <c r="B132" s="35" t="s">
        <v>213</v>
      </c>
      <c r="C132" s="45">
        <v>9693.4444444000001</v>
      </c>
      <c r="D132" s="11" t="str">
        <f t="shared" si="12"/>
        <v>N/A</v>
      </c>
      <c r="E132" s="45">
        <v>5997.3125</v>
      </c>
      <c r="F132" s="11" t="str">
        <f t="shared" si="13"/>
        <v>N/A</v>
      </c>
      <c r="G132" s="45">
        <v>7531.0212766000004</v>
      </c>
      <c r="H132" s="11" t="str">
        <f t="shared" si="14"/>
        <v>N/A</v>
      </c>
      <c r="I132" s="12">
        <v>-38.1</v>
      </c>
      <c r="J132" s="12">
        <v>25.57</v>
      </c>
      <c r="K132" s="43" t="s">
        <v>739</v>
      </c>
      <c r="L132" s="9" t="str">
        <f t="shared" si="15"/>
        <v>Yes</v>
      </c>
    </row>
    <row r="133" spans="1:12" ht="25" x14ac:dyDescent="0.25">
      <c r="A133" s="2" t="s">
        <v>586</v>
      </c>
      <c r="B133" s="35" t="s">
        <v>213</v>
      </c>
      <c r="C133" s="45">
        <v>2676563</v>
      </c>
      <c r="D133" s="11" t="str">
        <f t="shared" si="12"/>
        <v>N/A</v>
      </c>
      <c r="E133" s="45">
        <v>2849865</v>
      </c>
      <c r="F133" s="11" t="str">
        <f t="shared" si="13"/>
        <v>N/A</v>
      </c>
      <c r="G133" s="45">
        <v>2812015</v>
      </c>
      <c r="H133" s="11" t="str">
        <f t="shared" si="14"/>
        <v>N/A</v>
      </c>
      <c r="I133" s="12">
        <v>6.4749999999999996</v>
      </c>
      <c r="J133" s="12">
        <v>-1.33</v>
      </c>
      <c r="K133" s="43" t="s">
        <v>739</v>
      </c>
      <c r="L133" s="9" t="str">
        <f>IF(J133="Div by 0", "N/A", IF(OR(J133="N/A",K133="N/A"),"N/A", IF(J133&gt;VALUE(MID(K133,1,2)), "No", IF(J133&lt;-1*VALUE(MID(K133,1,2)), "No", "Yes"))))</f>
        <v>Yes</v>
      </c>
    </row>
    <row r="134" spans="1:12" x14ac:dyDescent="0.25">
      <c r="A134" s="2" t="s">
        <v>587</v>
      </c>
      <c r="B134" s="35" t="s">
        <v>213</v>
      </c>
      <c r="C134" s="36">
        <v>11395</v>
      </c>
      <c r="D134" s="11" t="str">
        <f t="shared" si="12"/>
        <v>N/A</v>
      </c>
      <c r="E134" s="36">
        <v>13767</v>
      </c>
      <c r="F134" s="11" t="str">
        <f t="shared" si="13"/>
        <v>N/A</v>
      </c>
      <c r="G134" s="36">
        <v>14016</v>
      </c>
      <c r="H134" s="11" t="str">
        <f t="shared" si="14"/>
        <v>N/A</v>
      </c>
      <c r="I134" s="12">
        <v>20.82</v>
      </c>
      <c r="J134" s="12">
        <v>1.8089999999999999</v>
      </c>
      <c r="K134" s="43" t="s">
        <v>739</v>
      </c>
      <c r="L134" s="9" t="str">
        <f t="shared" ref="L134:L138" si="16">IF(J134="Div by 0", "N/A", IF(OR(J134="N/A",K134="N/A"),"N/A", IF(J134&gt;VALUE(MID(K134,1,2)), "No", IF(J134&lt;-1*VALUE(MID(K134,1,2)), "No", "Yes"))))</f>
        <v>Yes</v>
      </c>
    </row>
    <row r="135" spans="1:12" ht="25" x14ac:dyDescent="0.25">
      <c r="A135" s="2" t="s">
        <v>1337</v>
      </c>
      <c r="B135" s="35" t="s">
        <v>213</v>
      </c>
      <c r="C135" s="45">
        <v>234.88924967</v>
      </c>
      <c r="D135" s="11" t="str">
        <f t="shared" si="12"/>
        <v>N/A</v>
      </c>
      <c r="E135" s="45">
        <v>207.0069732</v>
      </c>
      <c r="F135" s="11" t="str">
        <f t="shared" si="13"/>
        <v>N/A</v>
      </c>
      <c r="G135" s="45">
        <v>200.62892409</v>
      </c>
      <c r="H135" s="11" t="str">
        <f t="shared" si="14"/>
        <v>N/A</v>
      </c>
      <c r="I135" s="12">
        <v>-11.9</v>
      </c>
      <c r="J135" s="12">
        <v>-3.08</v>
      </c>
      <c r="K135" s="43" t="s">
        <v>739</v>
      </c>
      <c r="L135" s="9" t="str">
        <f t="shared" si="16"/>
        <v>Yes</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1746</v>
      </c>
      <c r="J136" s="12" t="s">
        <v>1746</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1746</v>
      </c>
      <c r="J137" s="12" t="s">
        <v>1746</v>
      </c>
      <c r="K137" s="43" t="s">
        <v>739</v>
      </c>
      <c r="L137" s="9" t="str">
        <f t="shared" si="16"/>
        <v>N/A</v>
      </c>
    </row>
    <row r="138" spans="1:12" ht="25" x14ac:dyDescent="0.25">
      <c r="A138" s="2" t="s">
        <v>1338</v>
      </c>
      <c r="B138" s="35" t="s">
        <v>213</v>
      </c>
      <c r="C138" s="45" t="s">
        <v>1746</v>
      </c>
      <c r="D138" s="11" t="str">
        <f t="shared" si="17"/>
        <v>N/A</v>
      </c>
      <c r="E138" s="45" t="s">
        <v>1746</v>
      </c>
      <c r="F138" s="11" t="str">
        <f t="shared" si="18"/>
        <v>N/A</v>
      </c>
      <c r="G138" s="45" t="s">
        <v>1746</v>
      </c>
      <c r="H138" s="11" t="str">
        <f t="shared" si="19"/>
        <v>N/A</v>
      </c>
      <c r="I138" s="12" t="s">
        <v>1746</v>
      </c>
      <c r="J138" s="12" t="s">
        <v>1746</v>
      </c>
      <c r="K138" s="43" t="s">
        <v>739</v>
      </c>
      <c r="L138" s="9" t="str">
        <f t="shared" si="16"/>
        <v>N/A</v>
      </c>
    </row>
    <row r="139" spans="1:12" ht="25" x14ac:dyDescent="0.25">
      <c r="A139" s="2" t="s">
        <v>590</v>
      </c>
      <c r="B139" s="35" t="s">
        <v>213</v>
      </c>
      <c r="C139" s="45">
        <v>7016641</v>
      </c>
      <c r="D139" s="11" t="str">
        <f t="shared" si="17"/>
        <v>N/A</v>
      </c>
      <c r="E139" s="45">
        <v>7769134</v>
      </c>
      <c r="F139" s="11" t="str">
        <f t="shared" si="18"/>
        <v>N/A</v>
      </c>
      <c r="G139" s="45">
        <v>7613974</v>
      </c>
      <c r="H139" s="11" t="str">
        <f t="shared" si="19"/>
        <v>N/A</v>
      </c>
      <c r="I139" s="12">
        <v>10.72</v>
      </c>
      <c r="J139" s="12">
        <v>-2</v>
      </c>
      <c r="K139" s="43" t="s">
        <v>739</v>
      </c>
      <c r="L139" s="9" t="str">
        <f t="shared" ref="L139:L150" si="20">IF(J139="Div by 0", "N/A", IF(K139="N/A","N/A", IF(J139&gt;VALUE(MID(K139,1,2)), "No", IF(J139&lt;-1*VALUE(MID(K139,1,2)), "No", "Yes"))))</f>
        <v>Yes</v>
      </c>
    </row>
    <row r="140" spans="1:12" x14ac:dyDescent="0.25">
      <c r="A140" s="2" t="s">
        <v>591</v>
      </c>
      <c r="B140" s="35" t="s">
        <v>213</v>
      </c>
      <c r="C140" s="36">
        <v>12929</v>
      </c>
      <c r="D140" s="11" t="str">
        <f t="shared" si="17"/>
        <v>N/A</v>
      </c>
      <c r="E140" s="36">
        <v>13958</v>
      </c>
      <c r="F140" s="11" t="str">
        <f t="shared" si="18"/>
        <v>N/A</v>
      </c>
      <c r="G140" s="36">
        <v>13415</v>
      </c>
      <c r="H140" s="11" t="str">
        <f t="shared" si="19"/>
        <v>N/A</v>
      </c>
      <c r="I140" s="12">
        <v>7.9589999999999996</v>
      </c>
      <c r="J140" s="12">
        <v>-3.89</v>
      </c>
      <c r="K140" s="43" t="s">
        <v>739</v>
      </c>
      <c r="L140" s="9" t="str">
        <f t="shared" si="20"/>
        <v>Yes</v>
      </c>
    </row>
    <row r="141" spans="1:12" ht="25" x14ac:dyDescent="0.25">
      <c r="A141" s="2" t="s">
        <v>1339</v>
      </c>
      <c r="B141" s="35" t="s">
        <v>213</v>
      </c>
      <c r="C141" s="45">
        <v>542.70562301999996</v>
      </c>
      <c r="D141" s="11" t="str">
        <f t="shared" si="17"/>
        <v>N/A</v>
      </c>
      <c r="E141" s="45">
        <v>556.60796675999995</v>
      </c>
      <c r="F141" s="11" t="str">
        <f t="shared" si="18"/>
        <v>N/A</v>
      </c>
      <c r="G141" s="45">
        <v>567.57167349999997</v>
      </c>
      <c r="H141" s="11" t="str">
        <f t="shared" si="19"/>
        <v>N/A</v>
      </c>
      <c r="I141" s="12">
        <v>2.5619999999999998</v>
      </c>
      <c r="J141" s="12">
        <v>1.97</v>
      </c>
      <c r="K141" s="43" t="s">
        <v>739</v>
      </c>
      <c r="L141" s="9" t="str">
        <f t="shared" si="20"/>
        <v>Yes</v>
      </c>
    </row>
    <row r="142" spans="1:12" ht="25" x14ac:dyDescent="0.25">
      <c r="A142" s="2" t="s">
        <v>592</v>
      </c>
      <c r="B142" s="35" t="s">
        <v>213</v>
      </c>
      <c r="C142" s="45">
        <v>19395321</v>
      </c>
      <c r="D142" s="11" t="str">
        <f t="shared" si="17"/>
        <v>N/A</v>
      </c>
      <c r="E142" s="45">
        <v>19374324</v>
      </c>
      <c r="F142" s="11" t="str">
        <f t="shared" si="18"/>
        <v>N/A</v>
      </c>
      <c r="G142" s="45">
        <v>19788787</v>
      </c>
      <c r="H142" s="11" t="str">
        <f t="shared" si="19"/>
        <v>N/A</v>
      </c>
      <c r="I142" s="12">
        <v>-0.108</v>
      </c>
      <c r="J142" s="12">
        <v>2.1389999999999998</v>
      </c>
      <c r="K142" s="43" t="s">
        <v>739</v>
      </c>
      <c r="L142" s="9" t="str">
        <f t="shared" si="20"/>
        <v>Yes</v>
      </c>
    </row>
    <row r="143" spans="1:12" x14ac:dyDescent="0.25">
      <c r="A143" s="3" t="s">
        <v>593</v>
      </c>
      <c r="B143" s="35" t="s">
        <v>213</v>
      </c>
      <c r="C143" s="36">
        <v>453</v>
      </c>
      <c r="D143" s="11" t="str">
        <f t="shared" si="17"/>
        <v>N/A</v>
      </c>
      <c r="E143" s="36">
        <v>458</v>
      </c>
      <c r="F143" s="11" t="str">
        <f t="shared" si="18"/>
        <v>N/A</v>
      </c>
      <c r="G143" s="36">
        <v>459</v>
      </c>
      <c r="H143" s="11" t="str">
        <f t="shared" si="19"/>
        <v>N/A</v>
      </c>
      <c r="I143" s="12">
        <v>1.1040000000000001</v>
      </c>
      <c r="J143" s="12">
        <v>0.21829999999999999</v>
      </c>
      <c r="K143" s="43" t="s">
        <v>739</v>
      </c>
      <c r="L143" s="9" t="str">
        <f t="shared" si="20"/>
        <v>Yes</v>
      </c>
    </row>
    <row r="144" spans="1:12" ht="25" x14ac:dyDescent="0.25">
      <c r="A144" s="3" t="s">
        <v>1340</v>
      </c>
      <c r="B144" s="35" t="s">
        <v>213</v>
      </c>
      <c r="C144" s="45">
        <v>42815.278145999997</v>
      </c>
      <c r="D144" s="11" t="str">
        <f t="shared" si="17"/>
        <v>N/A</v>
      </c>
      <c r="E144" s="45">
        <v>42302.017466999998</v>
      </c>
      <c r="F144" s="11" t="str">
        <f t="shared" si="18"/>
        <v>N/A</v>
      </c>
      <c r="G144" s="45">
        <v>43112.825707999997</v>
      </c>
      <c r="H144" s="11" t="str">
        <f t="shared" si="19"/>
        <v>N/A</v>
      </c>
      <c r="I144" s="12">
        <v>-1.2</v>
      </c>
      <c r="J144" s="12">
        <v>1.917</v>
      </c>
      <c r="K144" s="43" t="s">
        <v>739</v>
      </c>
      <c r="L144" s="9" t="str">
        <f t="shared" si="20"/>
        <v>Yes</v>
      </c>
    </row>
    <row r="145" spans="1:12" ht="25" x14ac:dyDescent="0.25">
      <c r="A145" s="2" t="s">
        <v>594</v>
      </c>
      <c r="B145" s="35" t="s">
        <v>213</v>
      </c>
      <c r="C145" s="45">
        <v>15477429</v>
      </c>
      <c r="D145" s="11" t="str">
        <f t="shared" si="17"/>
        <v>N/A</v>
      </c>
      <c r="E145" s="45">
        <v>17518853</v>
      </c>
      <c r="F145" s="11" t="str">
        <f t="shared" si="18"/>
        <v>N/A</v>
      </c>
      <c r="G145" s="45">
        <v>18700401</v>
      </c>
      <c r="H145" s="11" t="str">
        <f t="shared" si="19"/>
        <v>N/A</v>
      </c>
      <c r="I145" s="12">
        <v>13.19</v>
      </c>
      <c r="J145" s="12">
        <v>6.7439999999999998</v>
      </c>
      <c r="K145" s="43" t="s">
        <v>739</v>
      </c>
      <c r="L145" s="9" t="str">
        <f t="shared" si="20"/>
        <v>Yes</v>
      </c>
    </row>
    <row r="146" spans="1:12" x14ac:dyDescent="0.25">
      <c r="A146" s="2" t="s">
        <v>595</v>
      </c>
      <c r="B146" s="35" t="s">
        <v>213</v>
      </c>
      <c r="C146" s="36">
        <v>10622</v>
      </c>
      <c r="D146" s="11" t="str">
        <f t="shared" si="17"/>
        <v>N/A</v>
      </c>
      <c r="E146" s="36">
        <v>10074</v>
      </c>
      <c r="F146" s="11" t="str">
        <f t="shared" si="18"/>
        <v>N/A</v>
      </c>
      <c r="G146" s="36">
        <v>10258</v>
      </c>
      <c r="H146" s="11" t="str">
        <f t="shared" si="19"/>
        <v>N/A</v>
      </c>
      <c r="I146" s="12">
        <v>-5.16</v>
      </c>
      <c r="J146" s="12">
        <v>1.8260000000000001</v>
      </c>
      <c r="K146" s="43" t="s">
        <v>739</v>
      </c>
      <c r="L146" s="9" t="str">
        <f t="shared" si="20"/>
        <v>Yes</v>
      </c>
    </row>
    <row r="147" spans="1:12" ht="25" x14ac:dyDescent="0.25">
      <c r="A147" s="2" t="s">
        <v>1341</v>
      </c>
      <c r="B147" s="35" t="s">
        <v>213</v>
      </c>
      <c r="C147" s="45">
        <v>1457.1106195</v>
      </c>
      <c r="D147" s="11" t="str">
        <f t="shared" si="17"/>
        <v>N/A</v>
      </c>
      <c r="E147" s="45">
        <v>1739.0165773000001</v>
      </c>
      <c r="F147" s="11" t="str">
        <f t="shared" si="18"/>
        <v>N/A</v>
      </c>
      <c r="G147" s="45">
        <v>1823.0065314999999</v>
      </c>
      <c r="H147" s="11" t="str">
        <f t="shared" si="19"/>
        <v>N/A</v>
      </c>
      <c r="I147" s="12">
        <v>19.350000000000001</v>
      </c>
      <c r="J147" s="12">
        <v>4.83</v>
      </c>
      <c r="K147" s="43" t="s">
        <v>739</v>
      </c>
      <c r="L147" s="9" t="str">
        <f t="shared" si="20"/>
        <v>Yes</v>
      </c>
    </row>
    <row r="148" spans="1:12" ht="25" x14ac:dyDescent="0.25">
      <c r="A148" s="2" t="s">
        <v>596</v>
      </c>
      <c r="B148" s="35" t="s">
        <v>213</v>
      </c>
      <c r="C148" s="45">
        <v>6117973</v>
      </c>
      <c r="D148" s="11" t="str">
        <f t="shared" si="17"/>
        <v>N/A</v>
      </c>
      <c r="E148" s="45">
        <v>6063568</v>
      </c>
      <c r="F148" s="11" t="str">
        <f t="shared" si="18"/>
        <v>N/A</v>
      </c>
      <c r="G148" s="45">
        <v>6497857</v>
      </c>
      <c r="H148" s="11" t="str">
        <f t="shared" si="19"/>
        <v>N/A</v>
      </c>
      <c r="I148" s="12">
        <v>-0.88900000000000001</v>
      </c>
      <c r="J148" s="12">
        <v>7.1619999999999999</v>
      </c>
      <c r="K148" s="43" t="s">
        <v>739</v>
      </c>
      <c r="L148" s="9" t="str">
        <f t="shared" si="20"/>
        <v>Yes</v>
      </c>
    </row>
    <row r="149" spans="1:12" x14ac:dyDescent="0.25">
      <c r="A149" s="2" t="s">
        <v>597</v>
      </c>
      <c r="B149" s="35" t="s">
        <v>213</v>
      </c>
      <c r="C149" s="36">
        <v>363</v>
      </c>
      <c r="D149" s="11" t="str">
        <f t="shared" si="17"/>
        <v>N/A</v>
      </c>
      <c r="E149" s="36">
        <v>351</v>
      </c>
      <c r="F149" s="11" t="str">
        <f t="shared" si="18"/>
        <v>N/A</v>
      </c>
      <c r="G149" s="36">
        <v>338</v>
      </c>
      <c r="H149" s="11" t="str">
        <f t="shared" si="19"/>
        <v>N/A</v>
      </c>
      <c r="I149" s="12">
        <v>-3.31</v>
      </c>
      <c r="J149" s="12">
        <v>-3.7</v>
      </c>
      <c r="K149" s="43" t="s">
        <v>739</v>
      </c>
      <c r="L149" s="9" t="str">
        <f t="shared" si="20"/>
        <v>Yes</v>
      </c>
    </row>
    <row r="150" spans="1:12" ht="25" x14ac:dyDescent="0.25">
      <c r="A150" s="4" t="s">
        <v>1342</v>
      </c>
      <c r="B150" s="35" t="s">
        <v>213</v>
      </c>
      <c r="C150" s="45">
        <v>16853.920109999999</v>
      </c>
      <c r="D150" s="11" t="str">
        <f t="shared" si="17"/>
        <v>N/A</v>
      </c>
      <c r="E150" s="45">
        <v>17275.122507</v>
      </c>
      <c r="F150" s="11" t="str">
        <f t="shared" si="18"/>
        <v>N/A</v>
      </c>
      <c r="G150" s="45">
        <v>19224.428994000002</v>
      </c>
      <c r="H150" s="11" t="str">
        <f t="shared" si="19"/>
        <v>N/A</v>
      </c>
      <c r="I150" s="12">
        <v>2.4990000000000001</v>
      </c>
      <c r="J150" s="12">
        <v>11.28</v>
      </c>
      <c r="K150" s="43" t="s">
        <v>739</v>
      </c>
      <c r="L150" s="9" t="str">
        <f t="shared" si="20"/>
        <v>Yes</v>
      </c>
    </row>
    <row r="151" spans="1:12" x14ac:dyDescent="0.25">
      <c r="A151" s="4" t="s">
        <v>1343</v>
      </c>
      <c r="B151" s="35" t="s">
        <v>213</v>
      </c>
      <c r="C151" s="45">
        <v>1019.8679469</v>
      </c>
      <c r="D151" s="11" t="str">
        <f t="shared" ref="D151:D170" si="21">IF($B151="N/A","N/A",IF(C151&gt;10,"No",IF(C151&lt;-10,"No","Yes")))</f>
        <v>N/A</v>
      </c>
      <c r="E151" s="45">
        <v>1029.7257235</v>
      </c>
      <c r="F151" s="11" t="str">
        <f t="shared" ref="F151:F170" si="22">IF($B151="N/A","N/A",IF(E151&gt;10,"No",IF(E151&lt;-10,"No","Yes")))</f>
        <v>N/A</v>
      </c>
      <c r="G151" s="45">
        <v>963.83603891999996</v>
      </c>
      <c r="H151" s="11" t="str">
        <f t="shared" ref="H151:H170" si="23">IF($B151="N/A","N/A",IF(G151&gt;10,"No",IF(G151&lt;-10,"No","Yes")))</f>
        <v>N/A</v>
      </c>
      <c r="I151" s="12">
        <v>0.96660000000000001</v>
      </c>
      <c r="J151" s="12">
        <v>-6.4</v>
      </c>
      <c r="K151" s="43" t="s">
        <v>739</v>
      </c>
      <c r="L151" s="9" t="str">
        <f t="shared" ref="L151:L170" si="24">IF(J151="Div by 0", "N/A", IF(K151="N/A","N/A", IF(J151&gt;VALUE(MID(K151,1,2)), "No", IF(J151&lt;-1*VALUE(MID(K151,1,2)), "No", "Yes"))))</f>
        <v>Yes</v>
      </c>
    </row>
    <row r="152" spans="1:12" ht="25" x14ac:dyDescent="0.25">
      <c r="A152" s="4" t="s">
        <v>1344</v>
      </c>
      <c r="B152" s="35" t="s">
        <v>213</v>
      </c>
      <c r="C152" s="45">
        <v>1595.1166667</v>
      </c>
      <c r="D152" s="11" t="str">
        <f t="shared" si="21"/>
        <v>N/A</v>
      </c>
      <c r="E152" s="45">
        <v>1545.7333332999999</v>
      </c>
      <c r="F152" s="11" t="str">
        <f t="shared" si="22"/>
        <v>N/A</v>
      </c>
      <c r="G152" s="45">
        <v>2591.3076922999999</v>
      </c>
      <c r="H152" s="11" t="str">
        <f t="shared" si="23"/>
        <v>N/A</v>
      </c>
      <c r="I152" s="12">
        <v>-3.1</v>
      </c>
      <c r="J152" s="12">
        <v>67.64</v>
      </c>
      <c r="K152" s="43" t="s">
        <v>739</v>
      </c>
      <c r="L152" s="9" t="str">
        <f t="shared" si="24"/>
        <v>No</v>
      </c>
    </row>
    <row r="153" spans="1:12" ht="25" x14ac:dyDescent="0.25">
      <c r="A153" s="4" t="s">
        <v>1345</v>
      </c>
      <c r="B153" s="35" t="s">
        <v>213</v>
      </c>
      <c r="C153" s="45">
        <v>3919.1339195</v>
      </c>
      <c r="D153" s="11" t="str">
        <f t="shared" si="21"/>
        <v>N/A</v>
      </c>
      <c r="E153" s="45">
        <v>4702.2256608999996</v>
      </c>
      <c r="F153" s="11" t="str">
        <f t="shared" si="22"/>
        <v>N/A</v>
      </c>
      <c r="G153" s="45">
        <v>4306.4600598999996</v>
      </c>
      <c r="H153" s="11" t="str">
        <f t="shared" si="23"/>
        <v>N/A</v>
      </c>
      <c r="I153" s="12">
        <v>19.98</v>
      </c>
      <c r="J153" s="12">
        <v>-8.42</v>
      </c>
      <c r="K153" s="43" t="s">
        <v>739</v>
      </c>
      <c r="L153" s="9" t="str">
        <f t="shared" si="24"/>
        <v>Yes</v>
      </c>
    </row>
    <row r="154" spans="1:12" ht="25" x14ac:dyDescent="0.25">
      <c r="A154" s="4" t="s">
        <v>1346</v>
      </c>
      <c r="B154" s="35" t="s">
        <v>213</v>
      </c>
      <c r="C154" s="45">
        <v>646.66572853000002</v>
      </c>
      <c r="D154" s="11" t="str">
        <f t="shared" si="21"/>
        <v>N/A</v>
      </c>
      <c r="E154" s="45">
        <v>550.89797567999994</v>
      </c>
      <c r="F154" s="11" t="str">
        <f t="shared" si="22"/>
        <v>N/A</v>
      </c>
      <c r="G154" s="45">
        <v>515.47515706000002</v>
      </c>
      <c r="H154" s="11" t="str">
        <f t="shared" si="23"/>
        <v>N/A</v>
      </c>
      <c r="I154" s="12">
        <v>-14.8</v>
      </c>
      <c r="J154" s="12">
        <v>-6.43</v>
      </c>
      <c r="K154" s="43" t="s">
        <v>739</v>
      </c>
      <c r="L154" s="9" t="str">
        <f t="shared" si="24"/>
        <v>Yes</v>
      </c>
    </row>
    <row r="155" spans="1:12" ht="25" x14ac:dyDescent="0.25">
      <c r="A155" s="2" t="s">
        <v>1347</v>
      </c>
      <c r="B155" s="35" t="s">
        <v>213</v>
      </c>
      <c r="C155" s="45">
        <v>1293.2093411999999</v>
      </c>
      <c r="D155" s="11" t="str">
        <f t="shared" si="21"/>
        <v>N/A</v>
      </c>
      <c r="E155" s="45">
        <v>1385.3830111</v>
      </c>
      <c r="F155" s="11" t="str">
        <f t="shared" si="22"/>
        <v>N/A</v>
      </c>
      <c r="G155" s="45">
        <v>1343.8816849</v>
      </c>
      <c r="H155" s="11" t="str">
        <f t="shared" si="23"/>
        <v>N/A</v>
      </c>
      <c r="I155" s="12">
        <v>7.1280000000000001</v>
      </c>
      <c r="J155" s="12">
        <v>-3</v>
      </c>
      <c r="K155" s="43" t="s">
        <v>739</v>
      </c>
      <c r="L155" s="9" t="str">
        <f t="shared" si="24"/>
        <v>Yes</v>
      </c>
    </row>
    <row r="156" spans="1:12" x14ac:dyDescent="0.25">
      <c r="A156" s="2" t="s">
        <v>1348</v>
      </c>
      <c r="B156" s="35" t="s">
        <v>213</v>
      </c>
      <c r="C156" s="45">
        <v>447.24727359000002</v>
      </c>
      <c r="D156" s="11" t="str">
        <f t="shared" si="21"/>
        <v>N/A</v>
      </c>
      <c r="E156" s="45">
        <v>325.66876875999998</v>
      </c>
      <c r="F156" s="11" t="str">
        <f t="shared" si="22"/>
        <v>N/A</v>
      </c>
      <c r="G156" s="45">
        <v>200.54637389999999</v>
      </c>
      <c r="H156" s="11" t="str">
        <f t="shared" si="23"/>
        <v>N/A</v>
      </c>
      <c r="I156" s="12">
        <v>-27.2</v>
      </c>
      <c r="J156" s="12">
        <v>-38.4</v>
      </c>
      <c r="K156" s="43" t="s">
        <v>739</v>
      </c>
      <c r="L156" s="9" t="str">
        <f t="shared" si="24"/>
        <v>No</v>
      </c>
    </row>
    <row r="157" spans="1:12" ht="25" x14ac:dyDescent="0.25">
      <c r="A157" s="2" t="s">
        <v>1349</v>
      </c>
      <c r="B157" s="35" t="s">
        <v>213</v>
      </c>
      <c r="C157" s="45">
        <v>9842.3833333000002</v>
      </c>
      <c r="D157" s="11" t="str">
        <f t="shared" si="21"/>
        <v>N/A</v>
      </c>
      <c r="E157" s="45">
        <v>8332.6333333000002</v>
      </c>
      <c r="F157" s="11" t="str">
        <f t="shared" si="22"/>
        <v>N/A</v>
      </c>
      <c r="G157" s="45">
        <v>9067.4102564000004</v>
      </c>
      <c r="H157" s="11" t="str">
        <f t="shared" si="23"/>
        <v>N/A</v>
      </c>
      <c r="I157" s="12">
        <v>-15.3</v>
      </c>
      <c r="J157" s="12">
        <v>8.8179999999999996</v>
      </c>
      <c r="K157" s="43" t="s">
        <v>739</v>
      </c>
      <c r="L157" s="9" t="str">
        <f t="shared" si="24"/>
        <v>Yes</v>
      </c>
    </row>
    <row r="158" spans="1:12" ht="25" x14ac:dyDescent="0.25">
      <c r="A158" s="2" t="s">
        <v>1350</v>
      </c>
      <c r="B158" s="35" t="s">
        <v>213</v>
      </c>
      <c r="C158" s="45">
        <v>1349.9105512000001</v>
      </c>
      <c r="D158" s="11" t="str">
        <f t="shared" si="21"/>
        <v>N/A</v>
      </c>
      <c r="E158" s="45">
        <v>1352.6642489000001</v>
      </c>
      <c r="F158" s="11" t="str">
        <f t="shared" si="22"/>
        <v>N/A</v>
      </c>
      <c r="G158" s="45">
        <v>1157.3978257000001</v>
      </c>
      <c r="H158" s="11" t="str">
        <f t="shared" si="23"/>
        <v>N/A</v>
      </c>
      <c r="I158" s="12">
        <v>0.20399999999999999</v>
      </c>
      <c r="J158" s="12">
        <v>-14.4</v>
      </c>
      <c r="K158" s="43" t="s">
        <v>739</v>
      </c>
      <c r="L158" s="9" t="str">
        <f t="shared" si="24"/>
        <v>Yes</v>
      </c>
    </row>
    <row r="159" spans="1:12" ht="25" x14ac:dyDescent="0.25">
      <c r="A159" s="2" t="s">
        <v>1351</v>
      </c>
      <c r="B159" s="35" t="s">
        <v>213</v>
      </c>
      <c r="C159" s="45">
        <v>432.13424572000002</v>
      </c>
      <c r="D159" s="11" t="str">
        <f t="shared" si="21"/>
        <v>N/A</v>
      </c>
      <c r="E159" s="45">
        <v>276.61089829000002</v>
      </c>
      <c r="F159" s="11" t="str">
        <f t="shared" si="22"/>
        <v>N/A</v>
      </c>
      <c r="G159" s="45">
        <v>130.01684621000001</v>
      </c>
      <c r="H159" s="11" t="str">
        <f t="shared" si="23"/>
        <v>N/A</v>
      </c>
      <c r="I159" s="12">
        <v>-36</v>
      </c>
      <c r="J159" s="12">
        <v>-53</v>
      </c>
      <c r="K159" s="43" t="s">
        <v>739</v>
      </c>
      <c r="L159" s="9" t="str">
        <f t="shared" si="24"/>
        <v>No</v>
      </c>
    </row>
    <row r="160" spans="1:12" ht="25" x14ac:dyDescent="0.25">
      <c r="A160" s="4" t="s">
        <v>1352</v>
      </c>
      <c r="B160" s="35" t="s">
        <v>213</v>
      </c>
      <c r="C160" s="45">
        <v>0.37690210219999998</v>
      </c>
      <c r="D160" s="11" t="str">
        <f t="shared" si="21"/>
        <v>N/A</v>
      </c>
      <c r="E160" s="45">
        <v>0</v>
      </c>
      <c r="F160" s="11" t="str">
        <f t="shared" si="22"/>
        <v>N/A</v>
      </c>
      <c r="G160" s="45">
        <v>0</v>
      </c>
      <c r="H160" s="11" t="str">
        <f t="shared" si="23"/>
        <v>N/A</v>
      </c>
      <c r="I160" s="12">
        <v>-100</v>
      </c>
      <c r="J160" s="12" t="s">
        <v>1746</v>
      </c>
      <c r="K160" s="43" t="s">
        <v>739</v>
      </c>
      <c r="L160" s="9" t="str">
        <f t="shared" si="24"/>
        <v>N/A</v>
      </c>
    </row>
    <row r="161" spans="1:12" x14ac:dyDescent="0.25">
      <c r="A161" s="4" t="s">
        <v>1353</v>
      </c>
      <c r="B161" s="35" t="s">
        <v>213</v>
      </c>
      <c r="C161" s="45">
        <v>505.79178868999998</v>
      </c>
      <c r="D161" s="11" t="str">
        <f t="shared" si="21"/>
        <v>N/A</v>
      </c>
      <c r="E161" s="45">
        <v>504.40829466000002</v>
      </c>
      <c r="F161" s="11" t="str">
        <f t="shared" si="22"/>
        <v>N/A</v>
      </c>
      <c r="G161" s="45">
        <v>528.86119556999995</v>
      </c>
      <c r="H161" s="11" t="str">
        <f t="shared" si="23"/>
        <v>N/A</v>
      </c>
      <c r="I161" s="12">
        <v>-0.27400000000000002</v>
      </c>
      <c r="J161" s="12">
        <v>4.8479999999999999</v>
      </c>
      <c r="K161" s="43" t="s">
        <v>739</v>
      </c>
      <c r="L161" s="9" t="str">
        <f t="shared" si="24"/>
        <v>Yes</v>
      </c>
    </row>
    <row r="162" spans="1:12" x14ac:dyDescent="0.25">
      <c r="A162" s="4" t="s">
        <v>1354</v>
      </c>
      <c r="B162" s="35" t="s">
        <v>213</v>
      </c>
      <c r="C162" s="45">
        <v>1125.8666667</v>
      </c>
      <c r="D162" s="11" t="str">
        <f t="shared" si="21"/>
        <v>N/A</v>
      </c>
      <c r="E162" s="45">
        <v>554.48333333000005</v>
      </c>
      <c r="F162" s="11" t="str">
        <f t="shared" si="22"/>
        <v>N/A</v>
      </c>
      <c r="G162" s="45">
        <v>700.51282050999998</v>
      </c>
      <c r="H162" s="11" t="str">
        <f t="shared" si="23"/>
        <v>N/A</v>
      </c>
      <c r="I162" s="12">
        <v>-50.8</v>
      </c>
      <c r="J162" s="12">
        <v>26.34</v>
      </c>
      <c r="K162" s="43" t="s">
        <v>739</v>
      </c>
      <c r="L162" s="9" t="str">
        <f t="shared" si="24"/>
        <v>Yes</v>
      </c>
    </row>
    <row r="163" spans="1:12" x14ac:dyDescent="0.25">
      <c r="A163" s="4" t="s">
        <v>1705</v>
      </c>
      <c r="B163" s="35" t="s">
        <v>213</v>
      </c>
      <c r="C163" s="45">
        <v>2854.7597227000001</v>
      </c>
      <c r="D163" s="11" t="str">
        <f t="shared" si="21"/>
        <v>N/A</v>
      </c>
      <c r="E163" s="45">
        <v>2939.8048033999999</v>
      </c>
      <c r="F163" s="11" t="str">
        <f t="shared" si="22"/>
        <v>N/A</v>
      </c>
      <c r="G163" s="45">
        <v>3207.2319206000002</v>
      </c>
      <c r="H163" s="11" t="str">
        <f t="shared" si="23"/>
        <v>N/A</v>
      </c>
      <c r="I163" s="12">
        <v>2.9790000000000001</v>
      </c>
      <c r="J163" s="12">
        <v>9.0969999999999995</v>
      </c>
      <c r="K163" s="43" t="s">
        <v>739</v>
      </c>
      <c r="L163" s="9" t="str">
        <f t="shared" si="24"/>
        <v>Yes</v>
      </c>
    </row>
    <row r="164" spans="1:12" x14ac:dyDescent="0.25">
      <c r="A164" s="4" t="s">
        <v>1355</v>
      </c>
      <c r="B164" s="35" t="s">
        <v>213</v>
      </c>
      <c r="C164" s="45">
        <v>272.63103581000001</v>
      </c>
      <c r="D164" s="11" t="str">
        <f t="shared" si="21"/>
        <v>N/A</v>
      </c>
      <c r="E164" s="45">
        <v>268.80635411999998</v>
      </c>
      <c r="F164" s="11" t="str">
        <f t="shared" si="22"/>
        <v>N/A</v>
      </c>
      <c r="G164" s="45">
        <v>260.21753884999998</v>
      </c>
      <c r="H164" s="11" t="str">
        <f t="shared" si="23"/>
        <v>N/A</v>
      </c>
      <c r="I164" s="12">
        <v>-1.4</v>
      </c>
      <c r="J164" s="12">
        <v>-3.2</v>
      </c>
      <c r="K164" s="43" t="s">
        <v>739</v>
      </c>
      <c r="L164" s="9" t="str">
        <f t="shared" si="24"/>
        <v>Yes</v>
      </c>
    </row>
    <row r="165" spans="1:12" x14ac:dyDescent="0.25">
      <c r="A165" s="4" t="s">
        <v>1356</v>
      </c>
      <c r="B165" s="35" t="s">
        <v>213</v>
      </c>
      <c r="C165" s="45">
        <v>395.51974668000003</v>
      </c>
      <c r="D165" s="11" t="str">
        <f t="shared" si="21"/>
        <v>N/A</v>
      </c>
      <c r="E165" s="45">
        <v>367.68179995000003</v>
      </c>
      <c r="F165" s="11" t="str">
        <f t="shared" si="22"/>
        <v>N/A</v>
      </c>
      <c r="G165" s="45">
        <v>395.81769641</v>
      </c>
      <c r="H165" s="11" t="str">
        <f t="shared" si="23"/>
        <v>N/A</v>
      </c>
      <c r="I165" s="12">
        <v>-7.04</v>
      </c>
      <c r="J165" s="12">
        <v>7.6520000000000001</v>
      </c>
      <c r="K165" s="43" t="s">
        <v>739</v>
      </c>
      <c r="L165" s="9" t="str">
        <f t="shared" si="24"/>
        <v>Yes</v>
      </c>
    </row>
    <row r="166" spans="1:12" x14ac:dyDescent="0.25">
      <c r="A166" s="4" t="s">
        <v>1357</v>
      </c>
      <c r="B166" s="35" t="s">
        <v>213</v>
      </c>
      <c r="C166" s="45">
        <v>2661.2256157000002</v>
      </c>
      <c r="D166" s="11" t="str">
        <f t="shared" si="21"/>
        <v>N/A</v>
      </c>
      <c r="E166" s="45">
        <v>2591.7378865000001</v>
      </c>
      <c r="F166" s="11" t="str">
        <f t="shared" si="22"/>
        <v>N/A</v>
      </c>
      <c r="G166" s="45">
        <v>2594.8940987999999</v>
      </c>
      <c r="H166" s="11" t="str">
        <f t="shared" si="23"/>
        <v>N/A</v>
      </c>
      <c r="I166" s="12">
        <v>-2.61</v>
      </c>
      <c r="J166" s="12">
        <v>0.12180000000000001</v>
      </c>
      <c r="K166" s="43" t="s">
        <v>739</v>
      </c>
      <c r="L166" s="9" t="str">
        <f t="shared" si="24"/>
        <v>Yes</v>
      </c>
    </row>
    <row r="167" spans="1:12" x14ac:dyDescent="0.25">
      <c r="A167" s="44" t="s">
        <v>1358</v>
      </c>
      <c r="B167" s="35" t="s">
        <v>213</v>
      </c>
      <c r="C167" s="45">
        <v>3718.1166667000002</v>
      </c>
      <c r="D167" s="11" t="str">
        <f t="shared" si="21"/>
        <v>N/A</v>
      </c>
      <c r="E167" s="45">
        <v>3099.25</v>
      </c>
      <c r="F167" s="11" t="str">
        <f t="shared" si="22"/>
        <v>N/A</v>
      </c>
      <c r="G167" s="45">
        <v>5459.3076922999999</v>
      </c>
      <c r="H167" s="11" t="str">
        <f t="shared" si="23"/>
        <v>N/A</v>
      </c>
      <c r="I167" s="12">
        <v>-16.600000000000001</v>
      </c>
      <c r="J167" s="12">
        <v>76.150000000000006</v>
      </c>
      <c r="K167" s="43" t="s">
        <v>739</v>
      </c>
      <c r="L167" s="9" t="str">
        <f t="shared" si="24"/>
        <v>No</v>
      </c>
    </row>
    <row r="168" spans="1:12" x14ac:dyDescent="0.25">
      <c r="A168" s="44" t="s">
        <v>1359</v>
      </c>
      <c r="B168" s="35" t="s">
        <v>213</v>
      </c>
      <c r="C168" s="45">
        <v>12868.318228</v>
      </c>
      <c r="D168" s="11" t="str">
        <f t="shared" si="21"/>
        <v>N/A</v>
      </c>
      <c r="E168" s="45">
        <v>12829.489039</v>
      </c>
      <c r="F168" s="11" t="str">
        <f t="shared" si="22"/>
        <v>N/A</v>
      </c>
      <c r="G168" s="45">
        <v>13039.331023000001</v>
      </c>
      <c r="H168" s="11" t="str">
        <f t="shared" si="23"/>
        <v>N/A</v>
      </c>
      <c r="I168" s="12">
        <v>-0.30199999999999999</v>
      </c>
      <c r="J168" s="12">
        <v>1.6359999999999999</v>
      </c>
      <c r="K168" s="43" t="s">
        <v>739</v>
      </c>
      <c r="L168" s="9" t="str">
        <f t="shared" si="24"/>
        <v>Yes</v>
      </c>
    </row>
    <row r="169" spans="1:12" x14ac:dyDescent="0.25">
      <c r="A169" s="44" t="s">
        <v>1360</v>
      </c>
      <c r="B169" s="35" t="s">
        <v>213</v>
      </c>
      <c r="C169" s="45">
        <v>1394.6252414</v>
      </c>
      <c r="D169" s="11" t="str">
        <f t="shared" si="21"/>
        <v>N/A</v>
      </c>
      <c r="E169" s="45">
        <v>1351.7973044</v>
      </c>
      <c r="F169" s="11" t="str">
        <f t="shared" si="22"/>
        <v>N/A</v>
      </c>
      <c r="G169" s="45">
        <v>1340.5142966999999</v>
      </c>
      <c r="H169" s="11" t="str">
        <f t="shared" si="23"/>
        <v>N/A</v>
      </c>
      <c r="I169" s="12">
        <v>-3.07</v>
      </c>
      <c r="J169" s="12">
        <v>-0.83499999999999996</v>
      </c>
      <c r="K169" s="43" t="s">
        <v>739</v>
      </c>
      <c r="L169" s="9" t="str">
        <f t="shared" si="24"/>
        <v>Yes</v>
      </c>
    </row>
    <row r="170" spans="1:12" x14ac:dyDescent="0.25">
      <c r="A170" s="44" t="s">
        <v>1361</v>
      </c>
      <c r="B170" s="35" t="s">
        <v>213</v>
      </c>
      <c r="C170" s="45">
        <v>3402.5429677000002</v>
      </c>
      <c r="D170" s="11" t="str">
        <f t="shared" si="21"/>
        <v>N/A</v>
      </c>
      <c r="E170" s="45">
        <v>3154.5901981000002</v>
      </c>
      <c r="F170" s="11" t="str">
        <f t="shared" si="22"/>
        <v>N/A</v>
      </c>
      <c r="G170" s="45">
        <v>3075.8979574999998</v>
      </c>
      <c r="H170" s="11" t="str">
        <f t="shared" si="23"/>
        <v>N/A</v>
      </c>
      <c r="I170" s="12">
        <v>-7.29</v>
      </c>
      <c r="J170" s="12">
        <v>-2.4900000000000002</v>
      </c>
      <c r="K170" s="43" t="s">
        <v>739</v>
      </c>
      <c r="L170" s="9" t="str">
        <f t="shared" si="24"/>
        <v>Yes</v>
      </c>
    </row>
    <row r="171" spans="1:12" x14ac:dyDescent="0.25">
      <c r="A171" s="44" t="s">
        <v>85</v>
      </c>
      <c r="B171" s="35" t="s">
        <v>213</v>
      </c>
      <c r="C171" s="8">
        <v>12.577748027</v>
      </c>
      <c r="D171" s="11" t="str">
        <f t="shared" ref="D171:D202" si="25">IF($B171="N/A","N/A",IF(C171&gt;10,"No",IF(C171&lt;-10,"No","Yes")))</f>
        <v>N/A</v>
      </c>
      <c r="E171" s="8">
        <v>11.893335449</v>
      </c>
      <c r="F171" s="11" t="str">
        <f t="shared" ref="F171:F202" si="26">IF($B171="N/A","N/A",IF(E171&gt;10,"No",IF(E171&lt;-10,"No","Yes")))</f>
        <v>N/A</v>
      </c>
      <c r="G171" s="8">
        <v>10.912672184</v>
      </c>
      <c r="H171" s="11" t="str">
        <f t="shared" ref="H171:H202" si="27">IF($B171="N/A","N/A",IF(G171&gt;10,"No",IF(G171&lt;-10,"No","Yes")))</f>
        <v>N/A</v>
      </c>
      <c r="I171" s="12">
        <v>-5.44</v>
      </c>
      <c r="J171" s="12">
        <v>-8.25</v>
      </c>
      <c r="K171" s="43" t="s">
        <v>739</v>
      </c>
      <c r="L171" s="9" t="str">
        <f t="shared" ref="L171:L202" si="28">IF(J171="Div by 0", "N/A", IF(K171="N/A","N/A", IF(J171&gt;VALUE(MID(K171,1,2)), "No", IF(J171&lt;-1*VALUE(MID(K171,1,2)), "No", "Yes"))))</f>
        <v>Yes</v>
      </c>
    </row>
    <row r="172" spans="1:12" x14ac:dyDescent="0.25">
      <c r="A172" s="44" t="s">
        <v>465</v>
      </c>
      <c r="B172" s="35" t="s">
        <v>213</v>
      </c>
      <c r="C172" s="8">
        <v>18.333333332999999</v>
      </c>
      <c r="D172" s="11" t="str">
        <f t="shared" si="25"/>
        <v>N/A</v>
      </c>
      <c r="E172" s="8">
        <v>6.6666666667000003</v>
      </c>
      <c r="F172" s="11" t="str">
        <f t="shared" si="26"/>
        <v>N/A</v>
      </c>
      <c r="G172" s="8">
        <v>7.6923076923</v>
      </c>
      <c r="H172" s="11" t="str">
        <f t="shared" si="27"/>
        <v>N/A</v>
      </c>
      <c r="I172" s="12">
        <v>-63.6</v>
      </c>
      <c r="J172" s="12">
        <v>15.38</v>
      </c>
      <c r="K172" s="43" t="s">
        <v>739</v>
      </c>
      <c r="L172" s="9" t="str">
        <f t="shared" si="28"/>
        <v>Yes</v>
      </c>
    </row>
    <row r="173" spans="1:12" x14ac:dyDescent="0.25">
      <c r="A173" s="44" t="s">
        <v>466</v>
      </c>
      <c r="B173" s="35" t="s">
        <v>213</v>
      </c>
      <c r="C173" s="8">
        <v>16.435576598000001</v>
      </c>
      <c r="D173" s="11" t="str">
        <f t="shared" si="25"/>
        <v>N/A</v>
      </c>
      <c r="E173" s="8">
        <v>15.780141843999999</v>
      </c>
      <c r="F173" s="11" t="str">
        <f t="shared" si="26"/>
        <v>N/A</v>
      </c>
      <c r="G173" s="8">
        <v>14.999212225999999</v>
      </c>
      <c r="H173" s="11" t="str">
        <f t="shared" si="27"/>
        <v>N/A</v>
      </c>
      <c r="I173" s="12">
        <v>-3.99</v>
      </c>
      <c r="J173" s="12">
        <v>-4.95</v>
      </c>
      <c r="K173" s="43" t="s">
        <v>739</v>
      </c>
      <c r="L173" s="9" t="str">
        <f t="shared" si="28"/>
        <v>Yes</v>
      </c>
    </row>
    <row r="174" spans="1:12" x14ac:dyDescent="0.25">
      <c r="A174" s="2" t="s">
        <v>467</v>
      </c>
      <c r="B174" s="35" t="s">
        <v>213</v>
      </c>
      <c r="C174" s="8">
        <v>10.039916855</v>
      </c>
      <c r="D174" s="11" t="str">
        <f t="shared" si="25"/>
        <v>N/A</v>
      </c>
      <c r="E174" s="8">
        <v>9.2113586842000004</v>
      </c>
      <c r="F174" s="11" t="str">
        <f t="shared" si="26"/>
        <v>N/A</v>
      </c>
      <c r="G174" s="8">
        <v>8.4178834340000002</v>
      </c>
      <c r="H174" s="11" t="str">
        <f t="shared" si="27"/>
        <v>N/A</v>
      </c>
      <c r="I174" s="12">
        <v>-8.25</v>
      </c>
      <c r="J174" s="12">
        <v>-8.61</v>
      </c>
      <c r="K174" s="43" t="s">
        <v>739</v>
      </c>
      <c r="L174" s="9" t="str">
        <f t="shared" si="28"/>
        <v>Yes</v>
      </c>
    </row>
    <row r="175" spans="1:12" x14ac:dyDescent="0.25">
      <c r="A175" s="2" t="s">
        <v>468</v>
      </c>
      <c r="B175" s="35" t="s">
        <v>213</v>
      </c>
      <c r="C175" s="8">
        <v>22.675697070999998</v>
      </c>
      <c r="D175" s="11" t="str">
        <f t="shared" si="25"/>
        <v>N/A</v>
      </c>
      <c r="E175" s="8">
        <v>22.226678431</v>
      </c>
      <c r="F175" s="11" t="str">
        <f t="shared" si="26"/>
        <v>N/A</v>
      </c>
      <c r="G175" s="8">
        <v>20.874650394</v>
      </c>
      <c r="H175" s="11" t="str">
        <f t="shared" si="27"/>
        <v>N/A</v>
      </c>
      <c r="I175" s="12">
        <v>-1.98</v>
      </c>
      <c r="J175" s="12">
        <v>-6.08</v>
      </c>
      <c r="K175" s="43" t="s">
        <v>739</v>
      </c>
      <c r="L175" s="9" t="str">
        <f t="shared" si="28"/>
        <v>Yes</v>
      </c>
    </row>
    <row r="176" spans="1:12" x14ac:dyDescent="0.25">
      <c r="A176" s="2" t="s">
        <v>1362</v>
      </c>
      <c r="B176" s="35" t="s">
        <v>213</v>
      </c>
      <c r="C176" s="8">
        <v>1.1156667503</v>
      </c>
      <c r="D176" s="11" t="str">
        <f t="shared" si="25"/>
        <v>N/A</v>
      </c>
      <c r="E176" s="8">
        <v>0.78398709659999999</v>
      </c>
      <c r="F176" s="11" t="str">
        <f t="shared" si="26"/>
        <v>N/A</v>
      </c>
      <c r="G176" s="8">
        <v>0.57108108820000003</v>
      </c>
      <c r="H176" s="11" t="str">
        <f t="shared" si="27"/>
        <v>N/A</v>
      </c>
      <c r="I176" s="12">
        <v>-29.7</v>
      </c>
      <c r="J176" s="12">
        <v>-27.2</v>
      </c>
      <c r="K176" s="43" t="s">
        <v>739</v>
      </c>
      <c r="L176" s="9" t="str">
        <f t="shared" si="28"/>
        <v>Yes</v>
      </c>
    </row>
    <row r="177" spans="1:12" x14ac:dyDescent="0.25">
      <c r="A177" s="2" t="s">
        <v>1363</v>
      </c>
      <c r="B177" s="35" t="s">
        <v>213</v>
      </c>
      <c r="C177" s="8">
        <v>31.666666667000001</v>
      </c>
      <c r="D177" s="11" t="str">
        <f t="shared" si="25"/>
        <v>N/A</v>
      </c>
      <c r="E177" s="8">
        <v>20</v>
      </c>
      <c r="F177" s="11" t="str">
        <f t="shared" si="26"/>
        <v>N/A</v>
      </c>
      <c r="G177" s="8">
        <v>23.076923077</v>
      </c>
      <c r="H177" s="11" t="str">
        <f t="shared" si="27"/>
        <v>N/A</v>
      </c>
      <c r="I177" s="12">
        <v>-36.799999999999997</v>
      </c>
      <c r="J177" s="12">
        <v>15.38</v>
      </c>
      <c r="K177" s="43" t="s">
        <v>739</v>
      </c>
      <c r="L177" s="9" t="str">
        <f t="shared" si="28"/>
        <v>Yes</v>
      </c>
    </row>
    <row r="178" spans="1:12" x14ac:dyDescent="0.25">
      <c r="A178" s="2" t="s">
        <v>1364</v>
      </c>
      <c r="B178" s="35" t="s">
        <v>213</v>
      </c>
      <c r="C178" s="8">
        <v>3.2296246195</v>
      </c>
      <c r="D178" s="11" t="str">
        <f t="shared" si="25"/>
        <v>N/A</v>
      </c>
      <c r="E178" s="8">
        <v>3.0625402965999999</v>
      </c>
      <c r="F178" s="11" t="str">
        <f t="shared" si="26"/>
        <v>N/A</v>
      </c>
      <c r="G178" s="8">
        <v>2.7414526548000002</v>
      </c>
      <c r="H178" s="11" t="str">
        <f t="shared" si="27"/>
        <v>N/A</v>
      </c>
      <c r="I178" s="12">
        <v>-5.17</v>
      </c>
      <c r="J178" s="12">
        <v>-10.5</v>
      </c>
      <c r="K178" s="43" t="s">
        <v>739</v>
      </c>
      <c r="L178" s="9" t="str">
        <f t="shared" si="28"/>
        <v>Yes</v>
      </c>
    </row>
    <row r="179" spans="1:12" x14ac:dyDescent="0.25">
      <c r="A179" s="2" t="s">
        <v>1365</v>
      </c>
      <c r="B179" s="35" t="s">
        <v>213</v>
      </c>
      <c r="C179" s="8">
        <v>1.0834574987000001</v>
      </c>
      <c r="D179" s="11" t="str">
        <f t="shared" si="25"/>
        <v>N/A</v>
      </c>
      <c r="E179" s="8">
        <v>0.68707387360000005</v>
      </c>
      <c r="F179" s="11" t="str">
        <f t="shared" si="26"/>
        <v>N/A</v>
      </c>
      <c r="G179" s="8">
        <v>0.4333373941</v>
      </c>
      <c r="H179" s="11" t="str">
        <f t="shared" si="27"/>
        <v>N/A</v>
      </c>
      <c r="I179" s="12">
        <v>-36.6</v>
      </c>
      <c r="J179" s="12">
        <v>-36.9</v>
      </c>
      <c r="K179" s="43" t="s">
        <v>739</v>
      </c>
      <c r="L179" s="9" t="str">
        <f t="shared" si="28"/>
        <v>No</v>
      </c>
    </row>
    <row r="180" spans="1:12" x14ac:dyDescent="0.25">
      <c r="A180" s="2" t="s">
        <v>1366</v>
      </c>
      <c r="B180" s="35" t="s">
        <v>213</v>
      </c>
      <c r="C180" s="8">
        <v>8.7958484000000003E-3</v>
      </c>
      <c r="D180" s="11" t="str">
        <f t="shared" si="25"/>
        <v>N/A</v>
      </c>
      <c r="E180" s="8">
        <v>0</v>
      </c>
      <c r="F180" s="11" t="str">
        <f t="shared" si="26"/>
        <v>N/A</v>
      </c>
      <c r="G180" s="8">
        <v>0</v>
      </c>
      <c r="H180" s="11" t="str">
        <f t="shared" si="27"/>
        <v>N/A</v>
      </c>
      <c r="I180" s="12">
        <v>-100</v>
      </c>
      <c r="J180" s="12" t="s">
        <v>1746</v>
      </c>
      <c r="K180" s="43" t="s">
        <v>739</v>
      </c>
      <c r="L180" s="9" t="str">
        <f t="shared" si="28"/>
        <v>N/A</v>
      </c>
    </row>
    <row r="181" spans="1:12" x14ac:dyDescent="0.25">
      <c r="A181" s="2" t="s">
        <v>86</v>
      </c>
      <c r="B181" s="35" t="s">
        <v>213</v>
      </c>
      <c r="C181" s="8">
        <v>3.75</v>
      </c>
      <c r="D181" s="11" t="str">
        <f t="shared" si="25"/>
        <v>N/A</v>
      </c>
      <c r="E181" s="8">
        <v>1.1804384485999999</v>
      </c>
      <c r="F181" s="11" t="str">
        <f t="shared" si="26"/>
        <v>N/A</v>
      </c>
      <c r="G181" s="8">
        <v>1.3888888889</v>
      </c>
      <c r="H181" s="11" t="str">
        <f t="shared" si="27"/>
        <v>N/A</v>
      </c>
      <c r="I181" s="12">
        <v>-68.5</v>
      </c>
      <c r="J181" s="12">
        <v>17.66</v>
      </c>
      <c r="K181" s="43" t="s">
        <v>739</v>
      </c>
      <c r="L181" s="9" t="str">
        <f t="shared" si="28"/>
        <v>Yes</v>
      </c>
    </row>
    <row r="182" spans="1:12" x14ac:dyDescent="0.25">
      <c r="A182" s="2" t="s">
        <v>87</v>
      </c>
      <c r="B182" s="35" t="s">
        <v>213</v>
      </c>
      <c r="C182" s="8">
        <v>61.798175884999999</v>
      </c>
      <c r="D182" s="11" t="str">
        <f t="shared" si="25"/>
        <v>N/A</v>
      </c>
      <c r="E182" s="8">
        <v>61.08489007</v>
      </c>
      <c r="F182" s="11" t="str">
        <f t="shared" si="26"/>
        <v>N/A</v>
      </c>
      <c r="G182" s="8">
        <v>60.855828463999998</v>
      </c>
      <c r="H182" s="11" t="str">
        <f t="shared" si="27"/>
        <v>N/A</v>
      </c>
      <c r="I182" s="12">
        <v>-1.1499999999999999</v>
      </c>
      <c r="J182" s="12">
        <v>-0.375</v>
      </c>
      <c r="K182" s="43" t="s">
        <v>739</v>
      </c>
      <c r="L182" s="9" t="str">
        <f t="shared" si="28"/>
        <v>Yes</v>
      </c>
    </row>
    <row r="183" spans="1:12" x14ac:dyDescent="0.25">
      <c r="A183" s="2" t="s">
        <v>469</v>
      </c>
      <c r="B183" s="35" t="s">
        <v>213</v>
      </c>
      <c r="C183" s="8">
        <v>35</v>
      </c>
      <c r="D183" s="11" t="str">
        <f t="shared" si="25"/>
        <v>N/A</v>
      </c>
      <c r="E183" s="8">
        <v>25</v>
      </c>
      <c r="F183" s="11" t="str">
        <f t="shared" si="26"/>
        <v>N/A</v>
      </c>
      <c r="G183" s="8">
        <v>20.512820513000001</v>
      </c>
      <c r="H183" s="11" t="str">
        <f t="shared" si="27"/>
        <v>N/A</v>
      </c>
      <c r="I183" s="12">
        <v>-28.6</v>
      </c>
      <c r="J183" s="12">
        <v>-17.899999999999999</v>
      </c>
      <c r="K183" s="43" t="s">
        <v>739</v>
      </c>
      <c r="L183" s="9" t="str">
        <f t="shared" si="28"/>
        <v>Yes</v>
      </c>
    </row>
    <row r="184" spans="1:12" x14ac:dyDescent="0.25">
      <c r="A184" s="2" t="s">
        <v>470</v>
      </c>
      <c r="B184" s="35" t="s">
        <v>213</v>
      </c>
      <c r="C184" s="8">
        <v>77.612445046000005</v>
      </c>
      <c r="D184" s="11" t="str">
        <f t="shared" si="25"/>
        <v>N/A</v>
      </c>
      <c r="E184" s="8">
        <v>78.030303029999999</v>
      </c>
      <c r="F184" s="11" t="str">
        <f t="shared" si="26"/>
        <v>N/A</v>
      </c>
      <c r="G184" s="8">
        <v>77.044272884999998</v>
      </c>
      <c r="H184" s="11" t="str">
        <f t="shared" si="27"/>
        <v>N/A</v>
      </c>
      <c r="I184" s="12">
        <v>0.53839999999999999</v>
      </c>
      <c r="J184" s="12">
        <v>-1.26</v>
      </c>
      <c r="K184" s="43" t="s">
        <v>739</v>
      </c>
      <c r="L184" s="9" t="str">
        <f t="shared" si="28"/>
        <v>Yes</v>
      </c>
    </row>
    <row r="185" spans="1:12" x14ac:dyDescent="0.25">
      <c r="A185" s="2" t="s">
        <v>471</v>
      </c>
      <c r="B185" s="35" t="s">
        <v>213</v>
      </c>
      <c r="C185" s="8">
        <v>59.02911907</v>
      </c>
      <c r="D185" s="11" t="str">
        <f t="shared" si="25"/>
        <v>N/A</v>
      </c>
      <c r="E185" s="8">
        <v>57.853025936999998</v>
      </c>
      <c r="F185" s="11" t="str">
        <f t="shared" si="26"/>
        <v>N/A</v>
      </c>
      <c r="G185" s="8">
        <v>57.727850193999998</v>
      </c>
      <c r="H185" s="11" t="str">
        <f t="shared" si="27"/>
        <v>N/A</v>
      </c>
      <c r="I185" s="12">
        <v>-1.99</v>
      </c>
      <c r="J185" s="12">
        <v>-0.216</v>
      </c>
      <c r="K185" s="43" t="s">
        <v>739</v>
      </c>
      <c r="L185" s="9" t="str">
        <f t="shared" si="28"/>
        <v>Yes</v>
      </c>
    </row>
    <row r="186" spans="1:12" x14ac:dyDescent="0.25">
      <c r="A186" s="2" t="s">
        <v>472</v>
      </c>
      <c r="B186" s="35" t="s">
        <v>213</v>
      </c>
      <c r="C186" s="8">
        <v>66.953997713000007</v>
      </c>
      <c r="D186" s="11" t="str">
        <f t="shared" si="25"/>
        <v>N/A</v>
      </c>
      <c r="E186" s="8">
        <v>67.578406994000005</v>
      </c>
      <c r="F186" s="11" t="str">
        <f t="shared" si="26"/>
        <v>N/A</v>
      </c>
      <c r="G186" s="8">
        <v>67.514196118000001</v>
      </c>
      <c r="H186" s="11" t="str">
        <f t="shared" si="27"/>
        <v>N/A</v>
      </c>
      <c r="I186" s="12">
        <v>0.93259999999999998</v>
      </c>
      <c r="J186" s="12">
        <v>-9.5000000000000001E-2</v>
      </c>
      <c r="K186" s="43" t="s">
        <v>739</v>
      </c>
      <c r="L186" s="9" t="str">
        <f t="shared" si="28"/>
        <v>Yes</v>
      </c>
    </row>
    <row r="187" spans="1:12" x14ac:dyDescent="0.25">
      <c r="A187" s="2" t="s">
        <v>116</v>
      </c>
      <c r="B187" s="35" t="s">
        <v>213</v>
      </c>
      <c r="C187" s="8">
        <v>83.861880455999994</v>
      </c>
      <c r="D187" s="11" t="str">
        <f t="shared" si="25"/>
        <v>N/A</v>
      </c>
      <c r="E187" s="8">
        <v>84.042623513999999</v>
      </c>
      <c r="F187" s="11" t="str">
        <f t="shared" si="26"/>
        <v>N/A</v>
      </c>
      <c r="G187" s="8">
        <v>83.261507547999997</v>
      </c>
      <c r="H187" s="11" t="str">
        <f t="shared" si="27"/>
        <v>N/A</v>
      </c>
      <c r="I187" s="12">
        <v>0.2155</v>
      </c>
      <c r="J187" s="12">
        <v>-0.92900000000000005</v>
      </c>
      <c r="K187" s="43" t="s">
        <v>739</v>
      </c>
      <c r="L187" s="9" t="str">
        <f t="shared" si="28"/>
        <v>Yes</v>
      </c>
    </row>
    <row r="188" spans="1:12" x14ac:dyDescent="0.25">
      <c r="A188" s="2" t="s">
        <v>473</v>
      </c>
      <c r="B188" s="35" t="s">
        <v>213</v>
      </c>
      <c r="C188" s="8">
        <v>50</v>
      </c>
      <c r="D188" s="11" t="str">
        <f t="shared" si="25"/>
        <v>N/A</v>
      </c>
      <c r="E188" s="8">
        <v>33.333333332999999</v>
      </c>
      <c r="F188" s="11" t="str">
        <f t="shared" si="26"/>
        <v>N/A</v>
      </c>
      <c r="G188" s="8">
        <v>35.897435897000001</v>
      </c>
      <c r="H188" s="11" t="str">
        <f t="shared" si="27"/>
        <v>N/A</v>
      </c>
      <c r="I188" s="12">
        <v>-33.299999999999997</v>
      </c>
      <c r="J188" s="12">
        <v>7.6920000000000002</v>
      </c>
      <c r="K188" s="43" t="s">
        <v>739</v>
      </c>
      <c r="L188" s="9" t="str">
        <f t="shared" si="28"/>
        <v>Yes</v>
      </c>
    </row>
    <row r="189" spans="1:12" x14ac:dyDescent="0.25">
      <c r="A189" s="2" t="s">
        <v>474</v>
      </c>
      <c r="B189" s="35" t="s">
        <v>213</v>
      </c>
      <c r="C189" s="8">
        <v>87.707135609999995</v>
      </c>
      <c r="D189" s="11" t="str">
        <f t="shared" si="25"/>
        <v>N/A</v>
      </c>
      <c r="E189" s="8">
        <v>87.362991617999995</v>
      </c>
      <c r="F189" s="11" t="str">
        <f t="shared" si="26"/>
        <v>N/A</v>
      </c>
      <c r="G189" s="8">
        <v>86.812667402000002</v>
      </c>
      <c r="H189" s="11" t="str">
        <f t="shared" si="27"/>
        <v>N/A</v>
      </c>
      <c r="I189" s="12">
        <v>-0.39200000000000002</v>
      </c>
      <c r="J189" s="12">
        <v>-0.63</v>
      </c>
      <c r="K189" s="43" t="s">
        <v>739</v>
      </c>
      <c r="L189" s="9" t="str">
        <f t="shared" si="28"/>
        <v>Yes</v>
      </c>
    </row>
    <row r="190" spans="1:12" x14ac:dyDescent="0.25">
      <c r="A190" s="2" t="s">
        <v>475</v>
      </c>
      <c r="B190" s="35" t="s">
        <v>213</v>
      </c>
      <c r="C190" s="8">
        <v>83.933925647999999</v>
      </c>
      <c r="D190" s="11" t="str">
        <f t="shared" si="25"/>
        <v>N/A</v>
      </c>
      <c r="E190" s="8">
        <v>84.318549236999999</v>
      </c>
      <c r="F190" s="11" t="str">
        <f t="shared" si="26"/>
        <v>N/A</v>
      </c>
      <c r="G190" s="8">
        <v>83.440942551999996</v>
      </c>
      <c r="H190" s="11" t="str">
        <f t="shared" si="27"/>
        <v>N/A</v>
      </c>
      <c r="I190" s="12">
        <v>0.4582</v>
      </c>
      <c r="J190" s="12">
        <v>-1.04</v>
      </c>
      <c r="K190" s="43" t="s">
        <v>739</v>
      </c>
      <c r="L190" s="9" t="str">
        <f t="shared" si="28"/>
        <v>Yes</v>
      </c>
    </row>
    <row r="191" spans="1:12" x14ac:dyDescent="0.25">
      <c r="A191" s="2" t="s">
        <v>476</v>
      </c>
      <c r="B191" s="35" t="s">
        <v>213</v>
      </c>
      <c r="C191" s="8">
        <v>81.695839563999996</v>
      </c>
      <c r="D191" s="11" t="str">
        <f t="shared" si="25"/>
        <v>N/A</v>
      </c>
      <c r="E191" s="8">
        <v>81.374829550000001</v>
      </c>
      <c r="F191" s="11" t="str">
        <f t="shared" si="26"/>
        <v>N/A</v>
      </c>
      <c r="G191" s="8">
        <v>80.633952030000003</v>
      </c>
      <c r="H191" s="11" t="str">
        <f t="shared" si="27"/>
        <v>N/A</v>
      </c>
      <c r="I191" s="12">
        <v>-0.39300000000000002</v>
      </c>
      <c r="J191" s="12">
        <v>-0.91</v>
      </c>
      <c r="K191" s="43" t="s">
        <v>739</v>
      </c>
      <c r="L191" s="9" t="str">
        <f t="shared" si="28"/>
        <v>Yes</v>
      </c>
    </row>
    <row r="192" spans="1:12" x14ac:dyDescent="0.25">
      <c r="A192" s="2" t="s">
        <v>1367</v>
      </c>
      <c r="B192" s="35" t="s">
        <v>213</v>
      </c>
      <c r="C192" s="36">
        <v>4.8056325534999997</v>
      </c>
      <c r="D192" s="11" t="str">
        <f t="shared" si="25"/>
        <v>N/A</v>
      </c>
      <c r="E192" s="36">
        <v>4.9872165407000004</v>
      </c>
      <c r="F192" s="11" t="str">
        <f t="shared" si="26"/>
        <v>N/A</v>
      </c>
      <c r="G192" s="36">
        <v>4.7322834646</v>
      </c>
      <c r="H192" s="11" t="str">
        <f t="shared" si="27"/>
        <v>N/A</v>
      </c>
      <c r="I192" s="12">
        <v>3.7789999999999999</v>
      </c>
      <c r="J192" s="12">
        <v>-5.1100000000000003</v>
      </c>
      <c r="K192" s="43" t="s">
        <v>739</v>
      </c>
      <c r="L192" s="9" t="str">
        <f t="shared" si="28"/>
        <v>Yes</v>
      </c>
    </row>
    <row r="193" spans="1:12" x14ac:dyDescent="0.25">
      <c r="A193" s="2" t="s">
        <v>1368</v>
      </c>
      <c r="B193" s="35" t="s">
        <v>213</v>
      </c>
      <c r="C193" s="36">
        <v>6</v>
      </c>
      <c r="D193" s="11" t="str">
        <f t="shared" si="25"/>
        <v>N/A</v>
      </c>
      <c r="E193" s="36">
        <v>9.75</v>
      </c>
      <c r="F193" s="11" t="str">
        <f t="shared" si="26"/>
        <v>N/A</v>
      </c>
      <c r="G193" s="36">
        <v>7</v>
      </c>
      <c r="H193" s="11" t="str">
        <f t="shared" si="27"/>
        <v>N/A</v>
      </c>
      <c r="I193" s="12">
        <v>62.5</v>
      </c>
      <c r="J193" s="12">
        <v>-28.2</v>
      </c>
      <c r="K193" s="43" t="s">
        <v>739</v>
      </c>
      <c r="L193" s="9" t="str">
        <f t="shared" si="28"/>
        <v>Yes</v>
      </c>
    </row>
    <row r="194" spans="1:12" x14ac:dyDescent="0.25">
      <c r="A194" s="2" t="s">
        <v>1369</v>
      </c>
      <c r="B194" s="35" t="s">
        <v>213</v>
      </c>
      <c r="C194" s="36">
        <v>11.923868313</v>
      </c>
      <c r="D194" s="11" t="str">
        <f t="shared" si="25"/>
        <v>N/A</v>
      </c>
      <c r="E194" s="36">
        <v>13.710929520000001</v>
      </c>
      <c r="F194" s="11" t="str">
        <f t="shared" si="26"/>
        <v>N/A</v>
      </c>
      <c r="G194" s="36">
        <v>11.995798319</v>
      </c>
      <c r="H194" s="11" t="str">
        <f t="shared" si="27"/>
        <v>N/A</v>
      </c>
      <c r="I194" s="12">
        <v>14.99</v>
      </c>
      <c r="J194" s="12">
        <v>-12.5</v>
      </c>
      <c r="K194" s="43" t="s">
        <v>739</v>
      </c>
      <c r="L194" s="9" t="str">
        <f t="shared" si="28"/>
        <v>Yes</v>
      </c>
    </row>
    <row r="195" spans="1:12" x14ac:dyDescent="0.25">
      <c r="A195" s="2" t="s">
        <v>1370</v>
      </c>
      <c r="B195" s="35" t="s">
        <v>213</v>
      </c>
      <c r="C195" s="36">
        <v>4.2947966288000003</v>
      </c>
      <c r="D195" s="11" t="str">
        <f t="shared" si="25"/>
        <v>N/A</v>
      </c>
      <c r="E195" s="36">
        <v>4.4551697824999996</v>
      </c>
      <c r="F195" s="11" t="str">
        <f t="shared" si="26"/>
        <v>N/A</v>
      </c>
      <c r="G195" s="36">
        <v>4.1976431672999999</v>
      </c>
      <c r="H195" s="11" t="str">
        <f t="shared" si="27"/>
        <v>N/A</v>
      </c>
      <c r="I195" s="12">
        <v>3.734</v>
      </c>
      <c r="J195" s="12">
        <v>-5.78</v>
      </c>
      <c r="K195" s="43" t="s">
        <v>739</v>
      </c>
      <c r="L195" s="9" t="str">
        <f t="shared" si="28"/>
        <v>Yes</v>
      </c>
    </row>
    <row r="196" spans="1:12" x14ac:dyDescent="0.25">
      <c r="A196" s="2" t="s">
        <v>1371</v>
      </c>
      <c r="B196" s="35" t="s">
        <v>213</v>
      </c>
      <c r="C196" s="36">
        <v>3.1982156710999998</v>
      </c>
      <c r="D196" s="11" t="str">
        <f t="shared" si="25"/>
        <v>N/A</v>
      </c>
      <c r="E196" s="36">
        <v>2.9047275352000002</v>
      </c>
      <c r="F196" s="11" t="str">
        <f t="shared" si="26"/>
        <v>N/A</v>
      </c>
      <c r="G196" s="36">
        <v>2.9719853836999999</v>
      </c>
      <c r="H196" s="11" t="str">
        <f t="shared" si="27"/>
        <v>N/A</v>
      </c>
      <c r="I196" s="12">
        <v>-9.18</v>
      </c>
      <c r="J196" s="12">
        <v>2.3149999999999999</v>
      </c>
      <c r="K196" s="43" t="s">
        <v>739</v>
      </c>
      <c r="L196" s="9" t="str">
        <f t="shared" si="28"/>
        <v>Yes</v>
      </c>
    </row>
    <row r="197" spans="1:12" x14ac:dyDescent="0.25">
      <c r="A197" s="2" t="s">
        <v>1372</v>
      </c>
      <c r="B197" s="35" t="s">
        <v>213</v>
      </c>
      <c r="C197" s="36">
        <v>147.345</v>
      </c>
      <c r="D197" s="11" t="str">
        <f t="shared" si="25"/>
        <v>N/A</v>
      </c>
      <c r="E197" s="36">
        <v>150.88701517999999</v>
      </c>
      <c r="F197" s="11" t="str">
        <f t="shared" si="26"/>
        <v>N/A</v>
      </c>
      <c r="G197" s="36">
        <v>136.30324074000001</v>
      </c>
      <c r="H197" s="11" t="str">
        <f t="shared" si="27"/>
        <v>N/A</v>
      </c>
      <c r="I197" s="12">
        <v>2.4039999999999999</v>
      </c>
      <c r="J197" s="12">
        <v>-9.67</v>
      </c>
      <c r="K197" s="43" t="s">
        <v>739</v>
      </c>
      <c r="L197" s="9" t="str">
        <f t="shared" si="28"/>
        <v>Yes</v>
      </c>
    </row>
    <row r="198" spans="1:12" x14ac:dyDescent="0.25">
      <c r="A198" s="2" t="s">
        <v>1373</v>
      </c>
      <c r="B198" s="35" t="s">
        <v>213</v>
      </c>
      <c r="C198" s="36">
        <v>245.36842104999999</v>
      </c>
      <c r="D198" s="11" t="str">
        <f t="shared" si="25"/>
        <v>N/A</v>
      </c>
      <c r="E198" s="36">
        <v>293.66666666999998</v>
      </c>
      <c r="F198" s="11" t="str">
        <f t="shared" si="26"/>
        <v>N/A</v>
      </c>
      <c r="G198" s="36">
        <v>268.44444443999998</v>
      </c>
      <c r="H198" s="11" t="str">
        <f t="shared" si="27"/>
        <v>N/A</v>
      </c>
      <c r="I198" s="12">
        <v>19.68</v>
      </c>
      <c r="J198" s="12">
        <v>-8.59</v>
      </c>
      <c r="K198" s="43" t="s">
        <v>739</v>
      </c>
      <c r="L198" s="9" t="str">
        <f t="shared" si="28"/>
        <v>Yes</v>
      </c>
    </row>
    <row r="199" spans="1:12" x14ac:dyDescent="0.25">
      <c r="A199" s="2" t="s">
        <v>1374</v>
      </c>
      <c r="B199" s="35" t="s">
        <v>213</v>
      </c>
      <c r="C199" s="36">
        <v>180.10471204000001</v>
      </c>
      <c r="D199" s="11" t="str">
        <f t="shared" si="25"/>
        <v>N/A</v>
      </c>
      <c r="E199" s="36">
        <v>179.97368420999999</v>
      </c>
      <c r="F199" s="11" t="str">
        <f t="shared" si="26"/>
        <v>N/A</v>
      </c>
      <c r="G199" s="36">
        <v>185.75862068999999</v>
      </c>
      <c r="H199" s="11" t="str">
        <f t="shared" si="27"/>
        <v>N/A</v>
      </c>
      <c r="I199" s="12">
        <v>-7.2999999999999995E-2</v>
      </c>
      <c r="J199" s="12">
        <v>3.214</v>
      </c>
      <c r="K199" s="43" t="s">
        <v>739</v>
      </c>
      <c r="L199" s="9" t="str">
        <f t="shared" si="28"/>
        <v>Yes</v>
      </c>
    </row>
    <row r="200" spans="1:12" x14ac:dyDescent="0.25">
      <c r="A200" s="2" t="s">
        <v>1375</v>
      </c>
      <c r="B200" s="35" t="s">
        <v>213</v>
      </c>
      <c r="C200" s="36">
        <v>133.75891340999999</v>
      </c>
      <c r="D200" s="11" t="str">
        <f t="shared" si="25"/>
        <v>N/A</v>
      </c>
      <c r="E200" s="36">
        <v>132.37084399</v>
      </c>
      <c r="F200" s="11" t="str">
        <f t="shared" si="26"/>
        <v>N/A</v>
      </c>
      <c r="G200" s="36">
        <v>96.967871486000007</v>
      </c>
      <c r="H200" s="11" t="str">
        <f t="shared" si="27"/>
        <v>N/A</v>
      </c>
      <c r="I200" s="12">
        <v>-1.04</v>
      </c>
      <c r="J200" s="12">
        <v>-26.7</v>
      </c>
      <c r="K200" s="43" t="s">
        <v>739</v>
      </c>
      <c r="L200" s="9" t="str">
        <f t="shared" si="28"/>
        <v>Yes</v>
      </c>
    </row>
    <row r="201" spans="1:12" x14ac:dyDescent="0.25">
      <c r="A201" s="2" t="s">
        <v>1376</v>
      </c>
      <c r="B201" s="35" t="s">
        <v>213</v>
      </c>
      <c r="C201" s="36">
        <v>30</v>
      </c>
      <c r="D201" s="11" t="str">
        <f t="shared" si="25"/>
        <v>N/A</v>
      </c>
      <c r="E201" s="36" t="s">
        <v>1746</v>
      </c>
      <c r="F201" s="11" t="str">
        <f t="shared" si="26"/>
        <v>N/A</v>
      </c>
      <c r="G201" s="36" t="s">
        <v>1746</v>
      </c>
      <c r="H201" s="11" t="str">
        <f t="shared" si="27"/>
        <v>N/A</v>
      </c>
      <c r="I201" s="12" t="s">
        <v>1746</v>
      </c>
      <c r="J201" s="12" t="s">
        <v>1746</v>
      </c>
      <c r="K201" s="43" t="s">
        <v>739</v>
      </c>
      <c r="L201" s="9" t="str">
        <f t="shared" si="28"/>
        <v>N/A</v>
      </c>
    </row>
    <row r="202" spans="1:12" x14ac:dyDescent="0.25">
      <c r="A202" s="2" t="s">
        <v>28</v>
      </c>
      <c r="B202" s="35" t="s">
        <v>213</v>
      </c>
      <c r="C202" s="8">
        <v>4.1237832259999996</v>
      </c>
      <c r="D202" s="11" t="str">
        <f t="shared" si="25"/>
        <v>N/A</v>
      </c>
      <c r="E202" s="8">
        <v>3.9371223839999998</v>
      </c>
      <c r="F202" s="11" t="str">
        <f t="shared" si="26"/>
        <v>N/A</v>
      </c>
      <c r="G202" s="8">
        <v>3.6776564523999999</v>
      </c>
      <c r="H202" s="11" t="str">
        <f t="shared" si="27"/>
        <v>N/A</v>
      </c>
      <c r="I202" s="12">
        <v>-4.53</v>
      </c>
      <c r="J202" s="12">
        <v>-6.59</v>
      </c>
      <c r="K202" s="43" t="s">
        <v>739</v>
      </c>
      <c r="L202" s="9" t="str">
        <f t="shared" si="28"/>
        <v>Yes</v>
      </c>
    </row>
    <row r="203" spans="1:12" x14ac:dyDescent="0.25">
      <c r="A203" s="2" t="s">
        <v>123</v>
      </c>
      <c r="B203" s="35" t="s">
        <v>213</v>
      </c>
      <c r="C203" s="36">
        <v>0</v>
      </c>
      <c r="D203" s="11" t="str">
        <f t="shared" ref="D203:D213" si="29">IF($B203="N/A","N/A",IF(C203&gt;10,"No",IF(C203&lt;-10,"No","Yes")))</f>
        <v>N/A</v>
      </c>
      <c r="E203" s="36">
        <v>0</v>
      </c>
      <c r="F203" s="11" t="str">
        <f t="shared" ref="F203:F213" si="30">IF($B203="N/A","N/A",IF(E203&gt;10,"No",IF(E203&lt;-10,"No","Yes")))</f>
        <v>N/A</v>
      </c>
      <c r="G203" s="36">
        <v>11</v>
      </c>
      <c r="H203" s="11" t="str">
        <f t="shared" ref="H203:H213" si="31">IF($B203="N/A","N/A",IF(G203&gt;10,"No",IF(G203&lt;-10,"No","Yes")))</f>
        <v>N/A</v>
      </c>
      <c r="I203" s="12" t="s">
        <v>1746</v>
      </c>
      <c r="J203" s="12" t="s">
        <v>1746</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11</v>
      </c>
      <c r="F204" s="11" t="str">
        <f t="shared" si="30"/>
        <v>N/A</v>
      </c>
      <c r="G204" s="36">
        <v>11</v>
      </c>
      <c r="H204" s="11" t="str">
        <f t="shared" si="31"/>
        <v>N/A</v>
      </c>
      <c r="I204" s="12">
        <v>40</v>
      </c>
      <c r="J204" s="12">
        <v>-42.9</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-25</v>
      </c>
      <c r="J205" s="12">
        <v>0</v>
      </c>
      <c r="K205" s="14" t="s">
        <v>213</v>
      </c>
      <c r="L205" s="9" t="str">
        <f t="shared" si="32"/>
        <v>N/A</v>
      </c>
    </row>
    <row r="206" spans="1:12" ht="25" x14ac:dyDescent="0.25">
      <c r="A206" s="2" t="s">
        <v>1377</v>
      </c>
      <c r="B206" s="35" t="s">
        <v>213</v>
      </c>
      <c r="C206" s="36">
        <v>11</v>
      </c>
      <c r="D206" s="11" t="str">
        <f t="shared" si="29"/>
        <v>N/A</v>
      </c>
      <c r="E206" s="36">
        <v>11</v>
      </c>
      <c r="F206" s="11" t="str">
        <f t="shared" si="30"/>
        <v>N/A</v>
      </c>
      <c r="G206" s="36">
        <v>11</v>
      </c>
      <c r="H206" s="11" t="str">
        <f t="shared" si="31"/>
        <v>N/A</v>
      </c>
      <c r="I206" s="12">
        <v>-50</v>
      </c>
      <c r="J206" s="12">
        <v>0</v>
      </c>
      <c r="K206" s="14" t="s">
        <v>213</v>
      </c>
      <c r="L206" s="9" t="str">
        <f t="shared" si="32"/>
        <v>N/A</v>
      </c>
    </row>
    <row r="207" spans="1:12" x14ac:dyDescent="0.25">
      <c r="A207" s="2" t="s">
        <v>1625</v>
      </c>
      <c r="B207" s="35" t="s">
        <v>213</v>
      </c>
      <c r="C207" s="36">
        <v>11</v>
      </c>
      <c r="D207" s="11" t="str">
        <f t="shared" si="29"/>
        <v>N/A</v>
      </c>
      <c r="E207" s="36">
        <v>11</v>
      </c>
      <c r="F207" s="11" t="str">
        <f t="shared" si="30"/>
        <v>N/A</v>
      </c>
      <c r="G207" s="36">
        <v>11</v>
      </c>
      <c r="H207" s="11" t="str">
        <f t="shared" si="31"/>
        <v>N/A</v>
      </c>
      <c r="I207" s="12">
        <v>200</v>
      </c>
      <c r="J207" s="12">
        <v>-33.299999999999997</v>
      </c>
      <c r="K207" s="14" t="s">
        <v>213</v>
      </c>
      <c r="L207" s="9" t="str">
        <f t="shared" si="32"/>
        <v>N/A</v>
      </c>
    </row>
    <row r="208" spans="1:12" x14ac:dyDescent="0.25">
      <c r="A208" s="2" t="s">
        <v>1626</v>
      </c>
      <c r="B208" s="35" t="s">
        <v>213</v>
      </c>
      <c r="C208" s="36">
        <v>11</v>
      </c>
      <c r="D208" s="11" t="str">
        <f t="shared" si="29"/>
        <v>N/A</v>
      </c>
      <c r="E208" s="36">
        <v>11</v>
      </c>
      <c r="F208" s="11" t="str">
        <f t="shared" si="30"/>
        <v>N/A</v>
      </c>
      <c r="G208" s="36">
        <v>11</v>
      </c>
      <c r="H208" s="11" t="str">
        <f t="shared" si="31"/>
        <v>N/A</v>
      </c>
      <c r="I208" s="12">
        <v>-42.9</v>
      </c>
      <c r="J208" s="12">
        <v>50</v>
      </c>
      <c r="K208" s="14" t="s">
        <v>213</v>
      </c>
      <c r="L208" s="9" t="str">
        <f t="shared" si="32"/>
        <v>N/A</v>
      </c>
    </row>
    <row r="209" spans="1:12" x14ac:dyDescent="0.25">
      <c r="A209" s="2" t="s">
        <v>125</v>
      </c>
      <c r="B209" s="35" t="s">
        <v>213</v>
      </c>
      <c r="C209" s="45">
        <v>974937</v>
      </c>
      <c r="D209" s="11" t="str">
        <f t="shared" si="29"/>
        <v>N/A</v>
      </c>
      <c r="E209" s="45">
        <v>919908</v>
      </c>
      <c r="F209" s="11" t="str">
        <f t="shared" si="30"/>
        <v>N/A</v>
      </c>
      <c r="G209" s="45">
        <v>1708954</v>
      </c>
      <c r="H209" s="11" t="str">
        <f t="shared" si="31"/>
        <v>N/A</v>
      </c>
      <c r="I209" s="12">
        <v>-5.64</v>
      </c>
      <c r="J209" s="12">
        <v>85.77</v>
      </c>
      <c r="K209" s="14" t="s">
        <v>213</v>
      </c>
      <c r="L209" s="9" t="str">
        <f t="shared" si="32"/>
        <v>N/A</v>
      </c>
    </row>
    <row r="210" spans="1:12" x14ac:dyDescent="0.25">
      <c r="A210" s="44" t="s">
        <v>1621</v>
      </c>
      <c r="B210" s="35" t="s">
        <v>213</v>
      </c>
      <c r="C210" s="45">
        <v>864634</v>
      </c>
      <c r="D210" s="11" t="str">
        <f t="shared" si="29"/>
        <v>N/A</v>
      </c>
      <c r="E210" s="45">
        <v>917636</v>
      </c>
      <c r="F210" s="11" t="str">
        <f t="shared" si="30"/>
        <v>N/A</v>
      </c>
      <c r="G210" s="45">
        <v>903638</v>
      </c>
      <c r="H210" s="11" t="str">
        <f t="shared" si="31"/>
        <v>N/A</v>
      </c>
      <c r="I210" s="12">
        <v>6.13</v>
      </c>
      <c r="J210" s="12">
        <v>-1.53</v>
      </c>
      <c r="K210" s="14" t="s">
        <v>213</v>
      </c>
      <c r="L210" s="9" t="str">
        <f t="shared" si="32"/>
        <v>N/A</v>
      </c>
    </row>
    <row r="211" spans="1:12" x14ac:dyDescent="0.25">
      <c r="A211" s="44" t="s">
        <v>1378</v>
      </c>
      <c r="B211" s="35" t="s">
        <v>213</v>
      </c>
      <c r="C211" s="45">
        <v>203150</v>
      </c>
      <c r="D211" s="11" t="str">
        <f t="shared" si="29"/>
        <v>N/A</v>
      </c>
      <c r="E211" s="45">
        <v>205023</v>
      </c>
      <c r="F211" s="11" t="str">
        <f t="shared" si="30"/>
        <v>N/A</v>
      </c>
      <c r="G211" s="45">
        <v>217285</v>
      </c>
      <c r="H211" s="11" t="str">
        <f t="shared" si="31"/>
        <v>N/A</v>
      </c>
      <c r="I211" s="12">
        <v>0.92200000000000004</v>
      </c>
      <c r="J211" s="12">
        <v>5.9809999999999999</v>
      </c>
      <c r="K211" s="14" t="s">
        <v>213</v>
      </c>
      <c r="L211" s="9" t="str">
        <f t="shared" si="32"/>
        <v>N/A</v>
      </c>
    </row>
    <row r="212" spans="1:12" x14ac:dyDescent="0.25">
      <c r="A212" s="44" t="s">
        <v>1615</v>
      </c>
      <c r="B212" s="35" t="s">
        <v>213</v>
      </c>
      <c r="C212" s="45">
        <v>275513</v>
      </c>
      <c r="D212" s="11" t="str">
        <f t="shared" si="29"/>
        <v>N/A</v>
      </c>
      <c r="E212" s="45">
        <v>737620</v>
      </c>
      <c r="F212" s="11" t="str">
        <f t="shared" si="30"/>
        <v>N/A</v>
      </c>
      <c r="G212" s="45">
        <v>780329</v>
      </c>
      <c r="H212" s="11" t="str">
        <f t="shared" si="31"/>
        <v>N/A</v>
      </c>
      <c r="I212" s="12">
        <v>167.7</v>
      </c>
      <c r="J212" s="12">
        <v>5.79</v>
      </c>
      <c r="K212" s="14" t="s">
        <v>213</v>
      </c>
      <c r="L212" s="9" t="str">
        <f t="shared" si="32"/>
        <v>N/A</v>
      </c>
    </row>
    <row r="213" spans="1:12" x14ac:dyDescent="0.25">
      <c r="A213" s="44" t="s">
        <v>1616</v>
      </c>
      <c r="B213" s="35" t="s">
        <v>213</v>
      </c>
      <c r="C213" s="45">
        <v>528746</v>
      </c>
      <c r="D213" s="11" t="str">
        <f t="shared" si="29"/>
        <v>N/A</v>
      </c>
      <c r="E213" s="45">
        <v>323074</v>
      </c>
      <c r="F213" s="11" t="str">
        <f t="shared" si="30"/>
        <v>N/A</v>
      </c>
      <c r="G213" s="45">
        <v>346615</v>
      </c>
      <c r="H213" s="11" t="str">
        <f t="shared" si="31"/>
        <v>N/A</v>
      </c>
      <c r="I213" s="12">
        <v>-38.9</v>
      </c>
      <c r="J213" s="12">
        <v>7.2869999999999999</v>
      </c>
      <c r="K213" s="14" t="s">
        <v>213</v>
      </c>
      <c r="L213" s="9" t="str">
        <f t="shared" si="32"/>
        <v>N/A</v>
      </c>
    </row>
    <row r="214" spans="1:12" ht="25" x14ac:dyDescent="0.25">
      <c r="A214" s="2" t="s">
        <v>1379</v>
      </c>
      <c r="B214" s="35" t="s">
        <v>213</v>
      </c>
      <c r="C214" s="45">
        <v>1803543</v>
      </c>
      <c r="D214" s="11" t="str">
        <f t="shared" ref="D214:D228" si="33">IF($B214="N/A","N/A",IF(C214&gt;10,"No",IF(C214&lt;-10,"No","Yes")))</f>
        <v>N/A</v>
      </c>
      <c r="E214" s="45">
        <v>1745924</v>
      </c>
      <c r="F214" s="11" t="str">
        <f t="shared" ref="F214:F228" si="34">IF($B214="N/A","N/A",IF(E214&gt;10,"No",IF(E214&lt;-10,"No","Yes")))</f>
        <v>N/A</v>
      </c>
      <c r="G214" s="45">
        <v>1755787</v>
      </c>
      <c r="H214" s="11" t="str">
        <f t="shared" ref="H214:H228" si="35">IF($B214="N/A","N/A",IF(G214&gt;10,"No",IF(G214&lt;-10,"No","Yes")))</f>
        <v>N/A</v>
      </c>
      <c r="I214" s="12">
        <v>-3.19</v>
      </c>
      <c r="J214" s="12">
        <v>0.56489999999999996</v>
      </c>
      <c r="K214" s="43" t="s">
        <v>739</v>
      </c>
      <c r="L214" s="9" t="str">
        <f t="shared" ref="L214:L228" si="36">IF(J214="Div by 0", "N/A", IF(K214="N/A","N/A", IF(J214&gt;VALUE(MID(K214,1,2)), "No", IF(J214&lt;-1*VALUE(MID(K214,1,2)), "No", "Yes"))))</f>
        <v>Yes</v>
      </c>
    </row>
    <row r="215" spans="1:12" x14ac:dyDescent="0.25">
      <c r="A215" s="4" t="s">
        <v>649</v>
      </c>
      <c r="B215" s="35" t="s">
        <v>213</v>
      </c>
      <c r="C215" s="36">
        <v>2757</v>
      </c>
      <c r="D215" s="11" t="str">
        <f t="shared" si="33"/>
        <v>N/A</v>
      </c>
      <c r="E215" s="36">
        <v>1243</v>
      </c>
      <c r="F215" s="11" t="str">
        <f t="shared" si="34"/>
        <v>N/A</v>
      </c>
      <c r="G215" s="36">
        <v>1077</v>
      </c>
      <c r="H215" s="11" t="str">
        <f t="shared" si="35"/>
        <v>N/A</v>
      </c>
      <c r="I215" s="12">
        <v>-54.9</v>
      </c>
      <c r="J215" s="12">
        <v>-13.4</v>
      </c>
      <c r="K215" s="43" t="s">
        <v>739</v>
      </c>
      <c r="L215" s="9" t="str">
        <f t="shared" si="36"/>
        <v>Yes</v>
      </c>
    </row>
    <row r="216" spans="1:12" x14ac:dyDescent="0.25">
      <c r="A216" s="4" t="s">
        <v>1380</v>
      </c>
      <c r="B216" s="35" t="s">
        <v>213</v>
      </c>
      <c r="C216" s="45">
        <v>654.16866159000006</v>
      </c>
      <c r="D216" s="11" t="str">
        <f t="shared" si="33"/>
        <v>N/A</v>
      </c>
      <c r="E216" s="45">
        <v>1404.6049879</v>
      </c>
      <c r="F216" s="11" t="str">
        <f t="shared" si="34"/>
        <v>N/A</v>
      </c>
      <c r="G216" s="45">
        <v>1630.2571958999999</v>
      </c>
      <c r="H216" s="11" t="str">
        <f t="shared" si="35"/>
        <v>N/A</v>
      </c>
      <c r="I216" s="12">
        <v>114.7</v>
      </c>
      <c r="J216" s="12">
        <v>16.07</v>
      </c>
      <c r="K216" s="43" t="s">
        <v>739</v>
      </c>
      <c r="L216" s="9" t="str">
        <f t="shared" si="36"/>
        <v>Yes</v>
      </c>
    </row>
    <row r="217" spans="1:12" ht="25" x14ac:dyDescent="0.25">
      <c r="A217" s="2" t="s">
        <v>1381</v>
      </c>
      <c r="B217" s="35" t="s">
        <v>213</v>
      </c>
      <c r="C217" s="45">
        <v>1459291</v>
      </c>
      <c r="D217" s="11" t="str">
        <f t="shared" si="33"/>
        <v>N/A</v>
      </c>
      <c r="E217" s="45">
        <v>1651476</v>
      </c>
      <c r="F217" s="11" t="str">
        <f t="shared" si="34"/>
        <v>N/A</v>
      </c>
      <c r="G217" s="45">
        <v>1589060</v>
      </c>
      <c r="H217" s="11" t="str">
        <f t="shared" si="35"/>
        <v>N/A</v>
      </c>
      <c r="I217" s="12">
        <v>13.17</v>
      </c>
      <c r="J217" s="12">
        <v>-3.78</v>
      </c>
      <c r="K217" s="43" t="s">
        <v>739</v>
      </c>
      <c r="L217" s="9" t="str">
        <f t="shared" si="36"/>
        <v>Yes</v>
      </c>
    </row>
    <row r="218" spans="1:12" x14ac:dyDescent="0.25">
      <c r="A218" s="4" t="s">
        <v>516</v>
      </c>
      <c r="B218" s="35" t="s">
        <v>213</v>
      </c>
      <c r="C218" s="36">
        <v>3905</v>
      </c>
      <c r="D218" s="11" t="str">
        <f t="shared" si="33"/>
        <v>N/A</v>
      </c>
      <c r="E218" s="36">
        <v>4429</v>
      </c>
      <c r="F218" s="11" t="str">
        <f t="shared" si="34"/>
        <v>N/A</v>
      </c>
      <c r="G218" s="36">
        <v>4353</v>
      </c>
      <c r="H218" s="11" t="str">
        <f t="shared" si="35"/>
        <v>N/A</v>
      </c>
      <c r="I218" s="12">
        <v>13.42</v>
      </c>
      <c r="J218" s="12">
        <v>-1.72</v>
      </c>
      <c r="K218" s="43" t="s">
        <v>739</v>
      </c>
      <c r="L218" s="9" t="str">
        <f t="shared" si="36"/>
        <v>Yes</v>
      </c>
    </row>
    <row r="219" spans="1:12" x14ac:dyDescent="0.25">
      <c r="A219" s="2" t="s">
        <v>1382</v>
      </c>
      <c r="B219" s="35" t="s">
        <v>213</v>
      </c>
      <c r="C219" s="45">
        <v>373.69807938999998</v>
      </c>
      <c r="D219" s="11" t="str">
        <f t="shared" si="33"/>
        <v>N/A</v>
      </c>
      <c r="E219" s="45">
        <v>372.87785052999999</v>
      </c>
      <c r="F219" s="11" t="str">
        <f t="shared" si="34"/>
        <v>N/A</v>
      </c>
      <c r="G219" s="45">
        <v>365.04939122000002</v>
      </c>
      <c r="H219" s="11" t="str">
        <f t="shared" si="35"/>
        <v>N/A</v>
      </c>
      <c r="I219" s="12">
        <v>-0.219</v>
      </c>
      <c r="J219" s="12">
        <v>-2.1</v>
      </c>
      <c r="K219" s="43" t="s">
        <v>739</v>
      </c>
      <c r="L219" s="9" t="str">
        <f t="shared" si="36"/>
        <v>Yes</v>
      </c>
    </row>
    <row r="220" spans="1:12" ht="25" x14ac:dyDescent="0.25">
      <c r="A220" s="2" t="s">
        <v>1383</v>
      </c>
      <c r="B220" s="35" t="s">
        <v>213</v>
      </c>
      <c r="C220" s="45">
        <v>2648888</v>
      </c>
      <c r="D220" s="11" t="str">
        <f t="shared" si="33"/>
        <v>N/A</v>
      </c>
      <c r="E220" s="45">
        <v>2582342</v>
      </c>
      <c r="F220" s="11" t="str">
        <f t="shared" si="34"/>
        <v>N/A</v>
      </c>
      <c r="G220" s="45">
        <v>2047410</v>
      </c>
      <c r="H220" s="11" t="str">
        <f t="shared" si="35"/>
        <v>N/A</v>
      </c>
      <c r="I220" s="12">
        <v>-2.5099999999999998</v>
      </c>
      <c r="J220" s="12">
        <v>-20.7</v>
      </c>
      <c r="K220" s="43" t="s">
        <v>739</v>
      </c>
      <c r="L220" s="9" t="str">
        <f t="shared" si="36"/>
        <v>Yes</v>
      </c>
    </row>
    <row r="221" spans="1:12" x14ac:dyDescent="0.25">
      <c r="A221" s="4" t="s">
        <v>517</v>
      </c>
      <c r="B221" s="35" t="s">
        <v>213</v>
      </c>
      <c r="C221" s="36">
        <v>3489</v>
      </c>
      <c r="D221" s="11" t="str">
        <f t="shared" si="33"/>
        <v>N/A</v>
      </c>
      <c r="E221" s="36">
        <v>3547</v>
      </c>
      <c r="F221" s="11" t="str">
        <f t="shared" si="34"/>
        <v>N/A</v>
      </c>
      <c r="G221" s="36">
        <v>3110</v>
      </c>
      <c r="H221" s="11" t="str">
        <f t="shared" si="35"/>
        <v>N/A</v>
      </c>
      <c r="I221" s="12">
        <v>1.6619999999999999</v>
      </c>
      <c r="J221" s="12">
        <v>-12.3</v>
      </c>
      <c r="K221" s="43" t="s">
        <v>739</v>
      </c>
      <c r="L221" s="9" t="str">
        <f t="shared" si="36"/>
        <v>Yes</v>
      </c>
    </row>
    <row r="222" spans="1:12" ht="25" x14ac:dyDescent="0.25">
      <c r="A222" s="2" t="s">
        <v>1384</v>
      </c>
      <c r="B222" s="35" t="s">
        <v>213</v>
      </c>
      <c r="C222" s="45">
        <v>759.21123531000001</v>
      </c>
      <c r="D222" s="11" t="str">
        <f t="shared" si="33"/>
        <v>N/A</v>
      </c>
      <c r="E222" s="45">
        <v>728.03552298</v>
      </c>
      <c r="F222" s="11" t="str">
        <f t="shared" si="34"/>
        <v>N/A</v>
      </c>
      <c r="G222" s="45">
        <v>658.33118970999999</v>
      </c>
      <c r="H222" s="11" t="str">
        <f t="shared" si="35"/>
        <v>N/A</v>
      </c>
      <c r="I222" s="12">
        <v>-4.1100000000000003</v>
      </c>
      <c r="J222" s="12">
        <v>-9.57</v>
      </c>
      <c r="K222" s="43" t="s">
        <v>739</v>
      </c>
      <c r="L222" s="9" t="str">
        <f t="shared" si="36"/>
        <v>Yes</v>
      </c>
    </row>
    <row r="223" spans="1:12" ht="25" x14ac:dyDescent="0.25">
      <c r="A223" s="2" t="s">
        <v>1385</v>
      </c>
      <c r="B223" s="35" t="s">
        <v>213</v>
      </c>
      <c r="C223" s="45">
        <v>6585012</v>
      </c>
      <c r="D223" s="11" t="str">
        <f t="shared" si="33"/>
        <v>N/A</v>
      </c>
      <c r="E223" s="45">
        <v>7315913</v>
      </c>
      <c r="F223" s="11" t="str">
        <f t="shared" si="34"/>
        <v>N/A</v>
      </c>
      <c r="G223" s="45">
        <v>6939706</v>
      </c>
      <c r="H223" s="11" t="str">
        <f t="shared" si="35"/>
        <v>N/A</v>
      </c>
      <c r="I223" s="12">
        <v>11.1</v>
      </c>
      <c r="J223" s="12">
        <v>-5.14</v>
      </c>
      <c r="K223" s="43" t="s">
        <v>739</v>
      </c>
      <c r="L223" s="9" t="str">
        <f t="shared" si="36"/>
        <v>Yes</v>
      </c>
    </row>
    <row r="224" spans="1:12" x14ac:dyDescent="0.25">
      <c r="A224" s="2" t="s">
        <v>518</v>
      </c>
      <c r="B224" s="35" t="s">
        <v>213</v>
      </c>
      <c r="C224" s="36">
        <v>3760</v>
      </c>
      <c r="D224" s="11" t="str">
        <f t="shared" si="33"/>
        <v>N/A</v>
      </c>
      <c r="E224" s="36">
        <v>3770</v>
      </c>
      <c r="F224" s="11" t="str">
        <f t="shared" si="34"/>
        <v>N/A</v>
      </c>
      <c r="G224" s="36">
        <v>3616</v>
      </c>
      <c r="H224" s="11" t="str">
        <f t="shared" si="35"/>
        <v>N/A</v>
      </c>
      <c r="I224" s="12">
        <v>0.26600000000000001</v>
      </c>
      <c r="J224" s="12">
        <v>-4.08</v>
      </c>
      <c r="K224" s="43" t="s">
        <v>739</v>
      </c>
      <c r="L224" s="9" t="str">
        <f t="shared" si="36"/>
        <v>Yes</v>
      </c>
    </row>
    <row r="225" spans="1:12" x14ac:dyDescent="0.25">
      <c r="A225" s="2" t="s">
        <v>1386</v>
      </c>
      <c r="B225" s="35" t="s">
        <v>213</v>
      </c>
      <c r="C225" s="45">
        <v>1751.3329787</v>
      </c>
      <c r="D225" s="11" t="str">
        <f t="shared" si="33"/>
        <v>N/A</v>
      </c>
      <c r="E225" s="45">
        <v>1940.5604774999999</v>
      </c>
      <c r="F225" s="11" t="str">
        <f t="shared" si="34"/>
        <v>N/A</v>
      </c>
      <c r="G225" s="45">
        <v>1919.1664823000001</v>
      </c>
      <c r="H225" s="11" t="str">
        <f t="shared" si="35"/>
        <v>N/A</v>
      </c>
      <c r="I225" s="12">
        <v>10.8</v>
      </c>
      <c r="J225" s="12">
        <v>-1.1000000000000001</v>
      </c>
      <c r="K225" s="43" t="s">
        <v>739</v>
      </c>
      <c r="L225" s="9" t="str">
        <f t="shared" si="36"/>
        <v>Yes</v>
      </c>
    </row>
    <row r="226" spans="1:12" ht="25" x14ac:dyDescent="0.25">
      <c r="A226" s="2" t="s">
        <v>1387</v>
      </c>
      <c r="B226" s="35" t="s">
        <v>213</v>
      </c>
      <c r="C226" s="45">
        <v>42822675</v>
      </c>
      <c r="D226" s="11" t="str">
        <f t="shared" si="33"/>
        <v>N/A</v>
      </c>
      <c r="E226" s="45">
        <v>43475221</v>
      </c>
      <c r="F226" s="11" t="str">
        <f t="shared" si="34"/>
        <v>N/A</v>
      </c>
      <c r="G226" s="45">
        <v>45168202</v>
      </c>
      <c r="H226" s="11" t="str">
        <f t="shared" si="35"/>
        <v>N/A</v>
      </c>
      <c r="I226" s="12">
        <v>1.524</v>
      </c>
      <c r="J226" s="12">
        <v>3.8940000000000001</v>
      </c>
      <c r="K226" s="43" t="s">
        <v>739</v>
      </c>
      <c r="L226" s="9" t="str">
        <f t="shared" si="36"/>
        <v>Yes</v>
      </c>
    </row>
    <row r="227" spans="1:12" ht="25" x14ac:dyDescent="0.25">
      <c r="A227" s="2" t="s">
        <v>519</v>
      </c>
      <c r="B227" s="35" t="s">
        <v>213</v>
      </c>
      <c r="C227" s="36">
        <v>1603</v>
      </c>
      <c r="D227" s="11" t="str">
        <f t="shared" si="33"/>
        <v>N/A</v>
      </c>
      <c r="E227" s="36">
        <v>1684</v>
      </c>
      <c r="F227" s="11" t="str">
        <f t="shared" si="34"/>
        <v>N/A</v>
      </c>
      <c r="G227" s="36">
        <v>1675</v>
      </c>
      <c r="H227" s="11" t="str">
        <f t="shared" si="35"/>
        <v>N/A</v>
      </c>
      <c r="I227" s="12">
        <v>5.0529999999999999</v>
      </c>
      <c r="J227" s="12">
        <v>-0.53400000000000003</v>
      </c>
      <c r="K227" s="43" t="s">
        <v>739</v>
      </c>
      <c r="L227" s="9" t="str">
        <f t="shared" si="36"/>
        <v>Yes</v>
      </c>
    </row>
    <row r="228" spans="1:12" ht="25" x14ac:dyDescent="0.25">
      <c r="A228" s="2" t="s">
        <v>1388</v>
      </c>
      <c r="B228" s="35" t="s">
        <v>213</v>
      </c>
      <c r="C228" s="45">
        <v>26714.082968999999</v>
      </c>
      <c r="D228" s="11" t="str">
        <f t="shared" si="33"/>
        <v>N/A</v>
      </c>
      <c r="E228" s="45">
        <v>25816.639549</v>
      </c>
      <c r="F228" s="11" t="str">
        <f t="shared" si="34"/>
        <v>N/A</v>
      </c>
      <c r="G228" s="45">
        <v>26966.090746000002</v>
      </c>
      <c r="H228" s="11" t="str">
        <f t="shared" si="35"/>
        <v>N/A</v>
      </c>
      <c r="I228" s="12">
        <v>-3.36</v>
      </c>
      <c r="J228" s="12">
        <v>4.452</v>
      </c>
      <c r="K228" s="43" t="s">
        <v>739</v>
      </c>
      <c r="L228" s="9" t="str">
        <f t="shared" si="36"/>
        <v>Yes</v>
      </c>
    </row>
    <row r="229" spans="1:12" x14ac:dyDescent="0.25">
      <c r="A229" s="2" t="s">
        <v>1389</v>
      </c>
      <c r="B229" s="35" t="s">
        <v>213</v>
      </c>
      <c r="C229" s="14">
        <v>43970096</v>
      </c>
      <c r="D229" s="11" t="str">
        <f t="shared" ref="D229:D252" si="37">IF($B229="N/A","N/A",IF(C229&gt;10,"No",IF(C229&lt;-10,"No","Yes")))</f>
        <v>N/A</v>
      </c>
      <c r="E229" s="14">
        <v>44718584</v>
      </c>
      <c r="F229" s="11" t="str">
        <f t="shared" ref="F229:F252" si="38">IF($B229="N/A","N/A",IF(E229&gt;10,"No",IF(E229&lt;-10,"No","Yes")))</f>
        <v>N/A</v>
      </c>
      <c r="G229" s="14">
        <v>46517091</v>
      </c>
      <c r="H229" s="11" t="str">
        <f t="shared" ref="H229:H252" si="39">IF($B229="N/A","N/A",IF(G229&gt;10,"No",IF(G229&lt;-10,"No","Yes")))</f>
        <v>N/A</v>
      </c>
      <c r="I229" s="12">
        <v>1.702</v>
      </c>
      <c r="J229" s="12">
        <v>4.0220000000000002</v>
      </c>
      <c r="K229" s="43" t="s">
        <v>739</v>
      </c>
      <c r="L229" s="9" t="str">
        <f t="shared" ref="L229:L252" si="40">IF(J229="Div by 0", "N/A", IF(K229="N/A","N/A", IF(J229&gt;VALUE(MID(K229,1,2)), "No", IF(J229&lt;-1*VALUE(MID(K229,1,2)), "No", "Yes"))))</f>
        <v>Yes</v>
      </c>
    </row>
    <row r="230" spans="1:12" x14ac:dyDescent="0.25">
      <c r="A230" s="4" t="s">
        <v>1390</v>
      </c>
      <c r="B230" s="35" t="s">
        <v>213</v>
      </c>
      <c r="C230" s="1">
        <v>1898</v>
      </c>
      <c r="D230" s="11" t="str">
        <f t="shared" si="37"/>
        <v>N/A</v>
      </c>
      <c r="E230" s="1">
        <v>1952</v>
      </c>
      <c r="F230" s="11" t="str">
        <f t="shared" si="38"/>
        <v>N/A</v>
      </c>
      <c r="G230" s="1">
        <v>1906</v>
      </c>
      <c r="H230" s="11" t="str">
        <f t="shared" si="39"/>
        <v>N/A</v>
      </c>
      <c r="I230" s="12">
        <v>2.8450000000000002</v>
      </c>
      <c r="J230" s="12">
        <v>-2.36</v>
      </c>
      <c r="K230" s="43" t="s">
        <v>739</v>
      </c>
      <c r="L230" s="9" t="str">
        <f t="shared" si="40"/>
        <v>Yes</v>
      </c>
    </row>
    <row r="231" spans="1:12" x14ac:dyDescent="0.25">
      <c r="A231" s="4" t="s">
        <v>1391</v>
      </c>
      <c r="B231" s="35" t="s">
        <v>213</v>
      </c>
      <c r="C231" s="14">
        <v>23166.541623000001</v>
      </c>
      <c r="D231" s="11" t="str">
        <f t="shared" si="37"/>
        <v>N/A</v>
      </c>
      <c r="E231" s="14">
        <v>22909.110656000001</v>
      </c>
      <c r="F231" s="11" t="str">
        <f t="shared" si="38"/>
        <v>N/A</v>
      </c>
      <c r="G231" s="14">
        <v>24405.609129</v>
      </c>
      <c r="H231" s="11" t="str">
        <f t="shared" si="39"/>
        <v>N/A</v>
      </c>
      <c r="I231" s="12">
        <v>-1.1100000000000001</v>
      </c>
      <c r="J231" s="12">
        <v>6.532</v>
      </c>
      <c r="K231" s="43" t="s">
        <v>739</v>
      </c>
      <c r="L231" s="9" t="str">
        <f t="shared" si="40"/>
        <v>Yes</v>
      </c>
    </row>
    <row r="232" spans="1:12" x14ac:dyDescent="0.25">
      <c r="A232" s="4" t="s">
        <v>1392</v>
      </c>
      <c r="B232" s="35" t="s">
        <v>213</v>
      </c>
      <c r="C232" s="14">
        <v>6471.8571429000003</v>
      </c>
      <c r="D232" s="11" t="str">
        <f t="shared" si="37"/>
        <v>N/A</v>
      </c>
      <c r="E232" s="14">
        <v>10090.25</v>
      </c>
      <c r="F232" s="11" t="str">
        <f t="shared" si="38"/>
        <v>N/A</v>
      </c>
      <c r="G232" s="14">
        <v>5553</v>
      </c>
      <c r="H232" s="11" t="str">
        <f t="shared" si="39"/>
        <v>N/A</v>
      </c>
      <c r="I232" s="12">
        <v>55.91</v>
      </c>
      <c r="J232" s="12">
        <v>-45</v>
      </c>
      <c r="K232" s="43" t="s">
        <v>739</v>
      </c>
      <c r="L232" s="9" t="str">
        <f t="shared" si="40"/>
        <v>No</v>
      </c>
    </row>
    <row r="233" spans="1:12" ht="25" x14ac:dyDescent="0.25">
      <c r="A233" s="4" t="s">
        <v>1393</v>
      </c>
      <c r="B233" s="35" t="s">
        <v>213</v>
      </c>
      <c r="C233" s="14">
        <v>25653.971797999999</v>
      </c>
      <c r="D233" s="11" t="str">
        <f t="shared" si="37"/>
        <v>N/A</v>
      </c>
      <c r="E233" s="14">
        <v>25141.808018</v>
      </c>
      <c r="F233" s="11" t="str">
        <f t="shared" si="38"/>
        <v>N/A</v>
      </c>
      <c r="G233" s="14">
        <v>26440.911681000001</v>
      </c>
      <c r="H233" s="11" t="str">
        <f t="shared" si="39"/>
        <v>N/A</v>
      </c>
      <c r="I233" s="12">
        <v>-2</v>
      </c>
      <c r="J233" s="12">
        <v>5.1669999999999998</v>
      </c>
      <c r="K233" s="43" t="s">
        <v>739</v>
      </c>
      <c r="L233" s="9" t="str">
        <f t="shared" si="40"/>
        <v>Yes</v>
      </c>
    </row>
    <row r="234" spans="1:12" x14ac:dyDescent="0.25">
      <c r="A234" s="4" t="s">
        <v>1394</v>
      </c>
      <c r="B234" s="35" t="s">
        <v>213</v>
      </c>
      <c r="C234" s="14">
        <v>1494.14</v>
      </c>
      <c r="D234" s="11" t="str">
        <f t="shared" si="37"/>
        <v>N/A</v>
      </c>
      <c r="E234" s="14">
        <v>748.79136690999997</v>
      </c>
      <c r="F234" s="11" t="str">
        <f t="shared" si="38"/>
        <v>N/A</v>
      </c>
      <c r="G234" s="14">
        <v>681.84496123999998</v>
      </c>
      <c r="H234" s="11" t="str">
        <f t="shared" si="39"/>
        <v>N/A</v>
      </c>
      <c r="I234" s="12">
        <v>-49.9</v>
      </c>
      <c r="J234" s="12">
        <v>-8.94</v>
      </c>
      <c r="K234" s="43" t="s">
        <v>739</v>
      </c>
      <c r="L234" s="9" t="str">
        <f t="shared" si="40"/>
        <v>Yes</v>
      </c>
    </row>
    <row r="235" spans="1:12" x14ac:dyDescent="0.25">
      <c r="A235" s="4" t="s">
        <v>1395</v>
      </c>
      <c r="B235" s="35" t="s">
        <v>213</v>
      </c>
      <c r="C235" s="14">
        <v>964.41025640999999</v>
      </c>
      <c r="D235" s="11" t="str">
        <f t="shared" si="37"/>
        <v>N/A</v>
      </c>
      <c r="E235" s="14">
        <v>1263.1315789</v>
      </c>
      <c r="F235" s="11" t="str">
        <f t="shared" si="38"/>
        <v>N/A</v>
      </c>
      <c r="G235" s="14">
        <v>941.90476190000004</v>
      </c>
      <c r="H235" s="11" t="str">
        <f t="shared" si="39"/>
        <v>N/A</v>
      </c>
      <c r="I235" s="12">
        <v>30.97</v>
      </c>
      <c r="J235" s="12">
        <v>-25.4</v>
      </c>
      <c r="K235" s="43" t="s">
        <v>739</v>
      </c>
      <c r="L235" s="9" t="str">
        <f t="shared" si="40"/>
        <v>Yes</v>
      </c>
    </row>
    <row r="236" spans="1:12" x14ac:dyDescent="0.25">
      <c r="A236" s="4" t="s">
        <v>1396</v>
      </c>
      <c r="B236" s="35" t="s">
        <v>213</v>
      </c>
      <c r="C236" s="11">
        <v>2.6469193652</v>
      </c>
      <c r="D236" s="11" t="str">
        <f t="shared" si="37"/>
        <v>N/A</v>
      </c>
      <c r="E236" s="11">
        <v>2.5806792792</v>
      </c>
      <c r="F236" s="11" t="str">
        <f t="shared" si="38"/>
        <v>N/A</v>
      </c>
      <c r="G236" s="11">
        <v>2.5196309123999998</v>
      </c>
      <c r="H236" s="11" t="str">
        <f t="shared" si="39"/>
        <v>N/A</v>
      </c>
      <c r="I236" s="12">
        <v>-2.5</v>
      </c>
      <c r="J236" s="12">
        <v>-2.37</v>
      </c>
      <c r="K236" s="43" t="s">
        <v>739</v>
      </c>
      <c r="L236" s="9" t="str">
        <f t="shared" si="40"/>
        <v>Yes</v>
      </c>
    </row>
    <row r="237" spans="1:12" x14ac:dyDescent="0.25">
      <c r="A237" s="4" t="s">
        <v>1397</v>
      </c>
      <c r="B237" s="35" t="s">
        <v>213</v>
      </c>
      <c r="C237" s="11">
        <v>11.666666666999999</v>
      </c>
      <c r="D237" s="11" t="str">
        <f t="shared" si="37"/>
        <v>N/A</v>
      </c>
      <c r="E237" s="11">
        <v>6.6666666667000003</v>
      </c>
      <c r="F237" s="11" t="str">
        <f t="shared" si="38"/>
        <v>N/A</v>
      </c>
      <c r="G237" s="11">
        <v>2.5641025641000001</v>
      </c>
      <c r="H237" s="11" t="str">
        <f t="shared" si="39"/>
        <v>N/A</v>
      </c>
      <c r="I237" s="12">
        <v>-42.9</v>
      </c>
      <c r="J237" s="12">
        <v>-61.5</v>
      </c>
      <c r="K237" s="43" t="s">
        <v>739</v>
      </c>
      <c r="L237" s="9" t="str">
        <f t="shared" si="40"/>
        <v>No</v>
      </c>
    </row>
    <row r="238" spans="1:12" x14ac:dyDescent="0.25">
      <c r="A238" s="4" t="s">
        <v>1398</v>
      </c>
      <c r="B238" s="35" t="s">
        <v>213</v>
      </c>
      <c r="C238" s="11">
        <v>28.779168076000001</v>
      </c>
      <c r="D238" s="11" t="str">
        <f t="shared" si="37"/>
        <v>N/A</v>
      </c>
      <c r="E238" s="11">
        <v>28.546099291000001</v>
      </c>
      <c r="F238" s="11" t="str">
        <f t="shared" si="38"/>
        <v>N/A</v>
      </c>
      <c r="G238" s="11">
        <v>27.650858672999998</v>
      </c>
      <c r="H238" s="11" t="str">
        <f t="shared" si="39"/>
        <v>N/A</v>
      </c>
      <c r="I238" s="12">
        <v>-0.81</v>
      </c>
      <c r="J238" s="12">
        <v>-3.14</v>
      </c>
      <c r="K238" s="43" t="s">
        <v>739</v>
      </c>
      <c r="L238" s="9" t="str">
        <f t="shared" si="40"/>
        <v>Yes</v>
      </c>
    </row>
    <row r="239" spans="1:12" x14ac:dyDescent="0.25">
      <c r="A239" s="4" t="s">
        <v>1399</v>
      </c>
      <c r="B239" s="35" t="s">
        <v>213</v>
      </c>
      <c r="C239" s="11">
        <v>0.27592296230000002</v>
      </c>
      <c r="D239" s="11" t="str">
        <f t="shared" si="37"/>
        <v>N/A</v>
      </c>
      <c r="E239" s="11">
        <v>0.24425388349999999</v>
      </c>
      <c r="F239" s="11" t="str">
        <f t="shared" si="38"/>
        <v>N/A</v>
      </c>
      <c r="G239" s="11">
        <v>0.22450009570000001</v>
      </c>
      <c r="H239" s="11" t="str">
        <f t="shared" si="39"/>
        <v>N/A</v>
      </c>
      <c r="I239" s="12">
        <v>-11.5</v>
      </c>
      <c r="J239" s="12">
        <v>-8.09</v>
      </c>
      <c r="K239" s="43" t="s">
        <v>739</v>
      </c>
      <c r="L239" s="9" t="str">
        <f t="shared" si="40"/>
        <v>Yes</v>
      </c>
    </row>
    <row r="240" spans="1:12" x14ac:dyDescent="0.25">
      <c r="A240" s="4" t="s">
        <v>1400</v>
      </c>
      <c r="B240" s="35" t="s">
        <v>213</v>
      </c>
      <c r="C240" s="11">
        <v>0.34303808600000002</v>
      </c>
      <c r="D240" s="11" t="str">
        <f t="shared" si="37"/>
        <v>N/A</v>
      </c>
      <c r="E240" s="11">
        <v>0.30480468440000003</v>
      </c>
      <c r="F240" s="11" t="str">
        <f t="shared" si="38"/>
        <v>N/A</v>
      </c>
      <c r="G240" s="11">
        <v>0.1779811848</v>
      </c>
      <c r="H240" s="11" t="str">
        <f t="shared" si="39"/>
        <v>N/A</v>
      </c>
      <c r="I240" s="12">
        <v>-11.1</v>
      </c>
      <c r="J240" s="12">
        <v>-41.6</v>
      </c>
      <c r="K240" s="43" t="s">
        <v>739</v>
      </c>
      <c r="L240" s="9" t="str">
        <f t="shared" si="40"/>
        <v>No</v>
      </c>
    </row>
    <row r="241" spans="1:12" x14ac:dyDescent="0.25">
      <c r="A241" s="4" t="s">
        <v>1401</v>
      </c>
      <c r="B241" s="35" t="s">
        <v>213</v>
      </c>
      <c r="C241" s="14">
        <v>42822675</v>
      </c>
      <c r="D241" s="11" t="str">
        <f t="shared" si="37"/>
        <v>N/A</v>
      </c>
      <c r="E241" s="14">
        <v>43475221</v>
      </c>
      <c r="F241" s="11" t="str">
        <f t="shared" si="38"/>
        <v>N/A</v>
      </c>
      <c r="G241" s="14">
        <v>45168202</v>
      </c>
      <c r="H241" s="11" t="str">
        <f t="shared" si="39"/>
        <v>N/A</v>
      </c>
      <c r="I241" s="12">
        <v>1.524</v>
      </c>
      <c r="J241" s="12">
        <v>3.8940000000000001</v>
      </c>
      <c r="K241" s="43" t="s">
        <v>739</v>
      </c>
      <c r="L241" s="9" t="str">
        <f t="shared" si="40"/>
        <v>Yes</v>
      </c>
    </row>
    <row r="242" spans="1:12" x14ac:dyDescent="0.25">
      <c r="A242" s="4" t="s">
        <v>1402</v>
      </c>
      <c r="B242" s="35" t="s">
        <v>213</v>
      </c>
      <c r="C242" s="1">
        <v>1603</v>
      </c>
      <c r="D242" s="11" t="str">
        <f t="shared" si="37"/>
        <v>N/A</v>
      </c>
      <c r="E242" s="1">
        <v>1684</v>
      </c>
      <c r="F242" s="11" t="str">
        <f t="shared" si="38"/>
        <v>N/A</v>
      </c>
      <c r="G242" s="1">
        <v>1675</v>
      </c>
      <c r="H242" s="11" t="str">
        <f t="shared" si="39"/>
        <v>N/A</v>
      </c>
      <c r="I242" s="12">
        <v>5.0529999999999999</v>
      </c>
      <c r="J242" s="12">
        <v>-0.53400000000000003</v>
      </c>
      <c r="K242" s="43" t="s">
        <v>739</v>
      </c>
      <c r="L242" s="9" t="str">
        <f t="shared" si="40"/>
        <v>Yes</v>
      </c>
    </row>
    <row r="243" spans="1:12" ht="25" x14ac:dyDescent="0.25">
      <c r="A243" s="4" t="s">
        <v>1403</v>
      </c>
      <c r="B243" s="35" t="s">
        <v>213</v>
      </c>
      <c r="C243" s="14">
        <v>26714.082968999999</v>
      </c>
      <c r="D243" s="11" t="str">
        <f t="shared" si="37"/>
        <v>N/A</v>
      </c>
      <c r="E243" s="14">
        <v>25816.639549</v>
      </c>
      <c r="F243" s="11" t="str">
        <f t="shared" si="38"/>
        <v>N/A</v>
      </c>
      <c r="G243" s="14">
        <v>26966.090746000002</v>
      </c>
      <c r="H243" s="11" t="str">
        <f t="shared" si="39"/>
        <v>N/A</v>
      </c>
      <c r="I243" s="12">
        <v>-3.36</v>
      </c>
      <c r="J243" s="12">
        <v>4.452</v>
      </c>
      <c r="K243" s="43" t="s">
        <v>739</v>
      </c>
      <c r="L243" s="9" t="str">
        <f t="shared" si="40"/>
        <v>Yes</v>
      </c>
    </row>
    <row r="244" spans="1:12" ht="25" x14ac:dyDescent="0.25">
      <c r="A244" s="4" t="s">
        <v>1404</v>
      </c>
      <c r="B244" s="35" t="s">
        <v>213</v>
      </c>
      <c r="C244" s="14">
        <v>6884.6666667</v>
      </c>
      <c r="D244" s="11" t="str">
        <f t="shared" si="37"/>
        <v>N/A</v>
      </c>
      <c r="E244" s="14">
        <v>12491</v>
      </c>
      <c r="F244" s="11" t="str">
        <f t="shared" si="38"/>
        <v>N/A</v>
      </c>
      <c r="G244" s="14">
        <v>5553</v>
      </c>
      <c r="H244" s="11" t="str">
        <f t="shared" si="39"/>
        <v>N/A</v>
      </c>
      <c r="I244" s="12">
        <v>81.430000000000007</v>
      </c>
      <c r="J244" s="12">
        <v>-55.5</v>
      </c>
      <c r="K244" s="43" t="s">
        <v>739</v>
      </c>
      <c r="L244" s="9" t="str">
        <f t="shared" si="40"/>
        <v>No</v>
      </c>
    </row>
    <row r="245" spans="1:12" ht="25" x14ac:dyDescent="0.25">
      <c r="A245" s="4" t="s">
        <v>1405</v>
      </c>
      <c r="B245" s="35" t="s">
        <v>213</v>
      </c>
      <c r="C245" s="14">
        <v>26847.769617000002</v>
      </c>
      <c r="D245" s="11" t="str">
        <f t="shared" si="37"/>
        <v>N/A</v>
      </c>
      <c r="E245" s="14">
        <v>25974.680431000001</v>
      </c>
      <c r="F245" s="11" t="str">
        <f t="shared" si="38"/>
        <v>N/A</v>
      </c>
      <c r="G245" s="14">
        <v>27141.779916</v>
      </c>
      <c r="H245" s="11" t="str">
        <f t="shared" si="39"/>
        <v>N/A</v>
      </c>
      <c r="I245" s="12">
        <v>-3.25</v>
      </c>
      <c r="J245" s="12">
        <v>4.4930000000000003</v>
      </c>
      <c r="K245" s="43" t="s">
        <v>739</v>
      </c>
      <c r="L245" s="9" t="str">
        <f t="shared" si="40"/>
        <v>Yes</v>
      </c>
    </row>
    <row r="246" spans="1:12" ht="25" x14ac:dyDescent="0.25">
      <c r="A246" s="4" t="s">
        <v>1406</v>
      </c>
      <c r="B246" s="35" t="s">
        <v>213</v>
      </c>
      <c r="C246" s="14">
        <v>4101.3333333</v>
      </c>
      <c r="D246" s="11" t="str">
        <f t="shared" si="37"/>
        <v>N/A</v>
      </c>
      <c r="E246" s="14">
        <v>3472.5555555999999</v>
      </c>
      <c r="F246" s="11" t="str">
        <f t="shared" si="38"/>
        <v>N/A</v>
      </c>
      <c r="G246" s="14">
        <v>2351.7272727</v>
      </c>
      <c r="H246" s="11" t="str">
        <f t="shared" si="39"/>
        <v>N/A</v>
      </c>
      <c r="I246" s="12">
        <v>-15.3</v>
      </c>
      <c r="J246" s="12">
        <v>-32.299999999999997</v>
      </c>
      <c r="K246" s="43" t="s">
        <v>739</v>
      </c>
      <c r="L246" s="9" t="str">
        <f t="shared" si="40"/>
        <v>No</v>
      </c>
    </row>
    <row r="247" spans="1:12" ht="25" x14ac:dyDescent="0.25">
      <c r="A247" s="4" t="s">
        <v>1407</v>
      </c>
      <c r="B247" s="35" t="s">
        <v>213</v>
      </c>
      <c r="C247" s="14">
        <v>566</v>
      </c>
      <c r="D247" s="11" t="str">
        <f t="shared" si="37"/>
        <v>N/A</v>
      </c>
      <c r="E247" s="14">
        <v>2804</v>
      </c>
      <c r="F247" s="11" t="str">
        <f t="shared" si="38"/>
        <v>N/A</v>
      </c>
      <c r="G247" s="14" t="s">
        <v>1746</v>
      </c>
      <c r="H247" s="11" t="str">
        <f t="shared" si="39"/>
        <v>N/A</v>
      </c>
      <c r="I247" s="12">
        <v>395.4</v>
      </c>
      <c r="J247" s="12" t="s">
        <v>1746</v>
      </c>
      <c r="K247" s="43" t="s">
        <v>739</v>
      </c>
      <c r="L247" s="9" t="str">
        <f t="shared" si="40"/>
        <v>N/A</v>
      </c>
    </row>
    <row r="248" spans="1:12" ht="25" x14ac:dyDescent="0.25">
      <c r="A248" s="4" t="s">
        <v>1408</v>
      </c>
      <c r="B248" s="35" t="s">
        <v>213</v>
      </c>
      <c r="C248" s="11">
        <v>2.2355172510000001</v>
      </c>
      <c r="D248" s="11" t="str">
        <f t="shared" si="37"/>
        <v>N/A</v>
      </c>
      <c r="E248" s="11">
        <v>2.226364706</v>
      </c>
      <c r="F248" s="11" t="str">
        <f t="shared" si="38"/>
        <v>N/A</v>
      </c>
      <c r="G248" s="11">
        <v>2.2142611637999998</v>
      </c>
      <c r="H248" s="11" t="str">
        <f t="shared" si="39"/>
        <v>N/A</v>
      </c>
      <c r="I248" s="12">
        <v>-0.40899999999999997</v>
      </c>
      <c r="J248" s="12">
        <v>-0.54400000000000004</v>
      </c>
      <c r="K248" s="43" t="s">
        <v>739</v>
      </c>
      <c r="L248" s="9" t="str">
        <f t="shared" si="40"/>
        <v>Yes</v>
      </c>
    </row>
    <row r="249" spans="1:12" ht="25" x14ac:dyDescent="0.25">
      <c r="A249" s="4" t="s">
        <v>1409</v>
      </c>
      <c r="B249" s="35" t="s">
        <v>213</v>
      </c>
      <c r="C249" s="11">
        <v>10</v>
      </c>
      <c r="D249" s="11" t="str">
        <f t="shared" si="37"/>
        <v>N/A</v>
      </c>
      <c r="E249" s="11">
        <v>5</v>
      </c>
      <c r="F249" s="11" t="str">
        <f t="shared" si="38"/>
        <v>N/A</v>
      </c>
      <c r="G249" s="11">
        <v>2.5641025641000001</v>
      </c>
      <c r="H249" s="11" t="str">
        <f t="shared" si="39"/>
        <v>N/A</v>
      </c>
      <c r="I249" s="12">
        <v>-50</v>
      </c>
      <c r="J249" s="12">
        <v>-48.7</v>
      </c>
      <c r="K249" s="43" t="s">
        <v>739</v>
      </c>
      <c r="L249" s="9" t="str">
        <f t="shared" si="40"/>
        <v>No</v>
      </c>
    </row>
    <row r="250" spans="1:12" ht="25" x14ac:dyDescent="0.25">
      <c r="A250" s="4" t="s">
        <v>1410</v>
      </c>
      <c r="B250" s="35" t="s">
        <v>213</v>
      </c>
      <c r="C250" s="11">
        <v>26.936083869000001</v>
      </c>
      <c r="D250" s="11" t="str">
        <f t="shared" si="37"/>
        <v>N/A</v>
      </c>
      <c r="E250" s="11">
        <v>26.934235977</v>
      </c>
      <c r="F250" s="11" t="str">
        <f t="shared" si="38"/>
        <v>N/A</v>
      </c>
      <c r="G250" s="11">
        <v>26.201354971000001</v>
      </c>
      <c r="H250" s="11" t="str">
        <f t="shared" si="39"/>
        <v>N/A</v>
      </c>
      <c r="I250" s="12">
        <v>-7.0000000000000001E-3</v>
      </c>
      <c r="J250" s="12">
        <v>-2.72</v>
      </c>
      <c r="K250" s="43" t="s">
        <v>739</v>
      </c>
      <c r="L250" s="9" t="str">
        <f t="shared" si="40"/>
        <v>Yes</v>
      </c>
    </row>
    <row r="251" spans="1:12" ht="25" x14ac:dyDescent="0.25">
      <c r="A251" s="4" t="s">
        <v>1411</v>
      </c>
      <c r="B251" s="35" t="s">
        <v>213</v>
      </c>
      <c r="C251" s="11">
        <v>5.5184591999999999E-3</v>
      </c>
      <c r="D251" s="11" t="str">
        <f t="shared" si="37"/>
        <v>N/A</v>
      </c>
      <c r="E251" s="11">
        <v>1.5814999600000001E-2</v>
      </c>
      <c r="F251" s="11" t="str">
        <f t="shared" si="38"/>
        <v>N/A</v>
      </c>
      <c r="G251" s="11">
        <v>1.9143418999999998E-2</v>
      </c>
      <c r="H251" s="11" t="str">
        <f t="shared" si="39"/>
        <v>N/A</v>
      </c>
      <c r="I251" s="12">
        <v>186.6</v>
      </c>
      <c r="J251" s="12">
        <v>21.05</v>
      </c>
      <c r="K251" s="43" t="s">
        <v>739</v>
      </c>
      <c r="L251" s="9" t="str">
        <f t="shared" si="40"/>
        <v>Yes</v>
      </c>
    </row>
    <row r="252" spans="1:12" ht="25" x14ac:dyDescent="0.25">
      <c r="A252" s="4" t="s">
        <v>1412</v>
      </c>
      <c r="B252" s="35" t="s">
        <v>213</v>
      </c>
      <c r="C252" s="11">
        <v>8.7958484000000003E-3</v>
      </c>
      <c r="D252" s="11" t="str">
        <f t="shared" si="37"/>
        <v>N/A</v>
      </c>
      <c r="E252" s="11">
        <v>8.0211759000000001E-3</v>
      </c>
      <c r="F252" s="11" t="str">
        <f t="shared" si="38"/>
        <v>N/A</v>
      </c>
      <c r="G252" s="11">
        <v>0</v>
      </c>
      <c r="H252" s="11" t="str">
        <f t="shared" si="39"/>
        <v>N/A</v>
      </c>
      <c r="I252" s="12">
        <v>-8.81</v>
      </c>
      <c r="J252" s="12">
        <v>-100</v>
      </c>
      <c r="K252" s="43" t="s">
        <v>739</v>
      </c>
      <c r="L252" s="9" t="str">
        <f t="shared" si="40"/>
        <v>No</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7313</v>
      </c>
      <c r="D6" s="11" t="str">
        <f t="shared" ref="D6:D37" si="0">IF($B6="N/A","N/A",IF(C6&gt;10,"No",IF(C6&lt;-10,"No","Yes")))</f>
        <v>N/A</v>
      </c>
      <c r="E6" s="36">
        <v>7487</v>
      </c>
      <c r="F6" s="11" t="str">
        <f t="shared" ref="F6:F37" si="1">IF($B6="N/A","N/A",IF(E6&gt;10,"No",IF(E6&lt;-10,"No","Yes")))</f>
        <v>N/A</v>
      </c>
      <c r="G6" s="36">
        <v>7489</v>
      </c>
      <c r="H6" s="11" t="str">
        <f t="shared" ref="H6:H37" si="2">IF($B6="N/A","N/A",IF(G6&gt;10,"No",IF(G6&lt;-10,"No","Yes")))</f>
        <v>N/A</v>
      </c>
      <c r="I6" s="12">
        <v>2.379</v>
      </c>
      <c r="J6" s="12">
        <v>2.6700000000000002E-2</v>
      </c>
      <c r="K6" s="43" t="s">
        <v>739</v>
      </c>
      <c r="L6" s="9" t="str">
        <f t="shared" ref="L6:L39" si="3">IF(J6="Div by 0", "N/A", IF(K6="N/A","N/A", IF(J6&gt;VALUE(MID(K6,1,2)), "No", IF(J6&lt;-1*VALUE(MID(K6,1,2)), "No", "Yes"))))</f>
        <v>Yes</v>
      </c>
    </row>
    <row r="7" spans="1:12" x14ac:dyDescent="0.25">
      <c r="A7" s="44" t="s">
        <v>6</v>
      </c>
      <c r="B7" s="35" t="s">
        <v>213</v>
      </c>
      <c r="C7" s="36">
        <v>6930</v>
      </c>
      <c r="D7" s="11" t="str">
        <f t="shared" si="0"/>
        <v>N/A</v>
      </c>
      <c r="E7" s="36">
        <v>7081</v>
      </c>
      <c r="F7" s="11" t="str">
        <f t="shared" si="1"/>
        <v>N/A</v>
      </c>
      <c r="G7" s="36">
        <v>7059</v>
      </c>
      <c r="H7" s="11" t="str">
        <f t="shared" si="2"/>
        <v>N/A</v>
      </c>
      <c r="I7" s="12">
        <v>2.1789999999999998</v>
      </c>
      <c r="J7" s="12">
        <v>-0.311</v>
      </c>
      <c r="K7" s="43" t="s">
        <v>739</v>
      </c>
      <c r="L7" s="9" t="str">
        <f t="shared" si="3"/>
        <v>Yes</v>
      </c>
    </row>
    <row r="8" spans="1:12" x14ac:dyDescent="0.25">
      <c r="A8" s="44" t="s">
        <v>360</v>
      </c>
      <c r="B8" s="35" t="s">
        <v>213</v>
      </c>
      <c r="C8" s="8" t="s">
        <v>213</v>
      </c>
      <c r="D8" s="11" t="str">
        <f t="shared" si="0"/>
        <v>N/A</v>
      </c>
      <c r="E8" s="8">
        <v>94.577267262999996</v>
      </c>
      <c r="F8" s="11" t="str">
        <f t="shared" si="1"/>
        <v>N/A</v>
      </c>
      <c r="G8" s="8">
        <v>94.258245427000006</v>
      </c>
      <c r="H8" s="11" t="str">
        <f t="shared" si="2"/>
        <v>N/A</v>
      </c>
      <c r="I8" s="12" t="s">
        <v>213</v>
      </c>
      <c r="J8" s="12">
        <v>-0.33700000000000002</v>
      </c>
      <c r="K8" s="43" t="s">
        <v>739</v>
      </c>
      <c r="L8" s="9" t="str">
        <f t="shared" si="3"/>
        <v>Yes</v>
      </c>
    </row>
    <row r="9" spans="1:12" x14ac:dyDescent="0.25">
      <c r="A9" s="4" t="s">
        <v>88</v>
      </c>
      <c r="B9" s="43" t="s">
        <v>213</v>
      </c>
      <c r="C9" s="1">
        <v>6395.29</v>
      </c>
      <c r="D9" s="11" t="str">
        <f t="shared" si="0"/>
        <v>N/A</v>
      </c>
      <c r="E9" s="1">
        <v>6495.12</v>
      </c>
      <c r="F9" s="11" t="str">
        <f t="shared" si="1"/>
        <v>N/A</v>
      </c>
      <c r="G9" s="1">
        <v>6600.3</v>
      </c>
      <c r="H9" s="11" t="str">
        <f t="shared" si="2"/>
        <v>N/A</v>
      </c>
      <c r="I9" s="12">
        <v>1.5609999999999999</v>
      </c>
      <c r="J9" s="12">
        <v>1.619</v>
      </c>
      <c r="K9" s="43" t="s">
        <v>739</v>
      </c>
      <c r="L9" s="9" t="str">
        <f t="shared" si="3"/>
        <v>Yes</v>
      </c>
    </row>
    <row r="10" spans="1:12" x14ac:dyDescent="0.25">
      <c r="A10" s="4" t="s">
        <v>1413</v>
      </c>
      <c r="B10" s="35" t="s">
        <v>213</v>
      </c>
      <c r="C10" s="8">
        <v>1.7366333925999999</v>
      </c>
      <c r="D10" s="11" t="str">
        <f t="shared" si="0"/>
        <v>N/A</v>
      </c>
      <c r="E10" s="8">
        <v>0.58768532120000005</v>
      </c>
      <c r="F10" s="11" t="str">
        <f t="shared" si="1"/>
        <v>N/A</v>
      </c>
      <c r="G10" s="8">
        <v>1.1884096675</v>
      </c>
      <c r="H10" s="11" t="str">
        <f t="shared" si="2"/>
        <v>N/A</v>
      </c>
      <c r="I10" s="12">
        <v>-66.2</v>
      </c>
      <c r="J10" s="12">
        <v>102.2</v>
      </c>
      <c r="K10" s="43" t="s">
        <v>739</v>
      </c>
      <c r="L10" s="9" t="str">
        <f t="shared" si="3"/>
        <v>No</v>
      </c>
    </row>
    <row r="11" spans="1:12" x14ac:dyDescent="0.25">
      <c r="A11" s="4" t="s">
        <v>1414</v>
      </c>
      <c r="B11" s="35" t="s">
        <v>213</v>
      </c>
      <c r="C11" s="8">
        <v>0.83413099960000003</v>
      </c>
      <c r="D11" s="11" t="str">
        <f t="shared" si="0"/>
        <v>N/A</v>
      </c>
      <c r="E11" s="8">
        <v>1.2287965807000001</v>
      </c>
      <c r="F11" s="11" t="str">
        <f t="shared" si="1"/>
        <v>N/A</v>
      </c>
      <c r="G11" s="8">
        <v>0.92135131530000003</v>
      </c>
      <c r="H11" s="11" t="str">
        <f t="shared" si="2"/>
        <v>N/A</v>
      </c>
      <c r="I11" s="12">
        <v>47.31</v>
      </c>
      <c r="J11" s="12">
        <v>-25</v>
      </c>
      <c r="K11" s="43" t="s">
        <v>739</v>
      </c>
      <c r="L11" s="9" t="str">
        <f t="shared" si="3"/>
        <v>Yes</v>
      </c>
    </row>
    <row r="12" spans="1:12" x14ac:dyDescent="0.25">
      <c r="A12" s="4" t="s">
        <v>1415</v>
      </c>
      <c r="B12" s="35" t="s">
        <v>213</v>
      </c>
      <c r="C12" s="8">
        <v>42.937235061000003</v>
      </c>
      <c r="D12" s="11" t="str">
        <f t="shared" si="0"/>
        <v>N/A</v>
      </c>
      <c r="E12" s="8">
        <v>44.103112060999997</v>
      </c>
      <c r="F12" s="11" t="str">
        <f t="shared" si="1"/>
        <v>N/A</v>
      </c>
      <c r="G12" s="8">
        <v>44.638803578999998</v>
      </c>
      <c r="H12" s="11" t="str">
        <f t="shared" si="2"/>
        <v>N/A</v>
      </c>
      <c r="I12" s="12">
        <v>2.7149999999999999</v>
      </c>
      <c r="J12" s="12">
        <v>1.2150000000000001</v>
      </c>
      <c r="K12" s="43" t="s">
        <v>739</v>
      </c>
      <c r="L12" s="9" t="str">
        <f t="shared" si="3"/>
        <v>Yes</v>
      </c>
    </row>
    <row r="13" spans="1:12" x14ac:dyDescent="0.25">
      <c r="A13" s="4" t="s">
        <v>1416</v>
      </c>
      <c r="B13" s="35" t="s">
        <v>213</v>
      </c>
      <c r="C13" s="8">
        <v>0.2324627376</v>
      </c>
      <c r="D13" s="11" t="str">
        <f t="shared" si="0"/>
        <v>N/A</v>
      </c>
      <c r="E13" s="8">
        <v>0.20034726859999999</v>
      </c>
      <c r="F13" s="11" t="str">
        <f t="shared" si="1"/>
        <v>N/A</v>
      </c>
      <c r="G13" s="8">
        <v>0.36052877550000001</v>
      </c>
      <c r="H13" s="11" t="str">
        <f t="shared" si="2"/>
        <v>N/A</v>
      </c>
      <c r="I13" s="12">
        <v>-13.8</v>
      </c>
      <c r="J13" s="12">
        <v>79.95</v>
      </c>
      <c r="K13" s="43" t="s">
        <v>739</v>
      </c>
      <c r="L13" s="9" t="str">
        <f t="shared" si="3"/>
        <v>No</v>
      </c>
    </row>
    <row r="14" spans="1:12" x14ac:dyDescent="0.25">
      <c r="A14" s="4" t="s">
        <v>1417</v>
      </c>
      <c r="B14" s="35" t="s">
        <v>213</v>
      </c>
      <c r="C14" s="8">
        <v>54.013400793000002</v>
      </c>
      <c r="D14" s="11" t="str">
        <f t="shared" si="0"/>
        <v>N/A</v>
      </c>
      <c r="E14" s="8">
        <v>53.706424468999998</v>
      </c>
      <c r="F14" s="11" t="str">
        <f t="shared" si="1"/>
        <v>N/A</v>
      </c>
      <c r="G14" s="8">
        <v>52.690612899000001</v>
      </c>
      <c r="H14" s="11" t="str">
        <f t="shared" si="2"/>
        <v>N/A</v>
      </c>
      <c r="I14" s="12">
        <v>-0.56799999999999995</v>
      </c>
      <c r="J14" s="12">
        <v>-1.89</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0.19143990150000001</v>
      </c>
      <c r="D16" s="11" t="str">
        <f t="shared" si="0"/>
        <v>N/A</v>
      </c>
      <c r="E16" s="8">
        <v>0.10685187660000001</v>
      </c>
      <c r="F16" s="11" t="str">
        <f t="shared" si="1"/>
        <v>N/A</v>
      </c>
      <c r="G16" s="8">
        <v>0.16023501130000001</v>
      </c>
      <c r="H16" s="11" t="str">
        <f t="shared" si="2"/>
        <v>N/A</v>
      </c>
      <c r="I16" s="12">
        <v>-44.2</v>
      </c>
      <c r="J16" s="12">
        <v>49.96</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5.46971147E-2</v>
      </c>
      <c r="D18" s="11" t="str">
        <f t="shared" si="0"/>
        <v>N/A</v>
      </c>
      <c r="E18" s="8">
        <v>6.6782422899999999E-2</v>
      </c>
      <c r="F18" s="11" t="str">
        <f t="shared" si="1"/>
        <v>N/A</v>
      </c>
      <c r="G18" s="8">
        <v>4.00587528E-2</v>
      </c>
      <c r="H18" s="11" t="str">
        <f t="shared" si="2"/>
        <v>N/A</v>
      </c>
      <c r="I18" s="12">
        <v>22.09</v>
      </c>
      <c r="J18" s="12">
        <v>-40</v>
      </c>
      <c r="K18" s="43" t="s">
        <v>739</v>
      </c>
      <c r="L18" s="9" t="str">
        <f t="shared" si="3"/>
        <v>No</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98.741966360999996</v>
      </c>
      <c r="D20" s="11" t="str">
        <f t="shared" si="0"/>
        <v>N/A</v>
      </c>
      <c r="E20" s="8">
        <v>98.464004274000004</v>
      </c>
      <c r="F20" s="11" t="str">
        <f t="shared" si="1"/>
        <v>N/A</v>
      </c>
      <c r="G20" s="8">
        <v>98.557884897999998</v>
      </c>
      <c r="H20" s="11" t="str">
        <f t="shared" si="2"/>
        <v>N/A</v>
      </c>
      <c r="I20" s="12">
        <v>-0.28199999999999997</v>
      </c>
      <c r="J20" s="12">
        <v>9.5299999999999996E-2</v>
      </c>
      <c r="K20" s="43" t="s">
        <v>739</v>
      </c>
      <c r="L20" s="9" t="str">
        <f t="shared" si="3"/>
        <v>Yes</v>
      </c>
    </row>
    <row r="21" spans="1:12" x14ac:dyDescent="0.25">
      <c r="A21" s="2" t="s">
        <v>975</v>
      </c>
      <c r="B21" s="35" t="s">
        <v>213</v>
      </c>
      <c r="C21" s="8">
        <v>1.2580336387</v>
      </c>
      <c r="D21" s="11" t="str">
        <f t="shared" si="0"/>
        <v>N/A</v>
      </c>
      <c r="E21" s="8">
        <v>1.5359957259000001</v>
      </c>
      <c r="F21" s="11" t="str">
        <f t="shared" si="1"/>
        <v>N/A</v>
      </c>
      <c r="G21" s="8">
        <v>1.4421151021</v>
      </c>
      <c r="H21" s="11" t="str">
        <f t="shared" si="2"/>
        <v>N/A</v>
      </c>
      <c r="I21" s="12">
        <v>22.09</v>
      </c>
      <c r="J21" s="12">
        <v>-6.11</v>
      </c>
      <c r="K21" s="43" t="s">
        <v>739</v>
      </c>
      <c r="L21" s="9" t="str">
        <f t="shared" si="3"/>
        <v>Yes</v>
      </c>
    </row>
    <row r="22" spans="1:12" x14ac:dyDescent="0.25">
      <c r="A22" s="3" t="s">
        <v>1717</v>
      </c>
      <c r="B22" s="35" t="s">
        <v>213</v>
      </c>
      <c r="C22" s="36">
        <v>3745</v>
      </c>
      <c r="D22" s="11" t="str">
        <f t="shared" si="0"/>
        <v>N/A</v>
      </c>
      <c r="E22" s="36">
        <v>3789</v>
      </c>
      <c r="F22" s="11" t="str">
        <f t="shared" si="1"/>
        <v>N/A</v>
      </c>
      <c r="G22" s="36">
        <v>3735</v>
      </c>
      <c r="H22" s="11" t="str">
        <f t="shared" si="2"/>
        <v>N/A</v>
      </c>
      <c r="I22" s="12">
        <v>1.175</v>
      </c>
      <c r="J22" s="12">
        <v>-1.43</v>
      </c>
      <c r="K22" s="43" t="s">
        <v>739</v>
      </c>
      <c r="L22" s="9" t="str">
        <f t="shared" si="3"/>
        <v>Yes</v>
      </c>
    </row>
    <row r="23" spans="1:12" x14ac:dyDescent="0.25">
      <c r="A23" s="3" t="s">
        <v>990</v>
      </c>
      <c r="B23" s="35" t="s">
        <v>213</v>
      </c>
      <c r="C23" s="36">
        <v>786</v>
      </c>
      <c r="D23" s="11" t="str">
        <f t="shared" si="0"/>
        <v>N/A</v>
      </c>
      <c r="E23" s="36">
        <v>807</v>
      </c>
      <c r="F23" s="11" t="str">
        <f t="shared" si="1"/>
        <v>N/A</v>
      </c>
      <c r="G23" s="36">
        <v>816</v>
      </c>
      <c r="H23" s="11" t="str">
        <f t="shared" si="2"/>
        <v>N/A</v>
      </c>
      <c r="I23" s="12">
        <v>2.6720000000000002</v>
      </c>
      <c r="J23" s="12">
        <v>1.115</v>
      </c>
      <c r="K23" s="43" t="s">
        <v>739</v>
      </c>
      <c r="L23" s="9" t="str">
        <f t="shared" si="3"/>
        <v>Yes</v>
      </c>
    </row>
    <row r="24" spans="1:12" x14ac:dyDescent="0.25">
      <c r="A24" s="3" t="s">
        <v>991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3" t="s">
        <v>992</v>
      </c>
      <c r="B25" s="35" t="s">
        <v>213</v>
      </c>
      <c r="C25" s="36">
        <v>36</v>
      </c>
      <c r="D25" s="11" t="str">
        <f t="shared" si="0"/>
        <v>N/A</v>
      </c>
      <c r="E25" s="36">
        <v>39</v>
      </c>
      <c r="F25" s="11" t="str">
        <f t="shared" si="1"/>
        <v>N/A</v>
      </c>
      <c r="G25" s="36">
        <v>36</v>
      </c>
      <c r="H25" s="11" t="str">
        <f t="shared" si="2"/>
        <v>N/A</v>
      </c>
      <c r="I25" s="12">
        <v>8.3330000000000002</v>
      </c>
      <c r="J25" s="12">
        <v>-7.69</v>
      </c>
      <c r="K25" s="43" t="s">
        <v>739</v>
      </c>
      <c r="L25" s="9" t="str">
        <f t="shared" si="3"/>
        <v>Yes</v>
      </c>
    </row>
    <row r="26" spans="1:12" x14ac:dyDescent="0.25">
      <c r="A26" s="3" t="s">
        <v>993</v>
      </c>
      <c r="B26" s="35" t="s">
        <v>213</v>
      </c>
      <c r="C26" s="36">
        <v>2923</v>
      </c>
      <c r="D26" s="11" t="str">
        <f t="shared" si="0"/>
        <v>N/A</v>
      </c>
      <c r="E26" s="36">
        <v>2943</v>
      </c>
      <c r="F26" s="11" t="str">
        <f t="shared" si="1"/>
        <v>N/A</v>
      </c>
      <c r="G26" s="36">
        <v>2883</v>
      </c>
      <c r="H26" s="11" t="str">
        <f t="shared" si="2"/>
        <v>N/A</v>
      </c>
      <c r="I26" s="12">
        <v>0.68420000000000003</v>
      </c>
      <c r="J26" s="12">
        <v>-2.04</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3516</v>
      </c>
      <c r="D28" s="11" t="str">
        <f t="shared" si="0"/>
        <v>N/A</v>
      </c>
      <c r="E28" s="36">
        <v>3646</v>
      </c>
      <c r="F28" s="11" t="str">
        <f t="shared" si="1"/>
        <v>N/A</v>
      </c>
      <c r="G28" s="36">
        <v>3702</v>
      </c>
      <c r="H28" s="11" t="str">
        <f t="shared" si="2"/>
        <v>N/A</v>
      </c>
      <c r="I28" s="12">
        <v>3.6970000000000001</v>
      </c>
      <c r="J28" s="12">
        <v>1.536</v>
      </c>
      <c r="K28" s="43" t="s">
        <v>739</v>
      </c>
      <c r="L28" s="9" t="str">
        <f t="shared" si="3"/>
        <v>Yes</v>
      </c>
    </row>
    <row r="29" spans="1:12" x14ac:dyDescent="0.25">
      <c r="A29" s="3" t="s">
        <v>995</v>
      </c>
      <c r="B29" s="35" t="s">
        <v>213</v>
      </c>
      <c r="C29" s="36">
        <v>1658</v>
      </c>
      <c r="D29" s="11" t="str">
        <f t="shared" si="0"/>
        <v>N/A</v>
      </c>
      <c r="E29" s="36">
        <v>1704</v>
      </c>
      <c r="F29" s="11" t="str">
        <f t="shared" si="1"/>
        <v>N/A</v>
      </c>
      <c r="G29" s="36">
        <v>1721</v>
      </c>
      <c r="H29" s="11" t="str">
        <f t="shared" si="2"/>
        <v>N/A</v>
      </c>
      <c r="I29" s="12">
        <v>2.774</v>
      </c>
      <c r="J29" s="12">
        <v>0.99770000000000003</v>
      </c>
      <c r="K29" s="43" t="s">
        <v>739</v>
      </c>
      <c r="L29" s="9" t="str">
        <f t="shared" si="3"/>
        <v>Yes</v>
      </c>
    </row>
    <row r="30" spans="1:12" x14ac:dyDescent="0.25">
      <c r="A30" s="3" t="s">
        <v>996</v>
      </c>
      <c r="B30" s="35" t="s">
        <v>213</v>
      </c>
      <c r="C30" s="36">
        <v>0</v>
      </c>
      <c r="D30" s="11" t="str">
        <f t="shared" si="0"/>
        <v>N/A</v>
      </c>
      <c r="E30" s="36">
        <v>0</v>
      </c>
      <c r="F30" s="11" t="str">
        <f t="shared" si="1"/>
        <v>N/A</v>
      </c>
      <c r="G30" s="36">
        <v>0</v>
      </c>
      <c r="H30" s="11" t="str">
        <f t="shared" si="2"/>
        <v>N/A</v>
      </c>
      <c r="I30" s="12" t="s">
        <v>1746</v>
      </c>
      <c r="J30" s="12" t="s">
        <v>1746</v>
      </c>
      <c r="K30" s="43" t="s">
        <v>739</v>
      </c>
      <c r="L30" s="9" t="str">
        <f t="shared" si="3"/>
        <v>N/A</v>
      </c>
    </row>
    <row r="31" spans="1:12" x14ac:dyDescent="0.25">
      <c r="A31" s="3" t="s">
        <v>997</v>
      </c>
      <c r="B31" s="35" t="s">
        <v>213</v>
      </c>
      <c r="C31" s="36">
        <v>65</v>
      </c>
      <c r="D31" s="11" t="str">
        <f t="shared" si="0"/>
        <v>N/A</v>
      </c>
      <c r="E31" s="36">
        <v>86</v>
      </c>
      <c r="F31" s="11" t="str">
        <f t="shared" si="1"/>
        <v>N/A</v>
      </c>
      <c r="G31" s="36">
        <v>82</v>
      </c>
      <c r="H31" s="11" t="str">
        <f t="shared" si="2"/>
        <v>N/A</v>
      </c>
      <c r="I31" s="12">
        <v>32.31</v>
      </c>
      <c r="J31" s="12">
        <v>-4.6500000000000004</v>
      </c>
      <c r="K31" s="43" t="s">
        <v>739</v>
      </c>
      <c r="L31" s="9" t="str">
        <f t="shared" si="3"/>
        <v>Yes</v>
      </c>
    </row>
    <row r="32" spans="1:12" x14ac:dyDescent="0.25">
      <c r="A32" s="3" t="s">
        <v>998</v>
      </c>
      <c r="B32" s="35" t="s">
        <v>213</v>
      </c>
      <c r="C32" s="36">
        <v>1793</v>
      </c>
      <c r="D32" s="11" t="str">
        <f t="shared" si="0"/>
        <v>N/A</v>
      </c>
      <c r="E32" s="36">
        <v>1856</v>
      </c>
      <c r="F32" s="11" t="str">
        <f t="shared" si="1"/>
        <v>N/A</v>
      </c>
      <c r="G32" s="36">
        <v>1899</v>
      </c>
      <c r="H32" s="11" t="str">
        <f t="shared" si="2"/>
        <v>N/A</v>
      </c>
      <c r="I32" s="12">
        <v>3.5139999999999998</v>
      </c>
      <c r="J32" s="12">
        <v>2.3170000000000002</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215426544</v>
      </c>
      <c r="D34" s="11" t="str">
        <f t="shared" si="0"/>
        <v>N/A</v>
      </c>
      <c r="E34" s="45">
        <v>225199391</v>
      </c>
      <c r="F34" s="11" t="str">
        <f t="shared" si="1"/>
        <v>N/A</v>
      </c>
      <c r="G34" s="45">
        <v>234109194</v>
      </c>
      <c r="H34" s="11" t="str">
        <f t="shared" si="2"/>
        <v>N/A</v>
      </c>
      <c r="I34" s="12">
        <v>4.5369999999999999</v>
      </c>
      <c r="J34" s="12">
        <v>3.956</v>
      </c>
      <c r="K34" s="43" t="s">
        <v>739</v>
      </c>
      <c r="L34" s="9" t="str">
        <f t="shared" si="3"/>
        <v>Yes</v>
      </c>
    </row>
    <row r="35" spans="1:12" x14ac:dyDescent="0.25">
      <c r="A35" s="44" t="s">
        <v>1423</v>
      </c>
      <c r="B35" s="35" t="s">
        <v>213</v>
      </c>
      <c r="C35" s="45">
        <v>29458.025980999999</v>
      </c>
      <c r="D35" s="11" t="str">
        <f t="shared" si="0"/>
        <v>N/A</v>
      </c>
      <c r="E35" s="45">
        <v>30078.721917999999</v>
      </c>
      <c r="F35" s="11" t="str">
        <f t="shared" si="1"/>
        <v>N/A</v>
      </c>
      <c r="G35" s="45">
        <v>31260.407798</v>
      </c>
      <c r="H35" s="11" t="str">
        <f t="shared" si="2"/>
        <v>N/A</v>
      </c>
      <c r="I35" s="12">
        <v>2.1070000000000002</v>
      </c>
      <c r="J35" s="12">
        <v>3.9289999999999998</v>
      </c>
      <c r="K35" s="43" t="s">
        <v>739</v>
      </c>
      <c r="L35" s="9" t="str">
        <f t="shared" si="3"/>
        <v>Yes</v>
      </c>
    </row>
    <row r="36" spans="1:12" x14ac:dyDescent="0.25">
      <c r="A36" s="44" t="s">
        <v>1424</v>
      </c>
      <c r="B36" s="35" t="s">
        <v>213</v>
      </c>
      <c r="C36" s="45">
        <v>31086.081385000001</v>
      </c>
      <c r="D36" s="11" t="str">
        <f t="shared" si="0"/>
        <v>N/A</v>
      </c>
      <c r="E36" s="45">
        <v>31803.331591999999</v>
      </c>
      <c r="F36" s="11" t="str">
        <f t="shared" si="1"/>
        <v>N/A</v>
      </c>
      <c r="G36" s="45">
        <v>33164.640033999996</v>
      </c>
      <c r="H36" s="11" t="str">
        <f t="shared" si="2"/>
        <v>N/A</v>
      </c>
      <c r="I36" s="12">
        <v>2.3069999999999999</v>
      </c>
      <c r="J36" s="12">
        <v>4.28</v>
      </c>
      <c r="K36" s="43" t="s">
        <v>739</v>
      </c>
      <c r="L36" s="9" t="str">
        <f t="shared" si="3"/>
        <v>Yes</v>
      </c>
    </row>
    <row r="37" spans="1:12" x14ac:dyDescent="0.25">
      <c r="A37" s="4" t="s">
        <v>107</v>
      </c>
      <c r="B37" s="35" t="s">
        <v>213</v>
      </c>
      <c r="C37" s="45">
        <v>0</v>
      </c>
      <c r="D37" s="11" t="str">
        <f t="shared" si="0"/>
        <v>N/A</v>
      </c>
      <c r="E37" s="45">
        <v>0</v>
      </c>
      <c r="F37" s="11" t="str">
        <f t="shared" si="1"/>
        <v>N/A</v>
      </c>
      <c r="G37" s="45">
        <v>0</v>
      </c>
      <c r="H37" s="11" t="str">
        <f t="shared" si="2"/>
        <v>N/A</v>
      </c>
      <c r="I37" s="12" t="s">
        <v>1746</v>
      </c>
      <c r="J37" s="12" t="s">
        <v>1746</v>
      </c>
      <c r="K37" s="43" t="s">
        <v>739</v>
      </c>
      <c r="L37" s="9" t="str">
        <f t="shared" si="3"/>
        <v>N/A</v>
      </c>
    </row>
    <row r="38" spans="1:12" x14ac:dyDescent="0.25">
      <c r="A38" s="44" t="s">
        <v>158</v>
      </c>
      <c r="B38" s="43" t="s">
        <v>217</v>
      </c>
      <c r="C38" s="1">
        <v>0</v>
      </c>
      <c r="D38" s="11" t="str">
        <f>IF($B38="N/A","N/A",IF(C38&gt;0,"No",IF(C38&lt;0,"No","Yes")))</f>
        <v>Yes</v>
      </c>
      <c r="E38" s="1">
        <v>0</v>
      </c>
      <c r="F38" s="11" t="str">
        <f>IF($B38="N/A","N/A",IF(E38&gt;0,"No",IF(E38&lt;0,"No","Yes")))</f>
        <v>Yes</v>
      </c>
      <c r="G38" s="1">
        <v>0</v>
      </c>
      <c r="H38" s="11" t="str">
        <f>IF($B38="N/A","N/A",IF(G38&gt;0,"No",IF(G38&lt;0,"No","Yes")))</f>
        <v>Yes</v>
      </c>
      <c r="I38" s="12" t="s">
        <v>1746</v>
      </c>
      <c r="J38" s="12" t="s">
        <v>1746</v>
      </c>
      <c r="K38" s="43" t="s">
        <v>739</v>
      </c>
      <c r="L38" s="9" t="str">
        <f t="shared" si="3"/>
        <v>N/A</v>
      </c>
    </row>
    <row r="39" spans="1:12" x14ac:dyDescent="0.25">
      <c r="A39" s="44" t="s">
        <v>156</v>
      </c>
      <c r="B39" s="35" t="s">
        <v>213</v>
      </c>
      <c r="C39" s="45">
        <v>0</v>
      </c>
      <c r="D39" s="11" t="str">
        <f t="shared" ref="D39:D40" si="4">IF($B39="N/A","N/A",IF(C39&gt;10,"No",IF(C39&lt;-10,"No","Yes")))</f>
        <v>N/A</v>
      </c>
      <c r="E39" s="45">
        <v>0</v>
      </c>
      <c r="F39" s="11" t="str">
        <f t="shared" ref="F39:F40" si="5">IF($B39="N/A","N/A",IF(E39&gt;10,"No",IF(E39&lt;-10,"No","Yes")))</f>
        <v>N/A</v>
      </c>
      <c r="G39" s="45">
        <v>0</v>
      </c>
      <c r="H39" s="11" t="str">
        <f t="shared" ref="H39:H40" si="6">IF($B39="N/A","N/A",IF(G39&gt;10,"No",IF(G39&lt;-10,"No","Yes")))</f>
        <v>N/A</v>
      </c>
      <c r="I39" s="12" t="s">
        <v>1746</v>
      </c>
      <c r="J39" s="12" t="s">
        <v>1746</v>
      </c>
      <c r="K39" s="43" t="s">
        <v>739</v>
      </c>
      <c r="L39" s="9" t="str">
        <f t="shared" si="3"/>
        <v>N/A</v>
      </c>
    </row>
    <row r="40" spans="1:12" x14ac:dyDescent="0.25">
      <c r="A40" s="44" t="s">
        <v>1303</v>
      </c>
      <c r="B40" s="35" t="s">
        <v>213</v>
      </c>
      <c r="C40" s="45" t="s">
        <v>1746</v>
      </c>
      <c r="D40" s="11" t="str">
        <f t="shared" si="4"/>
        <v>N/A</v>
      </c>
      <c r="E40" s="45" t="s">
        <v>1746</v>
      </c>
      <c r="F40" s="11" t="str">
        <f t="shared" si="5"/>
        <v>N/A</v>
      </c>
      <c r="G40" s="45" t="s">
        <v>1746</v>
      </c>
      <c r="H40" s="11" t="str">
        <f t="shared" si="6"/>
        <v>N/A</v>
      </c>
      <c r="I40" s="12" t="s">
        <v>1746</v>
      </c>
      <c r="J40" s="12" t="s">
        <v>1746</v>
      </c>
      <c r="K40" s="43" t="s">
        <v>739</v>
      </c>
      <c r="L40" s="9" t="str">
        <f>IF(J40="Div by 0", "N/A", IF(OR(J40="N/A",K40="N/A"),"N/A", IF(J40&gt;VALUE(MID(K40,1,2)), "No", IF(J40&lt;-1*VALUE(MID(K40,1,2)), "No", "Yes"))))</f>
        <v>N/A</v>
      </c>
    </row>
    <row r="41" spans="1:12" x14ac:dyDescent="0.25">
      <c r="A41" s="3" t="s">
        <v>1425</v>
      </c>
      <c r="B41" s="35" t="s">
        <v>213</v>
      </c>
      <c r="C41" s="45">
        <v>29783.609079000002</v>
      </c>
      <c r="D41" s="11" t="str">
        <f t="shared" ref="D41:D52" si="7">IF($B41="N/A","N/A",IF(C41&gt;10,"No",IF(C41&lt;-10,"No","Yes")))</f>
        <v>N/A</v>
      </c>
      <c r="E41" s="45">
        <v>30313.905780000001</v>
      </c>
      <c r="F41" s="11" t="str">
        <f t="shared" ref="F41:F52" si="8">IF($B41="N/A","N/A",IF(E41&gt;10,"No",IF(E41&lt;-10,"No","Yes")))</f>
        <v>N/A</v>
      </c>
      <c r="G41" s="45">
        <v>30997.712717999999</v>
      </c>
      <c r="H41" s="11" t="str">
        <f t="shared" ref="H41:H52" si="9">IF($B41="N/A","N/A",IF(G41&gt;10,"No",IF(G41&lt;-10,"No","Yes")))</f>
        <v>N/A</v>
      </c>
      <c r="I41" s="12">
        <v>1.78</v>
      </c>
      <c r="J41" s="12">
        <v>2.2559999999999998</v>
      </c>
      <c r="K41" s="43" t="s">
        <v>739</v>
      </c>
      <c r="L41" s="9" t="str">
        <f t="shared" ref="L41:L52" si="10">IF(J41="Div by 0", "N/A", IF(K41="N/A","N/A", IF(J41&gt;VALUE(MID(K41,1,2)), "No", IF(J41&lt;-1*VALUE(MID(K41,1,2)), "No", "Yes"))))</f>
        <v>Yes</v>
      </c>
    </row>
    <row r="42" spans="1:12" x14ac:dyDescent="0.25">
      <c r="A42" s="3" t="s">
        <v>1426</v>
      </c>
      <c r="B42" s="35" t="s">
        <v>213</v>
      </c>
      <c r="C42" s="45">
        <v>13045.017812</v>
      </c>
      <c r="D42" s="11" t="str">
        <f t="shared" si="7"/>
        <v>N/A</v>
      </c>
      <c r="E42" s="45">
        <v>15074.708798</v>
      </c>
      <c r="F42" s="11" t="str">
        <f t="shared" si="8"/>
        <v>N/A</v>
      </c>
      <c r="G42" s="45">
        <v>13420.480391999999</v>
      </c>
      <c r="H42" s="11" t="str">
        <f t="shared" si="9"/>
        <v>N/A</v>
      </c>
      <c r="I42" s="12">
        <v>15.56</v>
      </c>
      <c r="J42" s="12">
        <v>-11</v>
      </c>
      <c r="K42" s="43" t="s">
        <v>739</v>
      </c>
      <c r="L42" s="9" t="str">
        <f t="shared" si="10"/>
        <v>Yes</v>
      </c>
    </row>
    <row r="43" spans="1:12" x14ac:dyDescent="0.25">
      <c r="A43" s="3" t="s">
        <v>1427</v>
      </c>
      <c r="B43" s="35" t="s">
        <v>213</v>
      </c>
      <c r="C43" s="45" t="s">
        <v>1746</v>
      </c>
      <c r="D43" s="11" t="str">
        <f t="shared" si="7"/>
        <v>N/A</v>
      </c>
      <c r="E43" s="45" t="s">
        <v>1746</v>
      </c>
      <c r="F43" s="11" t="str">
        <f t="shared" si="8"/>
        <v>N/A</v>
      </c>
      <c r="G43" s="45" t="s">
        <v>1746</v>
      </c>
      <c r="H43" s="11" t="str">
        <f t="shared" si="9"/>
        <v>N/A</v>
      </c>
      <c r="I43" s="12" t="s">
        <v>1746</v>
      </c>
      <c r="J43" s="12" t="s">
        <v>1746</v>
      </c>
      <c r="K43" s="43" t="s">
        <v>739</v>
      </c>
      <c r="L43" s="9" t="str">
        <f t="shared" si="10"/>
        <v>N/A</v>
      </c>
    </row>
    <row r="44" spans="1:12" x14ac:dyDescent="0.25">
      <c r="A44" s="3" t="s">
        <v>1428</v>
      </c>
      <c r="B44" s="35" t="s">
        <v>213</v>
      </c>
      <c r="C44" s="45">
        <v>10359.888889</v>
      </c>
      <c r="D44" s="11" t="str">
        <f t="shared" si="7"/>
        <v>N/A</v>
      </c>
      <c r="E44" s="45">
        <v>12281.230769</v>
      </c>
      <c r="F44" s="11" t="str">
        <f t="shared" si="8"/>
        <v>N/A</v>
      </c>
      <c r="G44" s="45">
        <v>15924.416667</v>
      </c>
      <c r="H44" s="11" t="str">
        <f t="shared" si="9"/>
        <v>N/A</v>
      </c>
      <c r="I44" s="12">
        <v>18.55</v>
      </c>
      <c r="J44" s="12">
        <v>29.66</v>
      </c>
      <c r="K44" s="43" t="s">
        <v>739</v>
      </c>
      <c r="L44" s="9" t="str">
        <f t="shared" si="10"/>
        <v>Yes</v>
      </c>
    </row>
    <row r="45" spans="1:12" x14ac:dyDescent="0.25">
      <c r="A45" s="3" t="s">
        <v>1429</v>
      </c>
      <c r="B45" s="35" t="s">
        <v>213</v>
      </c>
      <c r="C45" s="45">
        <v>34523.871364999999</v>
      </c>
      <c r="D45" s="11" t="str">
        <f t="shared" si="7"/>
        <v>N/A</v>
      </c>
      <c r="E45" s="45">
        <v>34731.610940999999</v>
      </c>
      <c r="F45" s="11" t="str">
        <f t="shared" si="8"/>
        <v>N/A</v>
      </c>
      <c r="G45" s="45">
        <v>36160.966353999996</v>
      </c>
      <c r="H45" s="11" t="str">
        <f t="shared" si="9"/>
        <v>N/A</v>
      </c>
      <c r="I45" s="12">
        <v>0.60170000000000001</v>
      </c>
      <c r="J45" s="12">
        <v>4.1150000000000002</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29408.425483999999</v>
      </c>
      <c r="D47" s="11" t="str">
        <f t="shared" si="7"/>
        <v>N/A</v>
      </c>
      <c r="E47" s="45">
        <v>29996.260010999998</v>
      </c>
      <c r="F47" s="11" t="str">
        <f t="shared" si="8"/>
        <v>N/A</v>
      </c>
      <c r="G47" s="45">
        <v>31839.596433999999</v>
      </c>
      <c r="H47" s="11" t="str">
        <f t="shared" si="9"/>
        <v>N/A</v>
      </c>
      <c r="I47" s="12">
        <v>1.9990000000000001</v>
      </c>
      <c r="J47" s="12">
        <v>6.1449999999999996</v>
      </c>
      <c r="K47" s="43" t="s">
        <v>739</v>
      </c>
      <c r="L47" s="9" t="str">
        <f t="shared" si="10"/>
        <v>Yes</v>
      </c>
    </row>
    <row r="48" spans="1:12" x14ac:dyDescent="0.25">
      <c r="A48" s="3" t="s">
        <v>1432</v>
      </c>
      <c r="B48" s="43" t="s">
        <v>213</v>
      </c>
      <c r="C48" s="14">
        <v>10713.88661</v>
      </c>
      <c r="D48" s="11" t="str">
        <f t="shared" si="7"/>
        <v>N/A</v>
      </c>
      <c r="E48" s="14">
        <v>11182.142605999999</v>
      </c>
      <c r="F48" s="11" t="str">
        <f t="shared" si="8"/>
        <v>N/A</v>
      </c>
      <c r="G48" s="14">
        <v>12188.171993</v>
      </c>
      <c r="H48" s="11" t="str">
        <f t="shared" si="9"/>
        <v>N/A</v>
      </c>
      <c r="I48" s="12">
        <v>4.3710000000000004</v>
      </c>
      <c r="J48" s="12">
        <v>8.9969999999999999</v>
      </c>
      <c r="K48" s="43" t="s">
        <v>739</v>
      </c>
      <c r="L48" s="9" t="str">
        <f t="shared" si="10"/>
        <v>Yes</v>
      </c>
    </row>
    <row r="49" spans="1:12" x14ac:dyDescent="0.25">
      <c r="A49" s="3" t="s">
        <v>1433</v>
      </c>
      <c r="B49" s="43" t="s">
        <v>213</v>
      </c>
      <c r="C49" s="14" t="s">
        <v>1746</v>
      </c>
      <c r="D49" s="11" t="str">
        <f t="shared" si="7"/>
        <v>N/A</v>
      </c>
      <c r="E49" s="14" t="s">
        <v>1746</v>
      </c>
      <c r="F49" s="11" t="str">
        <f t="shared" si="8"/>
        <v>N/A</v>
      </c>
      <c r="G49" s="14" t="s">
        <v>1746</v>
      </c>
      <c r="H49" s="11" t="str">
        <f t="shared" si="9"/>
        <v>N/A</v>
      </c>
      <c r="I49" s="12" t="s">
        <v>1746</v>
      </c>
      <c r="J49" s="12" t="s">
        <v>1746</v>
      </c>
      <c r="K49" s="43" t="s">
        <v>739</v>
      </c>
      <c r="L49" s="9" t="str">
        <f t="shared" si="10"/>
        <v>N/A</v>
      </c>
    </row>
    <row r="50" spans="1:12" x14ac:dyDescent="0.25">
      <c r="A50" s="3" t="s">
        <v>1434</v>
      </c>
      <c r="B50" s="43" t="s">
        <v>213</v>
      </c>
      <c r="C50" s="14">
        <v>10918.984614999999</v>
      </c>
      <c r="D50" s="11" t="str">
        <f t="shared" si="7"/>
        <v>N/A</v>
      </c>
      <c r="E50" s="14">
        <v>19403.081395000001</v>
      </c>
      <c r="F50" s="11" t="str">
        <f t="shared" si="8"/>
        <v>N/A</v>
      </c>
      <c r="G50" s="14">
        <v>13577.585365999999</v>
      </c>
      <c r="H50" s="11" t="str">
        <f t="shared" si="9"/>
        <v>N/A</v>
      </c>
      <c r="I50" s="12">
        <v>77.7</v>
      </c>
      <c r="J50" s="12">
        <v>-30</v>
      </c>
      <c r="K50" s="43" t="s">
        <v>739</v>
      </c>
      <c r="L50" s="9" t="str">
        <f t="shared" si="10"/>
        <v>Yes</v>
      </c>
    </row>
    <row r="51" spans="1:12" x14ac:dyDescent="0.25">
      <c r="A51" s="3" t="s">
        <v>1435</v>
      </c>
      <c r="B51" s="43" t="s">
        <v>213</v>
      </c>
      <c r="C51" s="14">
        <v>47365.680981999998</v>
      </c>
      <c r="D51" s="11" t="str">
        <f t="shared" si="7"/>
        <v>N/A</v>
      </c>
      <c r="E51" s="14">
        <v>47760.413793</v>
      </c>
      <c r="F51" s="11" t="str">
        <f t="shared" si="8"/>
        <v>N/A</v>
      </c>
      <c r="G51" s="14">
        <v>50437.588204</v>
      </c>
      <c r="H51" s="11" t="str">
        <f t="shared" si="9"/>
        <v>N/A</v>
      </c>
      <c r="I51" s="12">
        <v>0.83340000000000003</v>
      </c>
      <c r="J51" s="12">
        <v>5.6050000000000004</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3181550</v>
      </c>
      <c r="D53" s="11" t="str">
        <f t="shared" ref="D53:D122" si="11">IF($B53="N/A","N/A",IF(C53&gt;10,"No",IF(C53&lt;-10,"No","Yes")))</f>
        <v>N/A</v>
      </c>
      <c r="E53" s="45">
        <v>3616209</v>
      </c>
      <c r="F53" s="11" t="str">
        <f t="shared" ref="F53:F122" si="12">IF($B53="N/A","N/A",IF(E53&gt;10,"No",IF(E53&lt;-10,"No","Yes")))</f>
        <v>N/A</v>
      </c>
      <c r="G53" s="45">
        <v>3753816</v>
      </c>
      <c r="H53" s="11" t="str">
        <f t="shared" ref="H53:H122" si="13">IF($B53="N/A","N/A",IF(G53&gt;10,"No",IF(G53&lt;-10,"No","Yes")))</f>
        <v>N/A</v>
      </c>
      <c r="I53" s="12">
        <v>13.66</v>
      </c>
      <c r="J53" s="12">
        <v>3.8050000000000002</v>
      </c>
      <c r="K53" s="43" t="s">
        <v>739</v>
      </c>
      <c r="L53" s="9" t="str">
        <f t="shared" ref="L53:L113" si="14">IF(J53="Div by 0", "N/A", IF(K53="N/A","N/A", IF(J53&gt;VALUE(MID(K53,1,2)), "No", IF(J53&lt;-1*VALUE(MID(K53,1,2)), "No", "Yes"))))</f>
        <v>Yes</v>
      </c>
    </row>
    <row r="54" spans="1:12" x14ac:dyDescent="0.25">
      <c r="A54" s="44" t="s">
        <v>598</v>
      </c>
      <c r="B54" s="35" t="s">
        <v>213</v>
      </c>
      <c r="C54" s="36">
        <v>1512</v>
      </c>
      <c r="D54" s="11" t="str">
        <f t="shared" si="11"/>
        <v>N/A</v>
      </c>
      <c r="E54" s="36">
        <v>1512</v>
      </c>
      <c r="F54" s="11" t="str">
        <f t="shared" si="12"/>
        <v>N/A</v>
      </c>
      <c r="G54" s="36">
        <v>1479</v>
      </c>
      <c r="H54" s="11" t="str">
        <f t="shared" si="13"/>
        <v>N/A</v>
      </c>
      <c r="I54" s="12">
        <v>0</v>
      </c>
      <c r="J54" s="12">
        <v>-2.1800000000000002</v>
      </c>
      <c r="K54" s="43" t="s">
        <v>739</v>
      </c>
      <c r="L54" s="9" t="str">
        <f t="shared" si="14"/>
        <v>Yes</v>
      </c>
    </row>
    <row r="55" spans="1:12" x14ac:dyDescent="0.25">
      <c r="A55" s="44" t="s">
        <v>1437</v>
      </c>
      <c r="B55" s="35" t="s">
        <v>213</v>
      </c>
      <c r="C55" s="45">
        <v>2104.1997354</v>
      </c>
      <c r="D55" s="11" t="str">
        <f t="shared" si="11"/>
        <v>N/A</v>
      </c>
      <c r="E55" s="45">
        <v>2391.6726189999999</v>
      </c>
      <c r="F55" s="11" t="str">
        <f t="shared" si="12"/>
        <v>N/A</v>
      </c>
      <c r="G55" s="45">
        <v>2538.0770791</v>
      </c>
      <c r="H55" s="11" t="str">
        <f t="shared" si="13"/>
        <v>N/A</v>
      </c>
      <c r="I55" s="12">
        <v>13.66</v>
      </c>
      <c r="J55" s="12">
        <v>6.1210000000000004</v>
      </c>
      <c r="K55" s="43" t="s">
        <v>739</v>
      </c>
      <c r="L55" s="9" t="str">
        <f t="shared" si="14"/>
        <v>Yes</v>
      </c>
    </row>
    <row r="56" spans="1:12" x14ac:dyDescent="0.25">
      <c r="A56" s="44" t="s">
        <v>1438</v>
      </c>
      <c r="B56" s="35" t="s">
        <v>213</v>
      </c>
      <c r="C56" s="36">
        <v>0.52447089950000003</v>
      </c>
      <c r="D56" s="11" t="str">
        <f t="shared" si="11"/>
        <v>N/A</v>
      </c>
      <c r="E56" s="36">
        <v>0.71164021160000002</v>
      </c>
      <c r="F56" s="11" t="str">
        <f t="shared" si="12"/>
        <v>N/A</v>
      </c>
      <c r="G56" s="36">
        <v>0.59229208919999998</v>
      </c>
      <c r="H56" s="11" t="str">
        <f t="shared" si="13"/>
        <v>N/A</v>
      </c>
      <c r="I56" s="12">
        <v>35.69</v>
      </c>
      <c r="J56" s="12">
        <v>-16.8</v>
      </c>
      <c r="K56" s="43" t="s">
        <v>739</v>
      </c>
      <c r="L56" s="9" t="str">
        <f t="shared" si="14"/>
        <v>Yes</v>
      </c>
    </row>
    <row r="57" spans="1:12" x14ac:dyDescent="0.25">
      <c r="A57" s="44" t="s">
        <v>599</v>
      </c>
      <c r="B57" s="35" t="s">
        <v>213</v>
      </c>
      <c r="C57" s="45">
        <v>29991</v>
      </c>
      <c r="D57" s="11" t="str">
        <f t="shared" si="11"/>
        <v>N/A</v>
      </c>
      <c r="E57" s="45">
        <v>1100</v>
      </c>
      <c r="F57" s="11" t="str">
        <f t="shared" si="12"/>
        <v>N/A</v>
      </c>
      <c r="G57" s="45">
        <v>15282</v>
      </c>
      <c r="H57" s="11" t="str">
        <f t="shared" si="13"/>
        <v>N/A</v>
      </c>
      <c r="I57" s="12">
        <v>-96.3</v>
      </c>
      <c r="J57" s="12">
        <v>1289</v>
      </c>
      <c r="K57" s="43" t="s">
        <v>739</v>
      </c>
      <c r="L57" s="9" t="str">
        <f t="shared" si="14"/>
        <v>No</v>
      </c>
    </row>
    <row r="58" spans="1:12" x14ac:dyDescent="0.25">
      <c r="A58" s="44" t="s">
        <v>600</v>
      </c>
      <c r="B58" s="35" t="s">
        <v>213</v>
      </c>
      <c r="C58" s="36">
        <v>25</v>
      </c>
      <c r="D58" s="11" t="str">
        <f t="shared" si="11"/>
        <v>N/A</v>
      </c>
      <c r="E58" s="36">
        <v>11</v>
      </c>
      <c r="F58" s="11" t="str">
        <f t="shared" si="12"/>
        <v>N/A</v>
      </c>
      <c r="G58" s="36">
        <v>11</v>
      </c>
      <c r="H58" s="11" t="str">
        <f t="shared" si="13"/>
        <v>N/A</v>
      </c>
      <c r="I58" s="12">
        <v>-96</v>
      </c>
      <c r="J58" s="12">
        <v>0</v>
      </c>
      <c r="K58" s="43" t="s">
        <v>739</v>
      </c>
      <c r="L58" s="9" t="str">
        <f t="shared" si="14"/>
        <v>Yes</v>
      </c>
    </row>
    <row r="59" spans="1:12" x14ac:dyDescent="0.25">
      <c r="A59" s="44" t="s">
        <v>1439</v>
      </c>
      <c r="B59" s="35" t="s">
        <v>213</v>
      </c>
      <c r="C59" s="45">
        <v>1199.6400000000001</v>
      </c>
      <c r="D59" s="11" t="str">
        <f t="shared" si="11"/>
        <v>N/A</v>
      </c>
      <c r="E59" s="45">
        <v>1100</v>
      </c>
      <c r="F59" s="11" t="str">
        <f t="shared" si="12"/>
        <v>N/A</v>
      </c>
      <c r="G59" s="45">
        <v>15282</v>
      </c>
      <c r="H59" s="11" t="str">
        <f t="shared" si="13"/>
        <v>N/A</v>
      </c>
      <c r="I59" s="12">
        <v>-8.31</v>
      </c>
      <c r="J59" s="12">
        <v>1289</v>
      </c>
      <c r="K59" s="43" t="s">
        <v>739</v>
      </c>
      <c r="L59" s="9" t="str">
        <f t="shared" si="14"/>
        <v>No</v>
      </c>
    </row>
    <row r="60" spans="1:12" ht="25" x14ac:dyDescent="0.25">
      <c r="A60" s="44" t="s">
        <v>601</v>
      </c>
      <c r="B60" s="35" t="s">
        <v>213</v>
      </c>
      <c r="C60" s="45">
        <v>0</v>
      </c>
      <c r="D60" s="11" t="str">
        <f t="shared" si="11"/>
        <v>N/A</v>
      </c>
      <c r="E60" s="45">
        <v>0</v>
      </c>
      <c r="F60" s="11" t="str">
        <f t="shared" si="12"/>
        <v>N/A</v>
      </c>
      <c r="G60" s="45">
        <v>0</v>
      </c>
      <c r="H60" s="11" t="str">
        <f t="shared" si="13"/>
        <v>N/A</v>
      </c>
      <c r="I60" s="12" t="s">
        <v>1746</v>
      </c>
      <c r="J60" s="12" t="s">
        <v>1746</v>
      </c>
      <c r="K60" s="43" t="s">
        <v>739</v>
      </c>
      <c r="L60" s="9" t="str">
        <f t="shared" si="14"/>
        <v>N/A</v>
      </c>
    </row>
    <row r="61" spans="1:12" x14ac:dyDescent="0.25">
      <c r="A61" s="4" t="s">
        <v>602</v>
      </c>
      <c r="B61" s="43" t="s">
        <v>213</v>
      </c>
      <c r="C61" s="1">
        <v>0</v>
      </c>
      <c r="D61" s="11" t="str">
        <f t="shared" si="11"/>
        <v>N/A</v>
      </c>
      <c r="E61" s="1">
        <v>0</v>
      </c>
      <c r="F61" s="11" t="str">
        <f t="shared" si="12"/>
        <v>N/A</v>
      </c>
      <c r="G61" s="1">
        <v>0</v>
      </c>
      <c r="H61" s="11" t="str">
        <f t="shared" si="13"/>
        <v>N/A</v>
      </c>
      <c r="I61" s="12" t="s">
        <v>1746</v>
      </c>
      <c r="J61" s="12" t="s">
        <v>1746</v>
      </c>
      <c r="K61" s="43" t="s">
        <v>739</v>
      </c>
      <c r="L61" s="9" t="str">
        <f t="shared" si="14"/>
        <v>N/A</v>
      </c>
    </row>
    <row r="62" spans="1:12" ht="25" x14ac:dyDescent="0.25">
      <c r="A62" s="4" t="s">
        <v>1440</v>
      </c>
      <c r="B62" s="43" t="s">
        <v>213</v>
      </c>
      <c r="C62" s="14" t="s">
        <v>1746</v>
      </c>
      <c r="D62" s="11" t="str">
        <f t="shared" si="11"/>
        <v>N/A</v>
      </c>
      <c r="E62" s="14" t="s">
        <v>1746</v>
      </c>
      <c r="F62" s="11" t="str">
        <f t="shared" si="12"/>
        <v>N/A</v>
      </c>
      <c r="G62" s="14" t="s">
        <v>1746</v>
      </c>
      <c r="H62" s="11" t="str">
        <f t="shared" si="13"/>
        <v>N/A</v>
      </c>
      <c r="I62" s="12" t="s">
        <v>1746</v>
      </c>
      <c r="J62" s="12" t="s">
        <v>1746</v>
      </c>
      <c r="K62" s="43" t="s">
        <v>739</v>
      </c>
      <c r="L62" s="9" t="str">
        <f t="shared" si="14"/>
        <v>N/A</v>
      </c>
    </row>
    <row r="63" spans="1:12" x14ac:dyDescent="0.25">
      <c r="A63" s="4" t="s">
        <v>603</v>
      </c>
      <c r="B63" s="43" t="s">
        <v>213</v>
      </c>
      <c r="C63" s="14">
        <v>8137812</v>
      </c>
      <c r="D63" s="11" t="str">
        <f t="shared" si="11"/>
        <v>N/A</v>
      </c>
      <c r="E63" s="14">
        <v>9125774</v>
      </c>
      <c r="F63" s="11" t="str">
        <f t="shared" si="12"/>
        <v>N/A</v>
      </c>
      <c r="G63" s="14">
        <v>9233386</v>
      </c>
      <c r="H63" s="11" t="str">
        <f t="shared" si="13"/>
        <v>N/A</v>
      </c>
      <c r="I63" s="12">
        <v>12.14</v>
      </c>
      <c r="J63" s="12">
        <v>1.179</v>
      </c>
      <c r="K63" s="43" t="s">
        <v>739</v>
      </c>
      <c r="L63" s="9" t="str">
        <f t="shared" si="14"/>
        <v>Yes</v>
      </c>
    </row>
    <row r="64" spans="1:12" x14ac:dyDescent="0.25">
      <c r="A64" s="4" t="s">
        <v>604</v>
      </c>
      <c r="B64" s="43" t="s">
        <v>213</v>
      </c>
      <c r="C64" s="1">
        <v>69</v>
      </c>
      <c r="D64" s="11" t="str">
        <f t="shared" si="11"/>
        <v>N/A</v>
      </c>
      <c r="E64" s="1">
        <v>71</v>
      </c>
      <c r="F64" s="11" t="str">
        <f t="shared" si="12"/>
        <v>N/A</v>
      </c>
      <c r="G64" s="1">
        <v>69</v>
      </c>
      <c r="H64" s="11" t="str">
        <f t="shared" si="13"/>
        <v>N/A</v>
      </c>
      <c r="I64" s="12">
        <v>2.899</v>
      </c>
      <c r="J64" s="12">
        <v>-2.82</v>
      </c>
      <c r="K64" s="43" t="s">
        <v>739</v>
      </c>
      <c r="L64" s="9" t="str">
        <f t="shared" si="14"/>
        <v>Yes</v>
      </c>
    </row>
    <row r="65" spans="1:12" x14ac:dyDescent="0.25">
      <c r="A65" s="4" t="s">
        <v>1441</v>
      </c>
      <c r="B65" s="43" t="s">
        <v>213</v>
      </c>
      <c r="C65" s="14">
        <v>117939.30435000001</v>
      </c>
      <c r="D65" s="11" t="str">
        <f t="shared" si="11"/>
        <v>N/A</v>
      </c>
      <c r="E65" s="14">
        <v>128532.02817000001</v>
      </c>
      <c r="F65" s="11" t="str">
        <f t="shared" si="12"/>
        <v>N/A</v>
      </c>
      <c r="G65" s="14">
        <v>133817.18841</v>
      </c>
      <c r="H65" s="11" t="str">
        <f t="shared" si="13"/>
        <v>N/A</v>
      </c>
      <c r="I65" s="12">
        <v>8.9819999999999993</v>
      </c>
      <c r="J65" s="12">
        <v>4.1120000000000001</v>
      </c>
      <c r="K65" s="43" t="s">
        <v>739</v>
      </c>
      <c r="L65" s="9" t="str">
        <f t="shared" si="14"/>
        <v>Yes</v>
      </c>
    </row>
    <row r="66" spans="1:12" x14ac:dyDescent="0.25">
      <c r="A66" s="4" t="s">
        <v>605</v>
      </c>
      <c r="B66" s="43" t="s">
        <v>213</v>
      </c>
      <c r="C66" s="14">
        <v>73030518</v>
      </c>
      <c r="D66" s="11" t="str">
        <f t="shared" si="11"/>
        <v>N/A</v>
      </c>
      <c r="E66" s="14">
        <v>70237164</v>
      </c>
      <c r="F66" s="11" t="str">
        <f t="shared" si="12"/>
        <v>N/A</v>
      </c>
      <c r="G66" s="14">
        <v>69759507</v>
      </c>
      <c r="H66" s="11" t="str">
        <f t="shared" si="13"/>
        <v>N/A</v>
      </c>
      <c r="I66" s="12">
        <v>-3.82</v>
      </c>
      <c r="J66" s="12">
        <v>-0.68</v>
      </c>
      <c r="K66" s="43" t="s">
        <v>739</v>
      </c>
      <c r="L66" s="9" t="str">
        <f t="shared" si="14"/>
        <v>Yes</v>
      </c>
    </row>
    <row r="67" spans="1:12" x14ac:dyDescent="0.25">
      <c r="A67" s="4" t="s">
        <v>606</v>
      </c>
      <c r="B67" s="43" t="s">
        <v>213</v>
      </c>
      <c r="C67" s="1">
        <v>2174</v>
      </c>
      <c r="D67" s="11" t="str">
        <f t="shared" si="11"/>
        <v>N/A</v>
      </c>
      <c r="E67" s="1">
        <v>2149</v>
      </c>
      <c r="F67" s="11" t="str">
        <f t="shared" si="12"/>
        <v>N/A</v>
      </c>
      <c r="G67" s="1">
        <v>2125</v>
      </c>
      <c r="H67" s="11" t="str">
        <f t="shared" si="13"/>
        <v>N/A</v>
      </c>
      <c r="I67" s="12">
        <v>-1.1499999999999999</v>
      </c>
      <c r="J67" s="12">
        <v>-1.1200000000000001</v>
      </c>
      <c r="K67" s="43" t="s">
        <v>739</v>
      </c>
      <c r="L67" s="9" t="str">
        <f t="shared" si="14"/>
        <v>Yes</v>
      </c>
    </row>
    <row r="68" spans="1:12" x14ac:dyDescent="0.25">
      <c r="A68" s="4" t="s">
        <v>1442</v>
      </c>
      <c r="B68" s="43" t="s">
        <v>213</v>
      </c>
      <c r="C68" s="14">
        <v>33592.694572</v>
      </c>
      <c r="D68" s="11" t="str">
        <f t="shared" si="11"/>
        <v>N/A</v>
      </c>
      <c r="E68" s="14">
        <v>32683.65007</v>
      </c>
      <c r="F68" s="11" t="str">
        <f t="shared" si="12"/>
        <v>N/A</v>
      </c>
      <c r="G68" s="14">
        <v>32828.003294000002</v>
      </c>
      <c r="H68" s="11" t="str">
        <f t="shared" si="13"/>
        <v>N/A</v>
      </c>
      <c r="I68" s="12">
        <v>-2.71</v>
      </c>
      <c r="J68" s="12">
        <v>0.44169999999999998</v>
      </c>
      <c r="K68" s="43" t="s">
        <v>739</v>
      </c>
      <c r="L68" s="9" t="str">
        <f t="shared" si="14"/>
        <v>Yes</v>
      </c>
    </row>
    <row r="69" spans="1:12" x14ac:dyDescent="0.25">
      <c r="A69" s="4" t="s">
        <v>607</v>
      </c>
      <c r="B69" s="43" t="s">
        <v>213</v>
      </c>
      <c r="C69" s="14">
        <v>2369748</v>
      </c>
      <c r="D69" s="11" t="str">
        <f t="shared" si="11"/>
        <v>N/A</v>
      </c>
      <c r="E69" s="14">
        <v>2592390</v>
      </c>
      <c r="F69" s="11" t="str">
        <f t="shared" si="12"/>
        <v>N/A</v>
      </c>
      <c r="G69" s="14">
        <v>2843066</v>
      </c>
      <c r="H69" s="11" t="str">
        <f t="shared" si="13"/>
        <v>N/A</v>
      </c>
      <c r="I69" s="12">
        <v>9.3949999999999996</v>
      </c>
      <c r="J69" s="12">
        <v>9.67</v>
      </c>
      <c r="K69" s="43" t="s">
        <v>739</v>
      </c>
      <c r="L69" s="9" t="str">
        <f t="shared" si="14"/>
        <v>Yes</v>
      </c>
    </row>
    <row r="70" spans="1:12" x14ac:dyDescent="0.25">
      <c r="A70" s="4" t="s">
        <v>608</v>
      </c>
      <c r="B70" s="43" t="s">
        <v>213</v>
      </c>
      <c r="C70" s="1">
        <v>5435</v>
      </c>
      <c r="D70" s="11" t="str">
        <f t="shared" si="11"/>
        <v>N/A</v>
      </c>
      <c r="E70" s="1">
        <v>5483</v>
      </c>
      <c r="F70" s="11" t="str">
        <f t="shared" si="12"/>
        <v>N/A</v>
      </c>
      <c r="G70" s="1">
        <v>5531</v>
      </c>
      <c r="H70" s="11" t="str">
        <f t="shared" si="13"/>
        <v>N/A</v>
      </c>
      <c r="I70" s="12">
        <v>0.88319999999999999</v>
      </c>
      <c r="J70" s="12">
        <v>0.87539999999999996</v>
      </c>
      <c r="K70" s="43" t="s">
        <v>739</v>
      </c>
      <c r="L70" s="9" t="str">
        <f t="shared" si="14"/>
        <v>Yes</v>
      </c>
    </row>
    <row r="71" spans="1:12" x14ac:dyDescent="0.25">
      <c r="A71" s="4" t="s">
        <v>1443</v>
      </c>
      <c r="B71" s="43" t="s">
        <v>213</v>
      </c>
      <c r="C71" s="14">
        <v>436.01619134999999</v>
      </c>
      <c r="D71" s="11" t="str">
        <f t="shared" si="11"/>
        <v>N/A</v>
      </c>
      <c r="E71" s="14">
        <v>472.80503374</v>
      </c>
      <c r="F71" s="11" t="str">
        <f t="shared" si="12"/>
        <v>N/A</v>
      </c>
      <c r="G71" s="14">
        <v>514.02386549000005</v>
      </c>
      <c r="H71" s="11" t="str">
        <f t="shared" si="13"/>
        <v>N/A</v>
      </c>
      <c r="I71" s="12">
        <v>8.4369999999999994</v>
      </c>
      <c r="J71" s="12">
        <v>8.718</v>
      </c>
      <c r="K71" s="43" t="s">
        <v>739</v>
      </c>
      <c r="L71" s="9" t="str">
        <f t="shared" si="14"/>
        <v>Yes</v>
      </c>
    </row>
    <row r="72" spans="1:12" x14ac:dyDescent="0.25">
      <c r="A72" s="4" t="s">
        <v>609</v>
      </c>
      <c r="B72" s="43" t="s">
        <v>213</v>
      </c>
      <c r="C72" s="14">
        <v>783821</v>
      </c>
      <c r="D72" s="11" t="str">
        <f t="shared" si="11"/>
        <v>N/A</v>
      </c>
      <c r="E72" s="14">
        <v>867631</v>
      </c>
      <c r="F72" s="11" t="str">
        <f t="shared" si="12"/>
        <v>N/A</v>
      </c>
      <c r="G72" s="14">
        <v>1005206</v>
      </c>
      <c r="H72" s="11" t="str">
        <f t="shared" si="13"/>
        <v>N/A</v>
      </c>
      <c r="I72" s="12">
        <v>10.69</v>
      </c>
      <c r="J72" s="12">
        <v>15.86</v>
      </c>
      <c r="K72" s="43" t="s">
        <v>739</v>
      </c>
      <c r="L72" s="9" t="str">
        <f t="shared" si="14"/>
        <v>Yes</v>
      </c>
    </row>
    <row r="73" spans="1:12" x14ac:dyDescent="0.25">
      <c r="A73" s="4" t="s">
        <v>610</v>
      </c>
      <c r="B73" s="43" t="s">
        <v>213</v>
      </c>
      <c r="C73" s="1">
        <v>1402</v>
      </c>
      <c r="D73" s="11" t="str">
        <f t="shared" si="11"/>
        <v>N/A</v>
      </c>
      <c r="E73" s="1">
        <v>1572</v>
      </c>
      <c r="F73" s="11" t="str">
        <f t="shared" si="12"/>
        <v>N/A</v>
      </c>
      <c r="G73" s="1">
        <v>1703</v>
      </c>
      <c r="H73" s="11" t="str">
        <f t="shared" si="13"/>
        <v>N/A</v>
      </c>
      <c r="I73" s="12">
        <v>12.13</v>
      </c>
      <c r="J73" s="12">
        <v>8.3330000000000002</v>
      </c>
      <c r="K73" s="43" t="s">
        <v>739</v>
      </c>
      <c r="L73" s="9" t="str">
        <f t="shared" si="14"/>
        <v>Yes</v>
      </c>
    </row>
    <row r="74" spans="1:12" x14ac:dyDescent="0.25">
      <c r="A74" s="4" t="s">
        <v>1444</v>
      </c>
      <c r="B74" s="43" t="s">
        <v>213</v>
      </c>
      <c r="C74" s="14">
        <v>559.07346647999998</v>
      </c>
      <c r="D74" s="11" t="str">
        <f t="shared" si="11"/>
        <v>N/A</v>
      </c>
      <c r="E74" s="14">
        <v>551.92811704999997</v>
      </c>
      <c r="F74" s="11" t="str">
        <f t="shared" si="12"/>
        <v>N/A</v>
      </c>
      <c r="G74" s="14">
        <v>590.25601878999998</v>
      </c>
      <c r="H74" s="11" t="str">
        <f t="shared" si="13"/>
        <v>N/A</v>
      </c>
      <c r="I74" s="12">
        <v>-1.28</v>
      </c>
      <c r="J74" s="12">
        <v>6.944</v>
      </c>
      <c r="K74" s="43" t="s">
        <v>739</v>
      </c>
      <c r="L74" s="9" t="str">
        <f t="shared" si="14"/>
        <v>Yes</v>
      </c>
    </row>
    <row r="75" spans="1:12" ht="25" x14ac:dyDescent="0.25">
      <c r="A75" s="4" t="s">
        <v>611</v>
      </c>
      <c r="B75" s="43" t="s">
        <v>213</v>
      </c>
      <c r="C75" s="14">
        <v>136808</v>
      </c>
      <c r="D75" s="11" t="str">
        <f t="shared" si="11"/>
        <v>N/A</v>
      </c>
      <c r="E75" s="14">
        <v>132825</v>
      </c>
      <c r="F75" s="11" t="str">
        <f t="shared" si="12"/>
        <v>N/A</v>
      </c>
      <c r="G75" s="14">
        <v>494557</v>
      </c>
      <c r="H75" s="11" t="str">
        <f t="shared" si="13"/>
        <v>N/A</v>
      </c>
      <c r="I75" s="12">
        <v>-2.91</v>
      </c>
      <c r="J75" s="12">
        <v>272.3</v>
      </c>
      <c r="K75" s="43" t="s">
        <v>739</v>
      </c>
      <c r="L75" s="9" t="str">
        <f t="shared" si="14"/>
        <v>No</v>
      </c>
    </row>
    <row r="76" spans="1:12" x14ac:dyDescent="0.25">
      <c r="A76" s="44" t="s">
        <v>612</v>
      </c>
      <c r="B76" s="35" t="s">
        <v>213</v>
      </c>
      <c r="C76" s="36">
        <v>2198</v>
      </c>
      <c r="D76" s="11" t="str">
        <f t="shared" si="11"/>
        <v>N/A</v>
      </c>
      <c r="E76" s="36">
        <v>2249</v>
      </c>
      <c r="F76" s="11" t="str">
        <f t="shared" si="12"/>
        <v>N/A</v>
      </c>
      <c r="G76" s="36">
        <v>2525</v>
      </c>
      <c r="H76" s="11" t="str">
        <f t="shared" si="13"/>
        <v>N/A</v>
      </c>
      <c r="I76" s="12">
        <v>2.3199999999999998</v>
      </c>
      <c r="J76" s="12">
        <v>12.27</v>
      </c>
      <c r="K76" s="43" t="s">
        <v>739</v>
      </c>
      <c r="L76" s="9" t="str">
        <f t="shared" si="14"/>
        <v>Yes</v>
      </c>
    </row>
    <row r="77" spans="1:12" ht="25" x14ac:dyDescent="0.25">
      <c r="A77" s="44" t="s">
        <v>1445</v>
      </c>
      <c r="B77" s="35" t="s">
        <v>213</v>
      </c>
      <c r="C77" s="45">
        <v>62.242038217000001</v>
      </c>
      <c r="D77" s="11" t="str">
        <f t="shared" si="11"/>
        <v>N/A</v>
      </c>
      <c r="E77" s="45">
        <v>59.059582036000002</v>
      </c>
      <c r="F77" s="11" t="str">
        <f t="shared" si="12"/>
        <v>N/A</v>
      </c>
      <c r="G77" s="45">
        <v>195.86415842</v>
      </c>
      <c r="H77" s="11" t="str">
        <f t="shared" si="13"/>
        <v>N/A</v>
      </c>
      <c r="I77" s="12">
        <v>-5.1100000000000003</v>
      </c>
      <c r="J77" s="12">
        <v>231.6</v>
      </c>
      <c r="K77" s="43" t="s">
        <v>739</v>
      </c>
      <c r="L77" s="9" t="str">
        <f t="shared" si="14"/>
        <v>No</v>
      </c>
    </row>
    <row r="78" spans="1:12" ht="25" x14ac:dyDescent="0.25">
      <c r="A78" s="44" t="s">
        <v>613</v>
      </c>
      <c r="B78" s="35" t="s">
        <v>213</v>
      </c>
      <c r="C78" s="45">
        <v>28433893</v>
      </c>
      <c r="D78" s="11" t="str">
        <f t="shared" si="11"/>
        <v>N/A</v>
      </c>
      <c r="E78" s="45">
        <v>34183137</v>
      </c>
      <c r="F78" s="11" t="str">
        <f t="shared" si="12"/>
        <v>N/A</v>
      </c>
      <c r="G78" s="45">
        <v>36634791</v>
      </c>
      <c r="H78" s="11" t="str">
        <f t="shared" si="13"/>
        <v>N/A</v>
      </c>
      <c r="I78" s="12">
        <v>20.22</v>
      </c>
      <c r="J78" s="12">
        <v>7.1719999999999997</v>
      </c>
      <c r="K78" s="43" t="s">
        <v>739</v>
      </c>
      <c r="L78" s="9" t="str">
        <f t="shared" si="14"/>
        <v>Yes</v>
      </c>
    </row>
    <row r="79" spans="1:12" x14ac:dyDescent="0.25">
      <c r="A79" s="44" t="s">
        <v>614</v>
      </c>
      <c r="B79" s="35" t="s">
        <v>213</v>
      </c>
      <c r="C79" s="36">
        <v>4237</v>
      </c>
      <c r="D79" s="11" t="str">
        <f t="shared" si="11"/>
        <v>N/A</v>
      </c>
      <c r="E79" s="36">
        <v>4317</v>
      </c>
      <c r="F79" s="11" t="str">
        <f t="shared" si="12"/>
        <v>N/A</v>
      </c>
      <c r="G79" s="36">
        <v>4211</v>
      </c>
      <c r="H79" s="11" t="str">
        <f t="shared" si="13"/>
        <v>N/A</v>
      </c>
      <c r="I79" s="12">
        <v>1.8879999999999999</v>
      </c>
      <c r="J79" s="12">
        <v>-2.46</v>
      </c>
      <c r="K79" s="43" t="s">
        <v>739</v>
      </c>
      <c r="L79" s="9" t="str">
        <f t="shared" si="14"/>
        <v>Yes</v>
      </c>
    </row>
    <row r="80" spans="1:12" x14ac:dyDescent="0.25">
      <c r="A80" s="44" t="s">
        <v>1446</v>
      </c>
      <c r="B80" s="35" t="s">
        <v>213</v>
      </c>
      <c r="C80" s="45">
        <v>6710.8550861000003</v>
      </c>
      <c r="D80" s="11" t="str">
        <f t="shared" si="11"/>
        <v>N/A</v>
      </c>
      <c r="E80" s="45">
        <v>7918.2619875</v>
      </c>
      <c r="F80" s="11" t="str">
        <f t="shared" si="12"/>
        <v>N/A</v>
      </c>
      <c r="G80" s="45">
        <v>8699.7841368000009</v>
      </c>
      <c r="H80" s="11" t="str">
        <f t="shared" si="13"/>
        <v>N/A</v>
      </c>
      <c r="I80" s="12">
        <v>17.989999999999998</v>
      </c>
      <c r="J80" s="12">
        <v>9.8699999999999992</v>
      </c>
      <c r="K80" s="43" t="s">
        <v>739</v>
      </c>
      <c r="L80" s="9" t="str">
        <f t="shared" si="14"/>
        <v>Yes</v>
      </c>
    </row>
    <row r="81" spans="1:12" x14ac:dyDescent="0.25">
      <c r="A81" s="44" t="s">
        <v>615</v>
      </c>
      <c r="B81" s="35" t="s">
        <v>213</v>
      </c>
      <c r="C81" s="45">
        <v>954348</v>
      </c>
      <c r="D81" s="11" t="str">
        <f t="shared" si="11"/>
        <v>N/A</v>
      </c>
      <c r="E81" s="45">
        <v>1021089</v>
      </c>
      <c r="F81" s="11" t="str">
        <f t="shared" si="12"/>
        <v>N/A</v>
      </c>
      <c r="G81" s="45">
        <v>780202</v>
      </c>
      <c r="H81" s="11" t="str">
        <f t="shared" si="13"/>
        <v>N/A</v>
      </c>
      <c r="I81" s="12">
        <v>6.9930000000000003</v>
      </c>
      <c r="J81" s="12">
        <v>-23.6</v>
      </c>
      <c r="K81" s="43" t="s">
        <v>739</v>
      </c>
      <c r="L81" s="9" t="str">
        <f t="shared" si="14"/>
        <v>Yes</v>
      </c>
    </row>
    <row r="82" spans="1:12" x14ac:dyDescent="0.25">
      <c r="A82" s="44" t="s">
        <v>616</v>
      </c>
      <c r="B82" s="35" t="s">
        <v>213</v>
      </c>
      <c r="C82" s="36">
        <v>789</v>
      </c>
      <c r="D82" s="11" t="str">
        <f t="shared" si="11"/>
        <v>N/A</v>
      </c>
      <c r="E82" s="36">
        <v>841</v>
      </c>
      <c r="F82" s="11" t="str">
        <f t="shared" si="12"/>
        <v>N/A</v>
      </c>
      <c r="G82" s="36">
        <v>853</v>
      </c>
      <c r="H82" s="11" t="str">
        <f t="shared" si="13"/>
        <v>N/A</v>
      </c>
      <c r="I82" s="12">
        <v>6.5910000000000002</v>
      </c>
      <c r="J82" s="12">
        <v>1.427</v>
      </c>
      <c r="K82" s="43" t="s">
        <v>739</v>
      </c>
      <c r="L82" s="9" t="str">
        <f t="shared" si="14"/>
        <v>Yes</v>
      </c>
    </row>
    <row r="83" spans="1:12" x14ac:dyDescent="0.25">
      <c r="A83" s="44" t="s">
        <v>1447</v>
      </c>
      <c r="B83" s="35" t="s">
        <v>213</v>
      </c>
      <c r="C83" s="45">
        <v>1209.5665399</v>
      </c>
      <c r="D83" s="11" t="str">
        <f t="shared" si="11"/>
        <v>N/A</v>
      </c>
      <c r="E83" s="45">
        <v>1214.1367419999999</v>
      </c>
      <c r="F83" s="11" t="str">
        <f t="shared" si="12"/>
        <v>N/A</v>
      </c>
      <c r="G83" s="45">
        <v>914.65650645000005</v>
      </c>
      <c r="H83" s="11" t="str">
        <f t="shared" si="13"/>
        <v>N/A</v>
      </c>
      <c r="I83" s="12">
        <v>0.37780000000000002</v>
      </c>
      <c r="J83" s="12">
        <v>-24.7</v>
      </c>
      <c r="K83" s="43" t="s">
        <v>739</v>
      </c>
      <c r="L83" s="9" t="str">
        <f t="shared" si="14"/>
        <v>Yes</v>
      </c>
    </row>
    <row r="84" spans="1:12" ht="25" x14ac:dyDescent="0.25">
      <c r="A84" s="44" t="s">
        <v>617</v>
      </c>
      <c r="B84" s="35" t="s">
        <v>213</v>
      </c>
      <c r="C84" s="45">
        <v>725364</v>
      </c>
      <c r="D84" s="11" t="str">
        <f t="shared" si="11"/>
        <v>N/A</v>
      </c>
      <c r="E84" s="45">
        <v>1181917</v>
      </c>
      <c r="F84" s="11" t="str">
        <f t="shared" si="12"/>
        <v>N/A</v>
      </c>
      <c r="G84" s="45">
        <v>1434754</v>
      </c>
      <c r="H84" s="11" t="str">
        <f t="shared" si="13"/>
        <v>N/A</v>
      </c>
      <c r="I84" s="12">
        <v>62.94</v>
      </c>
      <c r="J84" s="12">
        <v>21.39</v>
      </c>
      <c r="K84" s="43" t="s">
        <v>739</v>
      </c>
      <c r="L84" s="9" t="str">
        <f t="shared" si="14"/>
        <v>Yes</v>
      </c>
    </row>
    <row r="85" spans="1:12" x14ac:dyDescent="0.25">
      <c r="A85" s="44" t="s">
        <v>618</v>
      </c>
      <c r="B85" s="35" t="s">
        <v>213</v>
      </c>
      <c r="C85" s="36">
        <v>164</v>
      </c>
      <c r="D85" s="11" t="str">
        <f t="shared" si="11"/>
        <v>N/A</v>
      </c>
      <c r="E85" s="36">
        <v>199</v>
      </c>
      <c r="F85" s="11" t="str">
        <f t="shared" si="12"/>
        <v>N/A</v>
      </c>
      <c r="G85" s="36">
        <v>201</v>
      </c>
      <c r="H85" s="11" t="str">
        <f t="shared" si="13"/>
        <v>N/A</v>
      </c>
      <c r="I85" s="12">
        <v>21.34</v>
      </c>
      <c r="J85" s="12">
        <v>1.0049999999999999</v>
      </c>
      <c r="K85" s="43" t="s">
        <v>739</v>
      </c>
      <c r="L85" s="9" t="str">
        <f t="shared" si="14"/>
        <v>Yes</v>
      </c>
    </row>
    <row r="86" spans="1:12" x14ac:dyDescent="0.25">
      <c r="A86" s="44" t="s">
        <v>1448</v>
      </c>
      <c r="B86" s="35" t="s">
        <v>213</v>
      </c>
      <c r="C86" s="45">
        <v>4422.9512194999998</v>
      </c>
      <c r="D86" s="11" t="str">
        <f t="shared" si="11"/>
        <v>N/A</v>
      </c>
      <c r="E86" s="45">
        <v>5939.2814070000004</v>
      </c>
      <c r="F86" s="11" t="str">
        <f t="shared" si="12"/>
        <v>N/A</v>
      </c>
      <c r="G86" s="45">
        <v>7138.0796019999998</v>
      </c>
      <c r="H86" s="11" t="str">
        <f t="shared" si="13"/>
        <v>N/A</v>
      </c>
      <c r="I86" s="12">
        <v>34.28</v>
      </c>
      <c r="J86" s="12">
        <v>20.18</v>
      </c>
      <c r="K86" s="43" t="s">
        <v>739</v>
      </c>
      <c r="L86" s="9" t="str">
        <f t="shared" si="14"/>
        <v>Yes</v>
      </c>
    </row>
    <row r="87" spans="1:12" x14ac:dyDescent="0.25">
      <c r="A87" s="44" t="s">
        <v>619</v>
      </c>
      <c r="B87" s="35" t="s">
        <v>213</v>
      </c>
      <c r="C87" s="45">
        <v>11776503</v>
      </c>
      <c r="D87" s="11" t="str">
        <f t="shared" si="11"/>
        <v>N/A</v>
      </c>
      <c r="E87" s="45">
        <v>14468962</v>
      </c>
      <c r="F87" s="11" t="str">
        <f t="shared" si="12"/>
        <v>N/A</v>
      </c>
      <c r="G87" s="45">
        <v>16628215</v>
      </c>
      <c r="H87" s="11" t="str">
        <f t="shared" si="13"/>
        <v>N/A</v>
      </c>
      <c r="I87" s="12">
        <v>22.86</v>
      </c>
      <c r="J87" s="12">
        <v>14.92</v>
      </c>
      <c r="K87" s="43" t="s">
        <v>739</v>
      </c>
      <c r="L87" s="9" t="str">
        <f t="shared" si="14"/>
        <v>Yes</v>
      </c>
    </row>
    <row r="88" spans="1:12" x14ac:dyDescent="0.25">
      <c r="A88" s="44" t="s">
        <v>620</v>
      </c>
      <c r="B88" s="35" t="s">
        <v>213</v>
      </c>
      <c r="C88" s="36">
        <v>4454</v>
      </c>
      <c r="D88" s="11" t="str">
        <f t="shared" si="11"/>
        <v>N/A</v>
      </c>
      <c r="E88" s="36">
        <v>4498</v>
      </c>
      <c r="F88" s="11" t="str">
        <f t="shared" si="12"/>
        <v>N/A</v>
      </c>
      <c r="G88" s="36">
        <v>4397</v>
      </c>
      <c r="H88" s="11" t="str">
        <f t="shared" si="13"/>
        <v>N/A</v>
      </c>
      <c r="I88" s="12">
        <v>0.9879</v>
      </c>
      <c r="J88" s="12">
        <v>-2.25</v>
      </c>
      <c r="K88" s="43" t="s">
        <v>739</v>
      </c>
      <c r="L88" s="9" t="str">
        <f t="shared" si="14"/>
        <v>Yes</v>
      </c>
    </row>
    <row r="89" spans="1:12" x14ac:dyDescent="0.25">
      <c r="A89" s="44" t="s">
        <v>1449</v>
      </c>
      <c r="B89" s="35" t="s">
        <v>213</v>
      </c>
      <c r="C89" s="45">
        <v>2644.0285137000001</v>
      </c>
      <c r="D89" s="11" t="str">
        <f t="shared" si="11"/>
        <v>N/A</v>
      </c>
      <c r="E89" s="45">
        <v>3216.7545576000002</v>
      </c>
      <c r="F89" s="11" t="str">
        <f t="shared" si="12"/>
        <v>N/A</v>
      </c>
      <c r="G89" s="45">
        <v>3781.7182170000001</v>
      </c>
      <c r="H89" s="11" t="str">
        <f t="shared" si="13"/>
        <v>N/A</v>
      </c>
      <c r="I89" s="12">
        <v>21.66</v>
      </c>
      <c r="J89" s="12">
        <v>17.559999999999999</v>
      </c>
      <c r="K89" s="43" t="s">
        <v>739</v>
      </c>
      <c r="L89" s="9" t="str">
        <f t="shared" si="14"/>
        <v>Yes</v>
      </c>
    </row>
    <row r="90" spans="1:12" x14ac:dyDescent="0.25">
      <c r="A90" s="44" t="s">
        <v>621</v>
      </c>
      <c r="B90" s="35" t="s">
        <v>213</v>
      </c>
      <c r="C90" s="45">
        <v>1464322</v>
      </c>
      <c r="D90" s="11" t="str">
        <f t="shared" si="11"/>
        <v>N/A</v>
      </c>
      <c r="E90" s="45">
        <v>1719069</v>
      </c>
      <c r="F90" s="11" t="str">
        <f t="shared" si="12"/>
        <v>N/A</v>
      </c>
      <c r="G90" s="45">
        <v>1755090</v>
      </c>
      <c r="H90" s="11" t="str">
        <f t="shared" si="13"/>
        <v>N/A</v>
      </c>
      <c r="I90" s="12">
        <v>17.399999999999999</v>
      </c>
      <c r="J90" s="12">
        <v>2.0950000000000002</v>
      </c>
      <c r="K90" s="43" t="s">
        <v>739</v>
      </c>
      <c r="L90" s="9" t="str">
        <f t="shared" si="14"/>
        <v>Yes</v>
      </c>
    </row>
    <row r="91" spans="1:12" x14ac:dyDescent="0.25">
      <c r="A91" s="44" t="s">
        <v>622</v>
      </c>
      <c r="B91" s="35" t="s">
        <v>213</v>
      </c>
      <c r="C91" s="36">
        <v>3048</v>
      </c>
      <c r="D91" s="11" t="str">
        <f t="shared" si="11"/>
        <v>N/A</v>
      </c>
      <c r="E91" s="36">
        <v>3247</v>
      </c>
      <c r="F91" s="11" t="str">
        <f t="shared" si="12"/>
        <v>N/A</v>
      </c>
      <c r="G91" s="36">
        <v>3233</v>
      </c>
      <c r="H91" s="11" t="str">
        <f t="shared" si="13"/>
        <v>N/A</v>
      </c>
      <c r="I91" s="12">
        <v>6.5289999999999999</v>
      </c>
      <c r="J91" s="12">
        <v>-0.43099999999999999</v>
      </c>
      <c r="K91" s="43" t="s">
        <v>739</v>
      </c>
      <c r="L91" s="9" t="str">
        <f t="shared" si="14"/>
        <v>Yes</v>
      </c>
    </row>
    <row r="92" spans="1:12" x14ac:dyDescent="0.25">
      <c r="A92" s="44" t="s">
        <v>1450</v>
      </c>
      <c r="B92" s="35" t="s">
        <v>213</v>
      </c>
      <c r="C92" s="45">
        <v>480.42060366999999</v>
      </c>
      <c r="D92" s="11" t="str">
        <f t="shared" si="11"/>
        <v>N/A</v>
      </c>
      <c r="E92" s="45">
        <v>529.43301509000003</v>
      </c>
      <c r="F92" s="11" t="str">
        <f t="shared" si="12"/>
        <v>N/A</v>
      </c>
      <c r="G92" s="45">
        <v>542.86730591000003</v>
      </c>
      <c r="H92" s="11" t="str">
        <f t="shared" si="13"/>
        <v>N/A</v>
      </c>
      <c r="I92" s="12">
        <v>10.199999999999999</v>
      </c>
      <c r="J92" s="12">
        <v>2.5369999999999999</v>
      </c>
      <c r="K92" s="43" t="s">
        <v>739</v>
      </c>
      <c r="L92" s="9" t="str">
        <f t="shared" si="14"/>
        <v>Yes</v>
      </c>
    </row>
    <row r="93" spans="1:12" ht="25" x14ac:dyDescent="0.25">
      <c r="A93" s="44" t="s">
        <v>623</v>
      </c>
      <c r="B93" s="35" t="s">
        <v>213</v>
      </c>
      <c r="C93" s="45">
        <v>22588841</v>
      </c>
      <c r="D93" s="11" t="str">
        <f t="shared" si="11"/>
        <v>N/A</v>
      </c>
      <c r="E93" s="45">
        <v>22128414</v>
      </c>
      <c r="F93" s="11" t="str">
        <f t="shared" si="12"/>
        <v>N/A</v>
      </c>
      <c r="G93" s="45">
        <v>22996506</v>
      </c>
      <c r="H93" s="11" t="str">
        <f t="shared" si="13"/>
        <v>N/A</v>
      </c>
      <c r="I93" s="12">
        <v>-2.04</v>
      </c>
      <c r="J93" s="12">
        <v>3.923</v>
      </c>
      <c r="K93" s="43" t="s">
        <v>739</v>
      </c>
      <c r="L93" s="9" t="str">
        <f t="shared" si="14"/>
        <v>Yes</v>
      </c>
    </row>
    <row r="94" spans="1:12" x14ac:dyDescent="0.25">
      <c r="A94" s="46" t="s">
        <v>624</v>
      </c>
      <c r="B94" s="36" t="s">
        <v>213</v>
      </c>
      <c r="C94" s="36">
        <v>2853</v>
      </c>
      <c r="D94" s="11" t="str">
        <f t="shared" si="11"/>
        <v>N/A</v>
      </c>
      <c r="E94" s="36">
        <v>2927</v>
      </c>
      <c r="F94" s="11" t="str">
        <f t="shared" si="12"/>
        <v>N/A</v>
      </c>
      <c r="G94" s="36">
        <v>2899</v>
      </c>
      <c r="H94" s="11" t="str">
        <f t="shared" si="13"/>
        <v>N/A</v>
      </c>
      <c r="I94" s="12">
        <v>2.5939999999999999</v>
      </c>
      <c r="J94" s="12">
        <v>-0.95699999999999996</v>
      </c>
      <c r="K94" s="1" t="s">
        <v>739</v>
      </c>
      <c r="L94" s="9" t="str">
        <f t="shared" si="14"/>
        <v>Yes</v>
      </c>
    </row>
    <row r="95" spans="1:12" x14ac:dyDescent="0.25">
      <c r="A95" s="44" t="s">
        <v>1451</v>
      </c>
      <c r="B95" s="35" t="s">
        <v>213</v>
      </c>
      <c r="C95" s="45">
        <v>7917.5748334999998</v>
      </c>
      <c r="D95" s="11" t="str">
        <f t="shared" si="11"/>
        <v>N/A</v>
      </c>
      <c r="E95" s="45">
        <v>7560.1004440999995</v>
      </c>
      <c r="F95" s="11" t="str">
        <f t="shared" si="12"/>
        <v>N/A</v>
      </c>
      <c r="G95" s="45">
        <v>7932.5650224000001</v>
      </c>
      <c r="H95" s="11" t="str">
        <f t="shared" si="13"/>
        <v>N/A</v>
      </c>
      <c r="I95" s="12">
        <v>-4.51</v>
      </c>
      <c r="J95" s="12">
        <v>4.9269999999999996</v>
      </c>
      <c r="K95" s="43" t="s">
        <v>739</v>
      </c>
      <c r="L95" s="9" t="str">
        <f t="shared" si="14"/>
        <v>Yes</v>
      </c>
    </row>
    <row r="96" spans="1:12" ht="25" x14ac:dyDescent="0.25">
      <c r="A96" s="44" t="s">
        <v>625</v>
      </c>
      <c r="B96" s="35" t="s">
        <v>213</v>
      </c>
      <c r="C96" s="45">
        <v>225806</v>
      </c>
      <c r="D96" s="11" t="str">
        <f t="shared" si="11"/>
        <v>N/A</v>
      </c>
      <c r="E96" s="45">
        <v>250373</v>
      </c>
      <c r="F96" s="11" t="str">
        <f t="shared" si="12"/>
        <v>N/A</v>
      </c>
      <c r="G96" s="45">
        <v>285141</v>
      </c>
      <c r="H96" s="11" t="str">
        <f t="shared" si="13"/>
        <v>N/A</v>
      </c>
      <c r="I96" s="12">
        <v>10.88</v>
      </c>
      <c r="J96" s="12">
        <v>13.89</v>
      </c>
      <c r="K96" s="43" t="s">
        <v>739</v>
      </c>
      <c r="L96" s="9" t="str">
        <f t="shared" si="14"/>
        <v>Yes</v>
      </c>
    </row>
    <row r="97" spans="1:12" x14ac:dyDescent="0.25">
      <c r="A97" s="44" t="s">
        <v>626</v>
      </c>
      <c r="B97" s="35" t="s">
        <v>213</v>
      </c>
      <c r="C97" s="36">
        <v>833</v>
      </c>
      <c r="D97" s="11" t="str">
        <f t="shared" si="11"/>
        <v>N/A</v>
      </c>
      <c r="E97" s="36">
        <v>941</v>
      </c>
      <c r="F97" s="11" t="str">
        <f t="shared" si="12"/>
        <v>N/A</v>
      </c>
      <c r="G97" s="36">
        <v>933</v>
      </c>
      <c r="H97" s="11" t="str">
        <f t="shared" si="13"/>
        <v>N/A</v>
      </c>
      <c r="I97" s="12">
        <v>12.97</v>
      </c>
      <c r="J97" s="12">
        <v>-0.85</v>
      </c>
      <c r="K97" s="43" t="s">
        <v>739</v>
      </c>
      <c r="L97" s="9" t="str">
        <f t="shared" si="14"/>
        <v>Yes</v>
      </c>
    </row>
    <row r="98" spans="1:12" x14ac:dyDescent="0.25">
      <c r="A98" s="44" t="s">
        <v>1452</v>
      </c>
      <c r="B98" s="35" t="s">
        <v>213</v>
      </c>
      <c r="C98" s="45">
        <v>271.07563025000002</v>
      </c>
      <c r="D98" s="11" t="str">
        <f t="shared" si="11"/>
        <v>N/A</v>
      </c>
      <c r="E98" s="45">
        <v>266.07120085000003</v>
      </c>
      <c r="F98" s="11" t="str">
        <f t="shared" si="12"/>
        <v>N/A</v>
      </c>
      <c r="G98" s="45">
        <v>305.61736334</v>
      </c>
      <c r="H98" s="11" t="str">
        <f t="shared" si="13"/>
        <v>N/A</v>
      </c>
      <c r="I98" s="12">
        <v>-1.85</v>
      </c>
      <c r="J98" s="12">
        <v>14.86</v>
      </c>
      <c r="K98" s="43" t="s">
        <v>739</v>
      </c>
      <c r="L98" s="9" t="str">
        <f t="shared" si="14"/>
        <v>Yes</v>
      </c>
    </row>
    <row r="99" spans="1:12" ht="25" x14ac:dyDescent="0.25">
      <c r="A99" s="44" t="s">
        <v>627</v>
      </c>
      <c r="B99" s="35" t="s">
        <v>213</v>
      </c>
      <c r="C99" s="45">
        <v>0</v>
      </c>
      <c r="D99" s="11" t="str">
        <f t="shared" si="11"/>
        <v>N/A</v>
      </c>
      <c r="E99" s="45">
        <v>0</v>
      </c>
      <c r="F99" s="11" t="str">
        <f t="shared" si="12"/>
        <v>N/A</v>
      </c>
      <c r="G99" s="45">
        <v>0</v>
      </c>
      <c r="H99" s="11" t="str">
        <f t="shared" si="13"/>
        <v>N/A</v>
      </c>
      <c r="I99" s="12" t="s">
        <v>1746</v>
      </c>
      <c r="J99" s="12" t="s">
        <v>1746</v>
      </c>
      <c r="K99" s="43" t="s">
        <v>739</v>
      </c>
      <c r="L99" s="9" t="str">
        <f t="shared" si="14"/>
        <v>N/A</v>
      </c>
    </row>
    <row r="100" spans="1:12" x14ac:dyDescent="0.25">
      <c r="A100" s="44" t="s">
        <v>628</v>
      </c>
      <c r="B100" s="35" t="s">
        <v>213</v>
      </c>
      <c r="C100" s="36">
        <v>0</v>
      </c>
      <c r="D100" s="11" t="str">
        <f t="shared" si="11"/>
        <v>N/A</v>
      </c>
      <c r="E100" s="36">
        <v>0</v>
      </c>
      <c r="F100" s="11" t="str">
        <f t="shared" si="12"/>
        <v>N/A</v>
      </c>
      <c r="G100" s="36">
        <v>0</v>
      </c>
      <c r="H100" s="11" t="str">
        <f t="shared" si="13"/>
        <v>N/A</v>
      </c>
      <c r="I100" s="12" t="s">
        <v>1746</v>
      </c>
      <c r="J100" s="12" t="s">
        <v>1746</v>
      </c>
      <c r="K100" s="43" t="s">
        <v>739</v>
      </c>
      <c r="L100" s="9" t="str">
        <f t="shared" si="14"/>
        <v>N/A</v>
      </c>
    </row>
    <row r="101" spans="1:12" ht="25" x14ac:dyDescent="0.25">
      <c r="A101" s="44" t="s">
        <v>1453</v>
      </c>
      <c r="B101" s="35" t="s">
        <v>213</v>
      </c>
      <c r="C101" s="45" t="s">
        <v>1746</v>
      </c>
      <c r="D101" s="11" t="str">
        <f t="shared" si="11"/>
        <v>N/A</v>
      </c>
      <c r="E101" s="45" t="s">
        <v>1746</v>
      </c>
      <c r="F101" s="11" t="str">
        <f t="shared" si="12"/>
        <v>N/A</v>
      </c>
      <c r="G101" s="45" t="s">
        <v>1746</v>
      </c>
      <c r="H101" s="11" t="str">
        <f t="shared" si="13"/>
        <v>N/A</v>
      </c>
      <c r="I101" s="12" t="s">
        <v>1746</v>
      </c>
      <c r="J101" s="12" t="s">
        <v>1746</v>
      </c>
      <c r="K101" s="43" t="s">
        <v>739</v>
      </c>
      <c r="L101" s="9" t="str">
        <f t="shared" si="14"/>
        <v>N/A</v>
      </c>
    </row>
    <row r="102" spans="1:12" ht="25" x14ac:dyDescent="0.25">
      <c r="A102" s="44" t="s">
        <v>629</v>
      </c>
      <c r="B102" s="35" t="s">
        <v>213</v>
      </c>
      <c r="C102" s="45">
        <v>677353</v>
      </c>
      <c r="D102" s="11" t="str">
        <f t="shared" si="11"/>
        <v>N/A</v>
      </c>
      <c r="E102" s="45">
        <v>765285</v>
      </c>
      <c r="F102" s="11" t="str">
        <f t="shared" si="12"/>
        <v>N/A</v>
      </c>
      <c r="G102" s="45">
        <v>419833</v>
      </c>
      <c r="H102" s="11" t="str">
        <f t="shared" si="13"/>
        <v>N/A</v>
      </c>
      <c r="I102" s="12">
        <v>12.98</v>
      </c>
      <c r="J102" s="12">
        <v>-45.1</v>
      </c>
      <c r="K102" s="43" t="s">
        <v>739</v>
      </c>
      <c r="L102" s="9" t="str">
        <f t="shared" si="14"/>
        <v>No</v>
      </c>
    </row>
    <row r="103" spans="1:12" x14ac:dyDescent="0.25">
      <c r="A103" s="44" t="s">
        <v>630</v>
      </c>
      <c r="B103" s="35" t="s">
        <v>213</v>
      </c>
      <c r="C103" s="36">
        <v>575</v>
      </c>
      <c r="D103" s="11" t="str">
        <f t="shared" si="11"/>
        <v>N/A</v>
      </c>
      <c r="E103" s="36">
        <v>618</v>
      </c>
      <c r="F103" s="11" t="str">
        <f t="shared" si="12"/>
        <v>N/A</v>
      </c>
      <c r="G103" s="36">
        <v>523</v>
      </c>
      <c r="H103" s="11" t="str">
        <f t="shared" si="13"/>
        <v>N/A</v>
      </c>
      <c r="I103" s="12">
        <v>7.4779999999999998</v>
      </c>
      <c r="J103" s="12">
        <v>-15.4</v>
      </c>
      <c r="K103" s="43" t="s">
        <v>739</v>
      </c>
      <c r="L103" s="9" t="str">
        <f t="shared" si="14"/>
        <v>Yes</v>
      </c>
    </row>
    <row r="104" spans="1:12" ht="25" x14ac:dyDescent="0.25">
      <c r="A104" s="44" t="s">
        <v>1454</v>
      </c>
      <c r="B104" s="35" t="s">
        <v>213</v>
      </c>
      <c r="C104" s="45">
        <v>1178.0052174</v>
      </c>
      <c r="D104" s="11" t="str">
        <f t="shared" si="11"/>
        <v>N/A</v>
      </c>
      <c r="E104" s="45">
        <v>1238.3252427</v>
      </c>
      <c r="F104" s="11" t="str">
        <f t="shared" si="12"/>
        <v>N/A</v>
      </c>
      <c r="G104" s="45">
        <v>802.73996176000003</v>
      </c>
      <c r="H104" s="11" t="str">
        <f t="shared" si="13"/>
        <v>N/A</v>
      </c>
      <c r="I104" s="12">
        <v>5.1210000000000004</v>
      </c>
      <c r="J104" s="12">
        <v>-35.200000000000003</v>
      </c>
      <c r="K104" s="43" t="s">
        <v>739</v>
      </c>
      <c r="L104" s="9" t="str">
        <f t="shared" si="14"/>
        <v>No</v>
      </c>
    </row>
    <row r="105" spans="1:12" ht="25" x14ac:dyDescent="0.25">
      <c r="A105" s="44" t="s">
        <v>631</v>
      </c>
      <c r="B105" s="35" t="s">
        <v>213</v>
      </c>
      <c r="C105" s="45">
        <v>483598</v>
      </c>
      <c r="D105" s="11" t="str">
        <f t="shared" si="11"/>
        <v>N/A</v>
      </c>
      <c r="E105" s="45">
        <v>509336</v>
      </c>
      <c r="F105" s="11" t="str">
        <f t="shared" si="12"/>
        <v>N/A</v>
      </c>
      <c r="G105" s="45">
        <v>367002</v>
      </c>
      <c r="H105" s="11" t="str">
        <f t="shared" si="13"/>
        <v>N/A</v>
      </c>
      <c r="I105" s="12">
        <v>5.3220000000000001</v>
      </c>
      <c r="J105" s="12">
        <v>-27.9</v>
      </c>
      <c r="K105" s="43" t="s">
        <v>739</v>
      </c>
      <c r="L105" s="9" t="str">
        <f t="shared" si="14"/>
        <v>Yes</v>
      </c>
    </row>
    <row r="106" spans="1:12" x14ac:dyDescent="0.25">
      <c r="A106" s="44" t="s">
        <v>632</v>
      </c>
      <c r="B106" s="35" t="s">
        <v>213</v>
      </c>
      <c r="C106" s="36">
        <v>812</v>
      </c>
      <c r="D106" s="11" t="str">
        <f t="shared" si="11"/>
        <v>N/A</v>
      </c>
      <c r="E106" s="36">
        <v>804</v>
      </c>
      <c r="F106" s="11" t="str">
        <f t="shared" si="12"/>
        <v>N/A</v>
      </c>
      <c r="G106" s="36">
        <v>787</v>
      </c>
      <c r="H106" s="11" t="str">
        <f t="shared" si="13"/>
        <v>N/A</v>
      </c>
      <c r="I106" s="12">
        <v>-0.98499999999999999</v>
      </c>
      <c r="J106" s="12">
        <v>-2.11</v>
      </c>
      <c r="K106" s="43" t="s">
        <v>739</v>
      </c>
      <c r="L106" s="9" t="str">
        <f t="shared" si="14"/>
        <v>Yes</v>
      </c>
    </row>
    <row r="107" spans="1:12" ht="25" x14ac:dyDescent="0.25">
      <c r="A107" s="44" t="s">
        <v>1455</v>
      </c>
      <c r="B107" s="35" t="s">
        <v>213</v>
      </c>
      <c r="C107" s="45">
        <v>595.56403940999996</v>
      </c>
      <c r="D107" s="11" t="str">
        <f t="shared" si="11"/>
        <v>N/A</v>
      </c>
      <c r="E107" s="45">
        <v>633.50248755999996</v>
      </c>
      <c r="F107" s="11" t="str">
        <f t="shared" si="12"/>
        <v>N/A</v>
      </c>
      <c r="G107" s="45">
        <v>466.33036849000001</v>
      </c>
      <c r="H107" s="11" t="str">
        <f t="shared" si="13"/>
        <v>N/A</v>
      </c>
      <c r="I107" s="12">
        <v>6.37</v>
      </c>
      <c r="J107" s="12">
        <v>-26.4</v>
      </c>
      <c r="K107" s="43" t="s">
        <v>739</v>
      </c>
      <c r="L107" s="9" t="str">
        <f t="shared" si="14"/>
        <v>Yes</v>
      </c>
    </row>
    <row r="108" spans="1:12" ht="25" x14ac:dyDescent="0.25">
      <c r="A108" s="44" t="s">
        <v>633</v>
      </c>
      <c r="B108" s="35" t="s">
        <v>213</v>
      </c>
      <c r="C108" s="45">
        <v>3201</v>
      </c>
      <c r="D108" s="11" t="str">
        <f t="shared" si="11"/>
        <v>N/A</v>
      </c>
      <c r="E108" s="45">
        <v>2652</v>
      </c>
      <c r="F108" s="11" t="str">
        <f t="shared" si="12"/>
        <v>N/A</v>
      </c>
      <c r="G108" s="45">
        <v>1684</v>
      </c>
      <c r="H108" s="11" t="str">
        <f t="shared" si="13"/>
        <v>N/A</v>
      </c>
      <c r="I108" s="12">
        <v>-17.2</v>
      </c>
      <c r="J108" s="12">
        <v>-36.5</v>
      </c>
      <c r="K108" s="43" t="s">
        <v>739</v>
      </c>
      <c r="L108" s="9" t="str">
        <f t="shared" si="14"/>
        <v>No</v>
      </c>
    </row>
    <row r="109" spans="1:12" x14ac:dyDescent="0.25">
      <c r="A109" s="44" t="s">
        <v>634</v>
      </c>
      <c r="B109" s="35" t="s">
        <v>213</v>
      </c>
      <c r="C109" s="36">
        <v>134</v>
      </c>
      <c r="D109" s="11" t="str">
        <f t="shared" si="11"/>
        <v>N/A</v>
      </c>
      <c r="E109" s="36">
        <v>105</v>
      </c>
      <c r="F109" s="11" t="str">
        <f t="shared" si="12"/>
        <v>N/A</v>
      </c>
      <c r="G109" s="36">
        <v>112</v>
      </c>
      <c r="H109" s="11" t="str">
        <f t="shared" si="13"/>
        <v>N/A</v>
      </c>
      <c r="I109" s="12">
        <v>-21.6</v>
      </c>
      <c r="J109" s="12">
        <v>6.6669999999999998</v>
      </c>
      <c r="K109" s="43" t="s">
        <v>739</v>
      </c>
      <c r="L109" s="9" t="str">
        <f t="shared" si="14"/>
        <v>Yes</v>
      </c>
    </row>
    <row r="110" spans="1:12" ht="25" x14ac:dyDescent="0.25">
      <c r="A110" s="44" t="s">
        <v>1456</v>
      </c>
      <c r="B110" s="35" t="s">
        <v>213</v>
      </c>
      <c r="C110" s="45">
        <v>23.888059701</v>
      </c>
      <c r="D110" s="11" t="str">
        <f t="shared" si="11"/>
        <v>N/A</v>
      </c>
      <c r="E110" s="45">
        <v>25.257142857000002</v>
      </c>
      <c r="F110" s="11" t="str">
        <f t="shared" si="12"/>
        <v>N/A</v>
      </c>
      <c r="G110" s="45">
        <v>15.035714285999999</v>
      </c>
      <c r="H110" s="11" t="str">
        <f t="shared" si="13"/>
        <v>N/A</v>
      </c>
      <c r="I110" s="12">
        <v>5.7309999999999999</v>
      </c>
      <c r="J110" s="12">
        <v>-40.5</v>
      </c>
      <c r="K110" s="43" t="s">
        <v>739</v>
      </c>
      <c r="L110" s="9" t="str">
        <f t="shared" si="14"/>
        <v>No</v>
      </c>
    </row>
    <row r="111" spans="1:12" x14ac:dyDescent="0.25">
      <c r="A111" s="44" t="s">
        <v>635</v>
      </c>
      <c r="B111" s="35" t="s">
        <v>213</v>
      </c>
      <c r="C111" s="45">
        <v>912909</v>
      </c>
      <c r="D111" s="11" t="str">
        <f t="shared" si="11"/>
        <v>N/A</v>
      </c>
      <c r="E111" s="45">
        <v>771622</v>
      </c>
      <c r="F111" s="11" t="str">
        <f t="shared" si="12"/>
        <v>N/A</v>
      </c>
      <c r="G111" s="45">
        <v>580107</v>
      </c>
      <c r="H111" s="11" t="str">
        <f t="shared" si="13"/>
        <v>N/A</v>
      </c>
      <c r="I111" s="12">
        <v>-15.5</v>
      </c>
      <c r="J111" s="12">
        <v>-24.8</v>
      </c>
      <c r="K111" s="43" t="s">
        <v>739</v>
      </c>
      <c r="L111" s="9" t="str">
        <f t="shared" si="14"/>
        <v>Yes</v>
      </c>
    </row>
    <row r="112" spans="1:12" x14ac:dyDescent="0.25">
      <c r="A112" s="44" t="s">
        <v>636</v>
      </c>
      <c r="B112" s="35" t="s">
        <v>213</v>
      </c>
      <c r="C112" s="36">
        <v>75</v>
      </c>
      <c r="D112" s="11" t="str">
        <f t="shared" si="11"/>
        <v>N/A</v>
      </c>
      <c r="E112" s="36">
        <v>64</v>
      </c>
      <c r="F112" s="11" t="str">
        <f t="shared" si="12"/>
        <v>N/A</v>
      </c>
      <c r="G112" s="36">
        <v>52</v>
      </c>
      <c r="H112" s="11" t="str">
        <f t="shared" si="13"/>
        <v>N/A</v>
      </c>
      <c r="I112" s="12">
        <v>-14.7</v>
      </c>
      <c r="J112" s="12">
        <v>-18.8</v>
      </c>
      <c r="K112" s="43" t="s">
        <v>739</v>
      </c>
      <c r="L112" s="9" t="str">
        <f t="shared" si="14"/>
        <v>Yes</v>
      </c>
    </row>
    <row r="113" spans="1:12" x14ac:dyDescent="0.25">
      <c r="A113" s="44" t="s">
        <v>1457</v>
      </c>
      <c r="B113" s="35" t="s">
        <v>213</v>
      </c>
      <c r="C113" s="45">
        <v>12172.12</v>
      </c>
      <c r="D113" s="11" t="str">
        <f t="shared" si="11"/>
        <v>N/A</v>
      </c>
      <c r="E113" s="45">
        <v>12056.59375</v>
      </c>
      <c r="F113" s="11" t="str">
        <f t="shared" si="12"/>
        <v>N/A</v>
      </c>
      <c r="G113" s="45">
        <v>11155.903845999999</v>
      </c>
      <c r="H113" s="11" t="str">
        <f t="shared" si="13"/>
        <v>N/A</v>
      </c>
      <c r="I113" s="12">
        <v>-0.94899999999999995</v>
      </c>
      <c r="J113" s="12">
        <v>-7.47</v>
      </c>
      <c r="K113" s="43" t="s">
        <v>739</v>
      </c>
      <c r="L113" s="9" t="str">
        <f t="shared" si="14"/>
        <v>Yes</v>
      </c>
    </row>
    <row r="114" spans="1:12" ht="25" x14ac:dyDescent="0.25">
      <c r="A114" s="44" t="s">
        <v>637</v>
      </c>
      <c r="B114" s="35" t="s">
        <v>213</v>
      </c>
      <c r="C114" s="45">
        <v>91785</v>
      </c>
      <c r="D114" s="11" t="str">
        <f t="shared" si="11"/>
        <v>N/A</v>
      </c>
      <c r="E114" s="45">
        <v>110166</v>
      </c>
      <c r="F114" s="11" t="str">
        <f t="shared" si="12"/>
        <v>N/A</v>
      </c>
      <c r="G114" s="45">
        <v>142894</v>
      </c>
      <c r="H114" s="11" t="str">
        <f t="shared" si="13"/>
        <v>N/A</v>
      </c>
      <c r="I114" s="12">
        <v>20.03</v>
      </c>
      <c r="J114" s="12">
        <v>29.71</v>
      </c>
      <c r="K114" s="43" t="s">
        <v>739</v>
      </c>
      <c r="L114" s="9" t="str">
        <f>IF(J114="Div by 0", "N/A", IF(OR(J114="N/A",K114="N/A"),"N/A", IF(J114&gt;VALUE(MID(K114,1,2)), "No", IF(J114&lt;-1*VALUE(MID(K114,1,2)), "No", "Yes"))))</f>
        <v>Yes</v>
      </c>
    </row>
    <row r="115" spans="1:12" x14ac:dyDescent="0.25">
      <c r="A115" s="44" t="s">
        <v>638</v>
      </c>
      <c r="B115" s="35" t="s">
        <v>213</v>
      </c>
      <c r="C115" s="36">
        <v>1301</v>
      </c>
      <c r="D115" s="11" t="str">
        <f t="shared" si="11"/>
        <v>N/A</v>
      </c>
      <c r="E115" s="36">
        <v>1428</v>
      </c>
      <c r="F115" s="11" t="str">
        <f t="shared" si="12"/>
        <v>N/A</v>
      </c>
      <c r="G115" s="36">
        <v>1615</v>
      </c>
      <c r="H115" s="11" t="str">
        <f t="shared" si="13"/>
        <v>N/A</v>
      </c>
      <c r="I115" s="12">
        <v>9.7620000000000005</v>
      </c>
      <c r="J115" s="12">
        <v>13.1</v>
      </c>
      <c r="K115" s="43" t="s">
        <v>739</v>
      </c>
      <c r="L115" s="9" t="str">
        <f t="shared" ref="L115:L119" si="15">IF(J115="Div by 0", "N/A", IF(OR(J115="N/A",K115="N/A"),"N/A", IF(J115&gt;VALUE(MID(K115,1,2)), "No", IF(J115&lt;-1*VALUE(MID(K115,1,2)), "No", "Yes"))))</f>
        <v>Yes</v>
      </c>
    </row>
    <row r="116" spans="1:12" ht="25" x14ac:dyDescent="0.25">
      <c r="A116" s="44" t="s">
        <v>1458</v>
      </c>
      <c r="B116" s="35" t="s">
        <v>213</v>
      </c>
      <c r="C116" s="45">
        <v>70.549577248000006</v>
      </c>
      <c r="D116" s="11" t="str">
        <f t="shared" si="11"/>
        <v>N/A</v>
      </c>
      <c r="E116" s="45">
        <v>77.147058823999998</v>
      </c>
      <c r="F116" s="11" t="str">
        <f t="shared" si="12"/>
        <v>N/A</v>
      </c>
      <c r="G116" s="45">
        <v>88.479256965999994</v>
      </c>
      <c r="H116" s="11" t="str">
        <f t="shared" si="13"/>
        <v>N/A</v>
      </c>
      <c r="I116" s="12">
        <v>9.3520000000000003</v>
      </c>
      <c r="J116" s="12">
        <v>14.69</v>
      </c>
      <c r="K116" s="43" t="s">
        <v>739</v>
      </c>
      <c r="L116" s="9" t="str">
        <f t="shared" si="15"/>
        <v>Yes</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7432530</v>
      </c>
      <c r="D120" s="11" t="str">
        <f t="shared" si="11"/>
        <v>N/A</v>
      </c>
      <c r="E120" s="45">
        <v>7872626</v>
      </c>
      <c r="F120" s="11" t="str">
        <f t="shared" si="12"/>
        <v>N/A</v>
      </c>
      <c r="G120" s="45">
        <v>8341725</v>
      </c>
      <c r="H120" s="11" t="str">
        <f t="shared" si="13"/>
        <v>N/A</v>
      </c>
      <c r="I120" s="12">
        <v>5.9210000000000003</v>
      </c>
      <c r="J120" s="12">
        <v>5.9589999999999996</v>
      </c>
      <c r="K120" s="43" t="s">
        <v>739</v>
      </c>
      <c r="L120" s="9" t="str">
        <f t="shared" ref="L120:L131" si="16">IF(J120="Div by 0", "N/A", IF(K120="N/A","N/A", IF(J120&gt;VALUE(MID(K120,1,2)), "No", IF(J120&lt;-1*VALUE(MID(K120,1,2)), "No", "Yes"))))</f>
        <v>Yes</v>
      </c>
    </row>
    <row r="121" spans="1:12" x14ac:dyDescent="0.25">
      <c r="A121" s="44" t="s">
        <v>642</v>
      </c>
      <c r="B121" s="35" t="s">
        <v>213</v>
      </c>
      <c r="C121" s="36">
        <v>3745</v>
      </c>
      <c r="D121" s="11" t="str">
        <f t="shared" si="11"/>
        <v>N/A</v>
      </c>
      <c r="E121" s="36">
        <v>3844</v>
      </c>
      <c r="F121" s="11" t="str">
        <f t="shared" si="12"/>
        <v>N/A</v>
      </c>
      <c r="G121" s="36">
        <v>3839</v>
      </c>
      <c r="H121" s="11" t="str">
        <f t="shared" si="13"/>
        <v>N/A</v>
      </c>
      <c r="I121" s="12">
        <v>2.6440000000000001</v>
      </c>
      <c r="J121" s="12">
        <v>-0.13</v>
      </c>
      <c r="K121" s="43" t="s">
        <v>739</v>
      </c>
      <c r="L121" s="9" t="str">
        <f t="shared" si="16"/>
        <v>Yes</v>
      </c>
    </row>
    <row r="122" spans="1:12" ht="25" x14ac:dyDescent="0.25">
      <c r="A122" s="44" t="s">
        <v>1460</v>
      </c>
      <c r="B122" s="35" t="s">
        <v>213</v>
      </c>
      <c r="C122" s="45">
        <v>1984.6542056000001</v>
      </c>
      <c r="D122" s="11" t="str">
        <f t="shared" si="11"/>
        <v>N/A</v>
      </c>
      <c r="E122" s="45">
        <v>2048.0296566000002</v>
      </c>
      <c r="F122" s="11" t="str">
        <f t="shared" si="12"/>
        <v>N/A</v>
      </c>
      <c r="G122" s="45">
        <v>2172.8900755</v>
      </c>
      <c r="H122" s="11" t="str">
        <f t="shared" si="13"/>
        <v>N/A</v>
      </c>
      <c r="I122" s="12">
        <v>3.1930000000000001</v>
      </c>
      <c r="J122" s="12">
        <v>6.0970000000000004</v>
      </c>
      <c r="K122" s="43" t="s">
        <v>739</v>
      </c>
      <c r="L122" s="9" t="str">
        <f t="shared" si="16"/>
        <v>Yes</v>
      </c>
    </row>
    <row r="123" spans="1:12" ht="25" x14ac:dyDescent="0.25">
      <c r="A123" s="44" t="s">
        <v>643</v>
      </c>
      <c r="B123" s="35" t="s">
        <v>213</v>
      </c>
      <c r="C123" s="45">
        <v>37343637</v>
      </c>
      <c r="D123" s="11" t="str">
        <f t="shared" ref="D123:D131" si="17">IF($B123="N/A","N/A",IF(C123&gt;10,"No",IF(C123&lt;-10,"No","Yes")))</f>
        <v>N/A</v>
      </c>
      <c r="E123" s="45">
        <v>38020964</v>
      </c>
      <c r="F123" s="11" t="str">
        <f t="shared" ref="F123:F131" si="18">IF($B123="N/A","N/A",IF(E123&gt;10,"No",IF(E123&lt;-10,"No","Yes")))</f>
        <v>N/A</v>
      </c>
      <c r="G123" s="45">
        <v>39843834</v>
      </c>
      <c r="H123" s="11" t="str">
        <f t="shared" ref="H123:H131" si="19">IF($B123="N/A","N/A",IF(G123&gt;10,"No",IF(G123&lt;-10,"No","Yes")))</f>
        <v>N/A</v>
      </c>
      <c r="I123" s="12">
        <v>1.8140000000000001</v>
      </c>
      <c r="J123" s="12">
        <v>4.7939999999999996</v>
      </c>
      <c r="K123" s="43" t="s">
        <v>739</v>
      </c>
      <c r="L123" s="9" t="str">
        <f t="shared" si="16"/>
        <v>Yes</v>
      </c>
    </row>
    <row r="124" spans="1:12" x14ac:dyDescent="0.25">
      <c r="A124" s="44" t="s">
        <v>644</v>
      </c>
      <c r="B124" s="35" t="s">
        <v>213</v>
      </c>
      <c r="C124" s="36">
        <v>893</v>
      </c>
      <c r="D124" s="11" t="str">
        <f t="shared" si="17"/>
        <v>N/A</v>
      </c>
      <c r="E124" s="36">
        <v>927</v>
      </c>
      <c r="F124" s="11" t="str">
        <f t="shared" si="18"/>
        <v>N/A</v>
      </c>
      <c r="G124" s="36">
        <v>935</v>
      </c>
      <c r="H124" s="11" t="str">
        <f t="shared" si="19"/>
        <v>N/A</v>
      </c>
      <c r="I124" s="12">
        <v>3.8069999999999999</v>
      </c>
      <c r="J124" s="12">
        <v>0.86299999999999999</v>
      </c>
      <c r="K124" s="43" t="s">
        <v>739</v>
      </c>
      <c r="L124" s="9" t="str">
        <f t="shared" si="16"/>
        <v>Yes</v>
      </c>
    </row>
    <row r="125" spans="1:12" ht="25" x14ac:dyDescent="0.25">
      <c r="A125" s="44" t="s">
        <v>1461</v>
      </c>
      <c r="B125" s="35" t="s">
        <v>213</v>
      </c>
      <c r="C125" s="45">
        <v>41818.182530999999</v>
      </c>
      <c r="D125" s="11" t="str">
        <f t="shared" si="17"/>
        <v>N/A</v>
      </c>
      <c r="E125" s="45">
        <v>41015.063646000002</v>
      </c>
      <c r="F125" s="11" t="str">
        <f t="shared" si="18"/>
        <v>N/A</v>
      </c>
      <c r="G125" s="45">
        <v>42613.726202999998</v>
      </c>
      <c r="H125" s="11" t="str">
        <f t="shared" si="19"/>
        <v>N/A</v>
      </c>
      <c r="I125" s="12">
        <v>-1.92</v>
      </c>
      <c r="J125" s="12">
        <v>3.8980000000000001</v>
      </c>
      <c r="K125" s="43" t="s">
        <v>739</v>
      </c>
      <c r="L125" s="9" t="str">
        <f t="shared" si="16"/>
        <v>Yes</v>
      </c>
    </row>
    <row r="126" spans="1:12" ht="25" x14ac:dyDescent="0.25">
      <c r="A126" s="44" t="s">
        <v>645</v>
      </c>
      <c r="B126" s="35" t="s">
        <v>213</v>
      </c>
      <c r="C126" s="45">
        <v>2896794</v>
      </c>
      <c r="D126" s="11" t="str">
        <f t="shared" si="17"/>
        <v>N/A</v>
      </c>
      <c r="E126" s="45">
        <v>2995648</v>
      </c>
      <c r="F126" s="11" t="str">
        <f t="shared" si="18"/>
        <v>N/A</v>
      </c>
      <c r="G126" s="45">
        <v>3330741</v>
      </c>
      <c r="H126" s="11" t="str">
        <f t="shared" si="19"/>
        <v>N/A</v>
      </c>
      <c r="I126" s="12">
        <v>3.4129999999999998</v>
      </c>
      <c r="J126" s="12">
        <v>11.19</v>
      </c>
      <c r="K126" s="43" t="s">
        <v>739</v>
      </c>
      <c r="L126" s="9" t="str">
        <f t="shared" si="16"/>
        <v>Yes</v>
      </c>
    </row>
    <row r="127" spans="1:12" x14ac:dyDescent="0.25">
      <c r="A127" s="44" t="s">
        <v>646</v>
      </c>
      <c r="B127" s="35" t="s">
        <v>213</v>
      </c>
      <c r="C127" s="36">
        <v>2011</v>
      </c>
      <c r="D127" s="11" t="str">
        <f t="shared" si="17"/>
        <v>N/A</v>
      </c>
      <c r="E127" s="36">
        <v>1679</v>
      </c>
      <c r="F127" s="11" t="str">
        <f t="shared" si="18"/>
        <v>N/A</v>
      </c>
      <c r="G127" s="36">
        <v>1792</v>
      </c>
      <c r="H127" s="11" t="str">
        <f t="shared" si="19"/>
        <v>N/A</v>
      </c>
      <c r="I127" s="12">
        <v>-16.5</v>
      </c>
      <c r="J127" s="12">
        <v>6.73</v>
      </c>
      <c r="K127" s="43" t="s">
        <v>739</v>
      </c>
      <c r="L127" s="9" t="str">
        <f t="shared" si="16"/>
        <v>Yes</v>
      </c>
    </row>
    <row r="128" spans="1:12" ht="25" x14ac:dyDescent="0.25">
      <c r="A128" s="44" t="s">
        <v>1462</v>
      </c>
      <c r="B128" s="35" t="s">
        <v>213</v>
      </c>
      <c r="C128" s="45">
        <v>1440.4743908999999</v>
      </c>
      <c r="D128" s="11" t="str">
        <f t="shared" si="17"/>
        <v>N/A</v>
      </c>
      <c r="E128" s="45">
        <v>1784.1858248999999</v>
      </c>
      <c r="F128" s="11" t="str">
        <f t="shared" si="18"/>
        <v>N/A</v>
      </c>
      <c r="G128" s="45">
        <v>1858.672433</v>
      </c>
      <c r="H128" s="11" t="str">
        <f t="shared" si="19"/>
        <v>N/A</v>
      </c>
      <c r="I128" s="12">
        <v>23.86</v>
      </c>
      <c r="J128" s="12">
        <v>4.1749999999999998</v>
      </c>
      <c r="K128" s="43" t="s">
        <v>739</v>
      </c>
      <c r="L128" s="9" t="str">
        <f t="shared" si="16"/>
        <v>Yes</v>
      </c>
    </row>
    <row r="129" spans="1:12" ht="25" x14ac:dyDescent="0.25">
      <c r="A129" s="44" t="s">
        <v>647</v>
      </c>
      <c r="B129" s="35" t="s">
        <v>213</v>
      </c>
      <c r="C129" s="45">
        <v>11737151</v>
      </c>
      <c r="D129" s="11" t="str">
        <f t="shared" si="17"/>
        <v>N/A</v>
      </c>
      <c r="E129" s="45">
        <v>12625036</v>
      </c>
      <c r="F129" s="11" t="str">
        <f t="shared" si="18"/>
        <v>N/A</v>
      </c>
      <c r="G129" s="45">
        <v>13455169</v>
      </c>
      <c r="H129" s="11" t="str">
        <f t="shared" si="19"/>
        <v>N/A</v>
      </c>
      <c r="I129" s="12">
        <v>7.5650000000000004</v>
      </c>
      <c r="J129" s="12">
        <v>6.5750000000000002</v>
      </c>
      <c r="K129" s="43" t="s">
        <v>739</v>
      </c>
      <c r="L129" s="9" t="str">
        <f t="shared" si="16"/>
        <v>Yes</v>
      </c>
    </row>
    <row r="130" spans="1:12" x14ac:dyDescent="0.25">
      <c r="A130" s="44" t="s">
        <v>648</v>
      </c>
      <c r="B130" s="35" t="s">
        <v>213</v>
      </c>
      <c r="C130" s="36">
        <v>787</v>
      </c>
      <c r="D130" s="11" t="str">
        <f t="shared" si="17"/>
        <v>N/A</v>
      </c>
      <c r="E130" s="36">
        <v>795</v>
      </c>
      <c r="F130" s="11" t="str">
        <f t="shared" si="18"/>
        <v>N/A</v>
      </c>
      <c r="G130" s="36">
        <v>805</v>
      </c>
      <c r="H130" s="11" t="str">
        <f t="shared" si="19"/>
        <v>N/A</v>
      </c>
      <c r="I130" s="12">
        <v>1.0169999999999999</v>
      </c>
      <c r="J130" s="12">
        <v>1.258</v>
      </c>
      <c r="K130" s="43" t="s">
        <v>739</v>
      </c>
      <c r="L130" s="9" t="str">
        <f t="shared" si="16"/>
        <v>Yes</v>
      </c>
    </row>
    <row r="131" spans="1:12" ht="25" x14ac:dyDescent="0.25">
      <c r="A131" s="44" t="s">
        <v>1463</v>
      </c>
      <c r="B131" s="35" t="s">
        <v>213</v>
      </c>
      <c r="C131" s="45">
        <v>14913.787802000001</v>
      </c>
      <c r="D131" s="11" t="str">
        <f t="shared" si="17"/>
        <v>N/A</v>
      </c>
      <c r="E131" s="45">
        <v>15880.548428</v>
      </c>
      <c r="F131" s="11" t="str">
        <f t="shared" si="18"/>
        <v>N/A</v>
      </c>
      <c r="G131" s="45">
        <v>16714.495652000001</v>
      </c>
      <c r="H131" s="11" t="str">
        <f t="shared" si="19"/>
        <v>N/A</v>
      </c>
      <c r="I131" s="12">
        <v>6.4820000000000002</v>
      </c>
      <c r="J131" s="12">
        <v>5.2510000000000003</v>
      </c>
      <c r="K131" s="43" t="s">
        <v>739</v>
      </c>
      <c r="L131" s="9" t="str">
        <f t="shared" si="16"/>
        <v>Yes</v>
      </c>
    </row>
    <row r="132" spans="1:12" x14ac:dyDescent="0.25">
      <c r="A132" s="44" t="s">
        <v>1464</v>
      </c>
      <c r="B132" s="35" t="s">
        <v>213</v>
      </c>
      <c r="C132" s="45">
        <v>435.05401339999997</v>
      </c>
      <c r="D132" s="11" t="str">
        <f t="shared" ref="D132:D143" si="20">IF($B132="N/A","N/A",IF(C132&gt;10,"No",IF(C132&lt;-10,"No","Yes")))</f>
        <v>N/A</v>
      </c>
      <c r="E132" s="45">
        <v>482.99839722000002</v>
      </c>
      <c r="F132" s="11" t="str">
        <f t="shared" ref="F132:F143" si="21">IF($B132="N/A","N/A",IF(E132&gt;10,"No",IF(E132&lt;-10,"No","Yes")))</f>
        <v>N/A</v>
      </c>
      <c r="G132" s="45">
        <v>501.24395779999998</v>
      </c>
      <c r="H132" s="11" t="str">
        <f t="shared" ref="H132:H143" si="22">IF($B132="N/A","N/A",IF(G132&gt;10,"No",IF(G132&lt;-10,"No","Yes")))</f>
        <v>N/A</v>
      </c>
      <c r="I132" s="12">
        <v>11.02</v>
      </c>
      <c r="J132" s="12">
        <v>3.778</v>
      </c>
      <c r="K132" s="43" t="s">
        <v>739</v>
      </c>
      <c r="L132" s="9" t="str">
        <f t="shared" ref="L132:L143" si="23">IF(J132="Div by 0", "N/A", IF(K132="N/A","N/A", IF(J132&gt;VALUE(MID(K132,1,2)), "No", IF(J132&lt;-1*VALUE(MID(K132,1,2)), "No", "Yes"))))</f>
        <v>Yes</v>
      </c>
    </row>
    <row r="133" spans="1:12" x14ac:dyDescent="0.25">
      <c r="A133" s="44" t="s">
        <v>1465</v>
      </c>
      <c r="B133" s="35" t="s">
        <v>213</v>
      </c>
      <c r="C133" s="45">
        <v>333.69132175999999</v>
      </c>
      <c r="D133" s="11" t="str">
        <f t="shared" si="20"/>
        <v>N/A</v>
      </c>
      <c r="E133" s="45">
        <v>374.27210345999998</v>
      </c>
      <c r="F133" s="11" t="str">
        <f t="shared" si="21"/>
        <v>N/A</v>
      </c>
      <c r="G133" s="45">
        <v>347.59009371000002</v>
      </c>
      <c r="H133" s="11" t="str">
        <f t="shared" si="22"/>
        <v>N/A</v>
      </c>
      <c r="I133" s="12">
        <v>12.16</v>
      </c>
      <c r="J133" s="12">
        <v>-7.13</v>
      </c>
      <c r="K133" s="43" t="s">
        <v>739</v>
      </c>
      <c r="L133" s="9" t="str">
        <f t="shared" si="23"/>
        <v>Yes</v>
      </c>
    </row>
    <row r="134" spans="1:12" x14ac:dyDescent="0.25">
      <c r="A134" s="44" t="s">
        <v>1466</v>
      </c>
      <c r="B134" s="35" t="s">
        <v>213</v>
      </c>
      <c r="C134" s="45">
        <v>516.87286688999995</v>
      </c>
      <c r="D134" s="11" t="str">
        <f t="shared" si="20"/>
        <v>N/A</v>
      </c>
      <c r="E134" s="45">
        <v>563.4509051</v>
      </c>
      <c r="F134" s="11" t="str">
        <f t="shared" si="21"/>
        <v>N/A</v>
      </c>
      <c r="G134" s="45">
        <v>646.48163154999997</v>
      </c>
      <c r="H134" s="11" t="str">
        <f t="shared" si="22"/>
        <v>N/A</v>
      </c>
      <c r="I134" s="12">
        <v>9.0120000000000005</v>
      </c>
      <c r="J134" s="12">
        <v>14.74</v>
      </c>
      <c r="K134" s="43" t="s">
        <v>739</v>
      </c>
      <c r="L134" s="9" t="str">
        <f t="shared" si="23"/>
        <v>Yes</v>
      </c>
    </row>
    <row r="135" spans="1:12" x14ac:dyDescent="0.25">
      <c r="A135" s="44" t="s">
        <v>1467</v>
      </c>
      <c r="B135" s="35" t="s">
        <v>213</v>
      </c>
      <c r="C135" s="45">
        <v>11103.284697999999</v>
      </c>
      <c r="D135" s="11" t="str">
        <f t="shared" si="20"/>
        <v>N/A</v>
      </c>
      <c r="E135" s="45">
        <v>10600.245492</v>
      </c>
      <c r="F135" s="11" t="str">
        <f t="shared" si="21"/>
        <v>N/A</v>
      </c>
      <c r="G135" s="45">
        <v>10549.896515</v>
      </c>
      <c r="H135" s="11" t="str">
        <f t="shared" si="22"/>
        <v>N/A</v>
      </c>
      <c r="I135" s="12">
        <v>-4.53</v>
      </c>
      <c r="J135" s="12">
        <v>-0.47499999999999998</v>
      </c>
      <c r="K135" s="43" t="s">
        <v>739</v>
      </c>
      <c r="L135" s="9" t="str">
        <f t="shared" si="23"/>
        <v>Yes</v>
      </c>
    </row>
    <row r="136" spans="1:12" x14ac:dyDescent="0.25">
      <c r="A136" s="44" t="s">
        <v>1468</v>
      </c>
      <c r="B136" s="35" t="s">
        <v>213</v>
      </c>
      <c r="C136" s="45">
        <v>18531.288117</v>
      </c>
      <c r="D136" s="11" t="str">
        <f t="shared" si="20"/>
        <v>N/A</v>
      </c>
      <c r="E136" s="45">
        <v>17725.970705</v>
      </c>
      <c r="F136" s="11" t="str">
        <f t="shared" si="21"/>
        <v>N/A</v>
      </c>
      <c r="G136" s="45">
        <v>17956.822489999999</v>
      </c>
      <c r="H136" s="11" t="str">
        <f t="shared" si="22"/>
        <v>N/A</v>
      </c>
      <c r="I136" s="12">
        <v>-4.3499999999999996</v>
      </c>
      <c r="J136" s="12">
        <v>1.302</v>
      </c>
      <c r="K136" s="43" t="s">
        <v>739</v>
      </c>
      <c r="L136" s="9" t="str">
        <f t="shared" si="23"/>
        <v>Yes</v>
      </c>
    </row>
    <row r="137" spans="1:12" x14ac:dyDescent="0.25">
      <c r="A137" s="44" t="s">
        <v>1469</v>
      </c>
      <c r="B137" s="35" t="s">
        <v>213</v>
      </c>
      <c r="C137" s="45">
        <v>3355.7016496000001</v>
      </c>
      <c r="D137" s="11" t="str">
        <f t="shared" si="20"/>
        <v>N/A</v>
      </c>
      <c r="E137" s="45">
        <v>3346.2246297000002</v>
      </c>
      <c r="F137" s="11" t="str">
        <f t="shared" si="21"/>
        <v>N/A</v>
      </c>
      <c r="G137" s="45">
        <v>3225.1331713</v>
      </c>
      <c r="H137" s="11" t="str">
        <f t="shared" si="22"/>
        <v>N/A</v>
      </c>
      <c r="I137" s="12">
        <v>-0.28199999999999997</v>
      </c>
      <c r="J137" s="12">
        <v>-3.62</v>
      </c>
      <c r="K137" s="43" t="s">
        <v>739</v>
      </c>
      <c r="L137" s="9" t="str">
        <f t="shared" si="23"/>
        <v>Yes</v>
      </c>
    </row>
    <row r="138" spans="1:12" x14ac:dyDescent="0.25">
      <c r="A138" s="44" t="s">
        <v>1470</v>
      </c>
      <c r="B138" s="35" t="s">
        <v>213</v>
      </c>
      <c r="C138" s="45">
        <v>200.23547108</v>
      </c>
      <c r="D138" s="11" t="str">
        <f t="shared" si="20"/>
        <v>N/A</v>
      </c>
      <c r="E138" s="45">
        <v>229.60718578999999</v>
      </c>
      <c r="F138" s="11" t="str">
        <f t="shared" si="21"/>
        <v>N/A</v>
      </c>
      <c r="G138" s="45">
        <v>234.35572173</v>
      </c>
      <c r="H138" s="11" t="str">
        <f t="shared" si="22"/>
        <v>N/A</v>
      </c>
      <c r="I138" s="12">
        <v>14.67</v>
      </c>
      <c r="J138" s="12">
        <v>2.0680000000000001</v>
      </c>
      <c r="K138" s="43" t="s">
        <v>739</v>
      </c>
      <c r="L138" s="9" t="str">
        <f t="shared" si="23"/>
        <v>Yes</v>
      </c>
    </row>
    <row r="139" spans="1:12" x14ac:dyDescent="0.25">
      <c r="A139" s="44" t="s">
        <v>1471</v>
      </c>
      <c r="B139" s="35" t="s">
        <v>213</v>
      </c>
      <c r="C139" s="45">
        <v>104.17356475</v>
      </c>
      <c r="D139" s="11" t="str">
        <f t="shared" si="20"/>
        <v>N/A</v>
      </c>
      <c r="E139" s="45">
        <v>132.30113485999999</v>
      </c>
      <c r="F139" s="11" t="str">
        <f t="shared" si="21"/>
        <v>N/A</v>
      </c>
      <c r="G139" s="45">
        <v>139.24578313000001</v>
      </c>
      <c r="H139" s="11" t="str">
        <f t="shared" si="22"/>
        <v>N/A</v>
      </c>
      <c r="I139" s="12">
        <v>27</v>
      </c>
      <c r="J139" s="12">
        <v>5.2489999999999997</v>
      </c>
      <c r="K139" s="43" t="s">
        <v>739</v>
      </c>
      <c r="L139" s="9" t="str">
        <f t="shared" si="23"/>
        <v>Yes</v>
      </c>
    </row>
    <row r="140" spans="1:12" x14ac:dyDescent="0.25">
      <c r="A140" s="44" t="s">
        <v>1472</v>
      </c>
      <c r="B140" s="35" t="s">
        <v>213</v>
      </c>
      <c r="C140" s="45">
        <v>294.28100114</v>
      </c>
      <c r="D140" s="11" t="str">
        <f t="shared" si="20"/>
        <v>N/A</v>
      </c>
      <c r="E140" s="45">
        <v>297.05814591000001</v>
      </c>
      <c r="F140" s="11" t="str">
        <f t="shared" si="21"/>
        <v>N/A</v>
      </c>
      <c r="G140" s="45">
        <v>311.56699082</v>
      </c>
      <c r="H140" s="11" t="str">
        <f t="shared" si="22"/>
        <v>N/A</v>
      </c>
      <c r="I140" s="12">
        <v>0.94369999999999998</v>
      </c>
      <c r="J140" s="12">
        <v>4.8840000000000003</v>
      </c>
      <c r="K140" s="43" t="s">
        <v>739</v>
      </c>
      <c r="L140" s="9" t="str">
        <f t="shared" si="23"/>
        <v>Yes</v>
      </c>
    </row>
    <row r="141" spans="1:12" x14ac:dyDescent="0.25">
      <c r="A141" s="44" t="s">
        <v>1473</v>
      </c>
      <c r="B141" s="35" t="s">
        <v>213</v>
      </c>
      <c r="C141" s="45">
        <v>17719.451797999998</v>
      </c>
      <c r="D141" s="11" t="str">
        <f t="shared" si="20"/>
        <v>N/A</v>
      </c>
      <c r="E141" s="45">
        <v>18765.870843000001</v>
      </c>
      <c r="F141" s="11" t="str">
        <f t="shared" si="21"/>
        <v>N/A</v>
      </c>
      <c r="G141" s="45">
        <v>19974.911604000001</v>
      </c>
      <c r="H141" s="11" t="str">
        <f t="shared" si="22"/>
        <v>N/A</v>
      </c>
      <c r="I141" s="12">
        <v>5.9050000000000002</v>
      </c>
      <c r="J141" s="12">
        <v>6.4429999999999996</v>
      </c>
      <c r="K141" s="43" t="s">
        <v>739</v>
      </c>
      <c r="L141" s="9" t="str">
        <f t="shared" si="23"/>
        <v>Yes</v>
      </c>
    </row>
    <row r="142" spans="1:12" x14ac:dyDescent="0.25">
      <c r="A142" s="44" t="s">
        <v>1474</v>
      </c>
      <c r="B142" s="35" t="s">
        <v>213</v>
      </c>
      <c r="C142" s="45">
        <v>10814.456075</v>
      </c>
      <c r="D142" s="11" t="str">
        <f t="shared" si="20"/>
        <v>N/A</v>
      </c>
      <c r="E142" s="45">
        <v>12081.361837</v>
      </c>
      <c r="F142" s="11" t="str">
        <f t="shared" si="21"/>
        <v>N/A</v>
      </c>
      <c r="G142" s="45">
        <v>12554.054351000001</v>
      </c>
      <c r="H142" s="11" t="str">
        <f t="shared" si="22"/>
        <v>N/A</v>
      </c>
      <c r="I142" s="12">
        <v>11.71</v>
      </c>
      <c r="J142" s="12">
        <v>3.9129999999999998</v>
      </c>
      <c r="K142" s="43" t="s">
        <v>739</v>
      </c>
      <c r="L142" s="9" t="str">
        <f t="shared" si="23"/>
        <v>Yes</v>
      </c>
    </row>
    <row r="143" spans="1:12" x14ac:dyDescent="0.25">
      <c r="A143" s="44" t="s">
        <v>1475</v>
      </c>
      <c r="B143" s="35" t="s">
        <v>213</v>
      </c>
      <c r="C143" s="45">
        <v>25241.569965999999</v>
      </c>
      <c r="D143" s="11" t="str">
        <f t="shared" si="20"/>
        <v>N/A</v>
      </c>
      <c r="E143" s="45">
        <v>25789.526330000001</v>
      </c>
      <c r="F143" s="11" t="str">
        <f t="shared" si="21"/>
        <v>N/A</v>
      </c>
      <c r="G143" s="45">
        <v>27656.414640999999</v>
      </c>
      <c r="H143" s="11" t="str">
        <f t="shared" si="22"/>
        <v>N/A</v>
      </c>
      <c r="I143" s="12">
        <v>2.1709999999999998</v>
      </c>
      <c r="J143" s="12">
        <v>7.2389999999999999</v>
      </c>
      <c r="K143" s="43" t="s">
        <v>739</v>
      </c>
      <c r="L143" s="9" t="str">
        <f t="shared" si="23"/>
        <v>Yes</v>
      </c>
    </row>
    <row r="144" spans="1:12" x14ac:dyDescent="0.25">
      <c r="A144" s="44" t="s">
        <v>89</v>
      </c>
      <c r="B144" s="35" t="s">
        <v>213</v>
      </c>
      <c r="C144" s="8">
        <v>20.675509367</v>
      </c>
      <c r="D144" s="11" t="str">
        <f t="shared" ref="D144:D161" si="24">IF($B144="N/A","N/A",IF(C144&gt;10,"No",IF(C144&lt;-10,"No","Yes")))</f>
        <v>N/A</v>
      </c>
      <c r="E144" s="8">
        <v>20.195004675</v>
      </c>
      <c r="F144" s="11" t="str">
        <f t="shared" ref="F144:F161" si="25">IF($B144="N/A","N/A",IF(E144&gt;10,"No",IF(E144&lt;-10,"No","Yes")))</f>
        <v>N/A</v>
      </c>
      <c r="G144" s="8">
        <v>19.748965149</v>
      </c>
      <c r="H144" s="11" t="str">
        <f t="shared" ref="H144:H161" si="26">IF($B144="N/A","N/A",IF(G144&gt;10,"No",IF(G144&lt;-10,"No","Yes")))</f>
        <v>N/A</v>
      </c>
      <c r="I144" s="12">
        <v>-2.3199999999999998</v>
      </c>
      <c r="J144" s="12">
        <v>-2.21</v>
      </c>
      <c r="K144" s="43" t="s">
        <v>739</v>
      </c>
      <c r="L144" s="9" t="str">
        <f t="shared" ref="L144:L161" si="27">IF(J144="Div by 0", "N/A", IF(K144="N/A","N/A", IF(J144&gt;VALUE(MID(K144,1,2)), "No", IF(J144&lt;-1*VALUE(MID(K144,1,2)), "No", "Yes"))))</f>
        <v>Yes</v>
      </c>
    </row>
    <row r="145" spans="1:12" x14ac:dyDescent="0.25">
      <c r="A145" s="44" t="s">
        <v>477</v>
      </c>
      <c r="B145" s="35" t="s">
        <v>213</v>
      </c>
      <c r="C145" s="8">
        <v>21.922563417999999</v>
      </c>
      <c r="D145" s="11" t="str">
        <f t="shared" si="24"/>
        <v>N/A</v>
      </c>
      <c r="E145" s="8">
        <v>21.852731591000001</v>
      </c>
      <c r="F145" s="11" t="str">
        <f t="shared" si="25"/>
        <v>N/A</v>
      </c>
      <c r="G145" s="8">
        <v>20.803212851000001</v>
      </c>
      <c r="H145" s="11" t="str">
        <f t="shared" si="26"/>
        <v>N/A</v>
      </c>
      <c r="I145" s="12">
        <v>-0.31900000000000001</v>
      </c>
      <c r="J145" s="12">
        <v>-4.8</v>
      </c>
      <c r="K145" s="43" t="s">
        <v>739</v>
      </c>
      <c r="L145" s="9" t="str">
        <f t="shared" si="27"/>
        <v>Yes</v>
      </c>
    </row>
    <row r="146" spans="1:12" x14ac:dyDescent="0.25">
      <c r="A146" s="44" t="s">
        <v>478</v>
      </c>
      <c r="B146" s="35" t="s">
        <v>213</v>
      </c>
      <c r="C146" s="8">
        <v>19.340159272000001</v>
      </c>
      <c r="D146" s="11" t="str">
        <f t="shared" si="24"/>
        <v>N/A</v>
      </c>
      <c r="E146" s="8">
        <v>18.431157432999999</v>
      </c>
      <c r="F146" s="11" t="str">
        <f t="shared" si="25"/>
        <v>N/A</v>
      </c>
      <c r="G146" s="8">
        <v>18.665586170000001</v>
      </c>
      <c r="H146" s="11" t="str">
        <f t="shared" si="26"/>
        <v>N/A</v>
      </c>
      <c r="I146" s="12">
        <v>-4.7</v>
      </c>
      <c r="J146" s="12">
        <v>1.272</v>
      </c>
      <c r="K146" s="43" t="s">
        <v>739</v>
      </c>
      <c r="L146" s="9" t="str">
        <f t="shared" si="27"/>
        <v>Yes</v>
      </c>
    </row>
    <row r="147" spans="1:12" x14ac:dyDescent="0.25">
      <c r="A147" s="44" t="s">
        <v>1476</v>
      </c>
      <c r="B147" s="35" t="s">
        <v>213</v>
      </c>
      <c r="C147" s="8">
        <v>30.999589772</v>
      </c>
      <c r="D147" s="11" t="str">
        <f t="shared" si="24"/>
        <v>N/A</v>
      </c>
      <c r="E147" s="8">
        <v>29.664752236999998</v>
      </c>
      <c r="F147" s="11" t="str">
        <f t="shared" si="25"/>
        <v>N/A</v>
      </c>
      <c r="G147" s="8">
        <v>29.296301241999998</v>
      </c>
      <c r="H147" s="11" t="str">
        <f t="shared" si="26"/>
        <v>N/A</v>
      </c>
      <c r="I147" s="12">
        <v>-4.3099999999999996</v>
      </c>
      <c r="J147" s="12">
        <v>-1.24</v>
      </c>
      <c r="K147" s="43" t="s">
        <v>739</v>
      </c>
      <c r="L147" s="9" t="str">
        <f t="shared" si="27"/>
        <v>Yes</v>
      </c>
    </row>
    <row r="148" spans="1:12" x14ac:dyDescent="0.25">
      <c r="A148" s="44" t="s">
        <v>1477</v>
      </c>
      <c r="B148" s="35" t="s">
        <v>213</v>
      </c>
      <c r="C148" s="8">
        <v>53.538050734000002</v>
      </c>
      <c r="D148" s="11" t="str">
        <f t="shared" si="24"/>
        <v>N/A</v>
      </c>
      <c r="E148" s="8">
        <v>52.362100818000002</v>
      </c>
      <c r="F148" s="11" t="str">
        <f t="shared" si="25"/>
        <v>N/A</v>
      </c>
      <c r="G148" s="8">
        <v>52.396251673000002</v>
      </c>
      <c r="H148" s="11" t="str">
        <f t="shared" si="26"/>
        <v>N/A</v>
      </c>
      <c r="I148" s="12">
        <v>-2.2000000000000002</v>
      </c>
      <c r="J148" s="12">
        <v>6.5199999999999994E-2</v>
      </c>
      <c r="K148" s="43" t="s">
        <v>739</v>
      </c>
      <c r="L148" s="9" t="str">
        <f t="shared" si="27"/>
        <v>Yes</v>
      </c>
    </row>
    <row r="149" spans="1:12" x14ac:dyDescent="0.25">
      <c r="A149" s="44" t="s">
        <v>1478</v>
      </c>
      <c r="B149" s="35" t="s">
        <v>213</v>
      </c>
      <c r="C149" s="8">
        <v>7.4516496017999998</v>
      </c>
      <c r="D149" s="11" t="str">
        <f t="shared" si="24"/>
        <v>N/A</v>
      </c>
      <c r="E149" s="8">
        <v>6.5002742731999996</v>
      </c>
      <c r="F149" s="11" t="str">
        <f t="shared" si="25"/>
        <v>N/A</v>
      </c>
      <c r="G149" s="8">
        <v>6.4019448946999997</v>
      </c>
      <c r="H149" s="11" t="str">
        <f t="shared" si="26"/>
        <v>N/A</v>
      </c>
      <c r="I149" s="12">
        <v>-12.8</v>
      </c>
      <c r="J149" s="12">
        <v>-1.51</v>
      </c>
      <c r="K149" s="43" t="s">
        <v>739</v>
      </c>
      <c r="L149" s="9" t="str">
        <f t="shared" si="27"/>
        <v>Yes</v>
      </c>
    </row>
    <row r="150" spans="1:12" x14ac:dyDescent="0.25">
      <c r="A150" s="44" t="s">
        <v>90</v>
      </c>
      <c r="B150" s="35" t="s">
        <v>213</v>
      </c>
      <c r="C150" s="8">
        <v>41.679201421999998</v>
      </c>
      <c r="D150" s="11" t="str">
        <f t="shared" si="24"/>
        <v>N/A</v>
      </c>
      <c r="E150" s="8">
        <v>43.368505409000001</v>
      </c>
      <c r="F150" s="11" t="str">
        <f t="shared" si="25"/>
        <v>N/A</v>
      </c>
      <c r="G150" s="8">
        <v>43.169982640999997</v>
      </c>
      <c r="H150" s="11" t="str">
        <f t="shared" si="26"/>
        <v>N/A</v>
      </c>
      <c r="I150" s="12">
        <v>4.0529999999999999</v>
      </c>
      <c r="J150" s="12">
        <v>-0.45800000000000002</v>
      </c>
      <c r="K150" s="43" t="s">
        <v>739</v>
      </c>
      <c r="L150" s="9" t="str">
        <f t="shared" si="27"/>
        <v>Yes</v>
      </c>
    </row>
    <row r="151" spans="1:12" x14ac:dyDescent="0.25">
      <c r="A151" s="44" t="s">
        <v>479</v>
      </c>
      <c r="B151" s="35" t="s">
        <v>213</v>
      </c>
      <c r="C151" s="8">
        <v>38.584779705999999</v>
      </c>
      <c r="D151" s="11" t="str">
        <f t="shared" si="24"/>
        <v>N/A</v>
      </c>
      <c r="E151" s="8">
        <v>40.248086565999998</v>
      </c>
      <c r="F151" s="11" t="str">
        <f t="shared" si="25"/>
        <v>N/A</v>
      </c>
      <c r="G151" s="8">
        <v>40.294511378999999</v>
      </c>
      <c r="H151" s="11" t="str">
        <f t="shared" si="26"/>
        <v>N/A</v>
      </c>
      <c r="I151" s="12">
        <v>4.3109999999999999</v>
      </c>
      <c r="J151" s="12">
        <v>0.1153</v>
      </c>
      <c r="K151" s="43" t="s">
        <v>739</v>
      </c>
      <c r="L151" s="9" t="str">
        <f t="shared" si="27"/>
        <v>Yes</v>
      </c>
    </row>
    <row r="152" spans="1:12" x14ac:dyDescent="0.25">
      <c r="A152" s="44" t="s">
        <v>480</v>
      </c>
      <c r="B152" s="35" t="s">
        <v>213</v>
      </c>
      <c r="C152" s="8">
        <v>44.852104664000002</v>
      </c>
      <c r="D152" s="11" t="str">
        <f t="shared" si="24"/>
        <v>N/A</v>
      </c>
      <c r="E152" s="8">
        <v>46.352166758000003</v>
      </c>
      <c r="F152" s="11" t="str">
        <f t="shared" si="25"/>
        <v>N/A</v>
      </c>
      <c r="G152" s="8">
        <v>45.732036737000001</v>
      </c>
      <c r="H152" s="11" t="str">
        <f t="shared" si="26"/>
        <v>N/A</v>
      </c>
      <c r="I152" s="12">
        <v>3.3439999999999999</v>
      </c>
      <c r="J152" s="12">
        <v>-1.34</v>
      </c>
      <c r="K152" s="43" t="s">
        <v>739</v>
      </c>
      <c r="L152" s="9" t="str">
        <f t="shared" si="27"/>
        <v>Yes</v>
      </c>
    </row>
    <row r="153" spans="1:12" x14ac:dyDescent="0.25">
      <c r="A153" s="44" t="s">
        <v>117</v>
      </c>
      <c r="B153" s="35" t="s">
        <v>213</v>
      </c>
      <c r="C153" s="8">
        <v>89.607548202000004</v>
      </c>
      <c r="D153" s="11" t="str">
        <f t="shared" si="24"/>
        <v>N/A</v>
      </c>
      <c r="E153" s="8">
        <v>88.740483505</v>
      </c>
      <c r="F153" s="11" t="str">
        <f t="shared" si="25"/>
        <v>N/A</v>
      </c>
      <c r="G153" s="8">
        <v>88.382961676999997</v>
      </c>
      <c r="H153" s="11" t="str">
        <f t="shared" si="26"/>
        <v>N/A</v>
      </c>
      <c r="I153" s="12">
        <v>-0.96799999999999997</v>
      </c>
      <c r="J153" s="12">
        <v>-0.40300000000000002</v>
      </c>
      <c r="K153" s="43" t="s">
        <v>739</v>
      </c>
      <c r="L153" s="9" t="str">
        <f t="shared" si="27"/>
        <v>Yes</v>
      </c>
    </row>
    <row r="154" spans="1:12" x14ac:dyDescent="0.25">
      <c r="A154" s="44" t="s">
        <v>481</v>
      </c>
      <c r="B154" s="35" t="s">
        <v>213</v>
      </c>
      <c r="C154" s="8">
        <v>87.449933243999993</v>
      </c>
      <c r="D154" s="11" t="str">
        <f t="shared" si="24"/>
        <v>N/A</v>
      </c>
      <c r="E154" s="8">
        <v>85.669041964000002</v>
      </c>
      <c r="F154" s="11" t="str">
        <f t="shared" si="25"/>
        <v>N/A</v>
      </c>
      <c r="G154" s="8">
        <v>85.060240964000002</v>
      </c>
      <c r="H154" s="11" t="str">
        <f t="shared" si="26"/>
        <v>N/A</v>
      </c>
      <c r="I154" s="12">
        <v>-2.04</v>
      </c>
      <c r="J154" s="12">
        <v>-0.71099999999999997</v>
      </c>
      <c r="K154" s="43" t="s">
        <v>739</v>
      </c>
      <c r="L154" s="9" t="str">
        <f t="shared" si="27"/>
        <v>Yes</v>
      </c>
    </row>
    <row r="155" spans="1:12" x14ac:dyDescent="0.25">
      <c r="A155" s="44" t="s">
        <v>482</v>
      </c>
      <c r="B155" s="35" t="s">
        <v>213</v>
      </c>
      <c r="C155" s="8">
        <v>91.922639363000002</v>
      </c>
      <c r="D155" s="11" t="str">
        <f t="shared" si="24"/>
        <v>N/A</v>
      </c>
      <c r="E155" s="8">
        <v>91.908941306000003</v>
      </c>
      <c r="F155" s="11" t="str">
        <f t="shared" si="25"/>
        <v>N/A</v>
      </c>
      <c r="G155" s="8">
        <v>91.707185304999996</v>
      </c>
      <c r="H155" s="11" t="str">
        <f t="shared" si="26"/>
        <v>N/A</v>
      </c>
      <c r="I155" s="12">
        <v>-1.4999999999999999E-2</v>
      </c>
      <c r="J155" s="12">
        <v>-0.22</v>
      </c>
      <c r="K155" s="43" t="s">
        <v>739</v>
      </c>
      <c r="L155" s="9" t="str">
        <f t="shared" si="27"/>
        <v>Yes</v>
      </c>
    </row>
    <row r="156" spans="1:12" x14ac:dyDescent="0.25">
      <c r="A156" s="44" t="s">
        <v>1479</v>
      </c>
      <c r="B156" s="35" t="s">
        <v>213</v>
      </c>
      <c r="C156" s="36">
        <v>0.52447089950000003</v>
      </c>
      <c r="D156" s="11" t="str">
        <f t="shared" si="24"/>
        <v>N/A</v>
      </c>
      <c r="E156" s="36">
        <v>0.71164021160000002</v>
      </c>
      <c r="F156" s="11" t="str">
        <f t="shared" si="25"/>
        <v>N/A</v>
      </c>
      <c r="G156" s="36">
        <v>0.59229208919999998</v>
      </c>
      <c r="H156" s="11" t="str">
        <f t="shared" si="26"/>
        <v>N/A</v>
      </c>
      <c r="I156" s="12">
        <v>35.69</v>
      </c>
      <c r="J156" s="12">
        <v>-16.8</v>
      </c>
      <c r="K156" s="43" t="s">
        <v>739</v>
      </c>
      <c r="L156" s="9" t="str">
        <f t="shared" si="27"/>
        <v>Yes</v>
      </c>
    </row>
    <row r="157" spans="1:12" x14ac:dyDescent="0.25">
      <c r="A157" s="44" t="s">
        <v>1480</v>
      </c>
      <c r="B157" s="35" t="s">
        <v>213</v>
      </c>
      <c r="C157" s="36">
        <v>0.45432399509999999</v>
      </c>
      <c r="D157" s="11" t="str">
        <f t="shared" si="24"/>
        <v>N/A</v>
      </c>
      <c r="E157" s="36">
        <v>0.1038647343</v>
      </c>
      <c r="F157" s="11" t="str">
        <f t="shared" si="25"/>
        <v>N/A</v>
      </c>
      <c r="G157" s="36">
        <v>0.12998713000000001</v>
      </c>
      <c r="H157" s="11" t="str">
        <f t="shared" si="26"/>
        <v>N/A</v>
      </c>
      <c r="I157" s="12">
        <v>-77.099999999999994</v>
      </c>
      <c r="J157" s="12">
        <v>25.15</v>
      </c>
      <c r="K157" s="43" t="s">
        <v>739</v>
      </c>
      <c r="L157" s="9" t="str">
        <f t="shared" si="27"/>
        <v>Yes</v>
      </c>
    </row>
    <row r="158" spans="1:12" x14ac:dyDescent="0.25">
      <c r="A158" s="44" t="s">
        <v>1481</v>
      </c>
      <c r="B158" s="35" t="s">
        <v>213</v>
      </c>
      <c r="C158" s="36">
        <v>0.57352941180000006</v>
      </c>
      <c r="D158" s="11" t="str">
        <f t="shared" si="24"/>
        <v>N/A</v>
      </c>
      <c r="E158" s="36">
        <v>1.4255952381000001</v>
      </c>
      <c r="F158" s="11" t="str">
        <f t="shared" si="25"/>
        <v>N/A</v>
      </c>
      <c r="G158" s="36">
        <v>1.1013024602000001</v>
      </c>
      <c r="H158" s="11" t="str">
        <f t="shared" si="26"/>
        <v>N/A</v>
      </c>
      <c r="I158" s="12">
        <v>148.6</v>
      </c>
      <c r="J158" s="12">
        <v>-22.7</v>
      </c>
      <c r="K158" s="43" t="s">
        <v>739</v>
      </c>
      <c r="L158" s="9" t="str">
        <f t="shared" si="27"/>
        <v>Yes</v>
      </c>
    </row>
    <row r="159" spans="1:12" x14ac:dyDescent="0.25">
      <c r="A159" s="44" t="s">
        <v>1482</v>
      </c>
      <c r="B159" s="35" t="s">
        <v>213</v>
      </c>
      <c r="C159" s="36">
        <v>255.11071901</v>
      </c>
      <c r="D159" s="11" t="str">
        <f t="shared" si="24"/>
        <v>N/A</v>
      </c>
      <c r="E159" s="36">
        <v>244.99099505000001</v>
      </c>
      <c r="F159" s="11" t="str">
        <f t="shared" si="25"/>
        <v>N/A</v>
      </c>
      <c r="G159" s="36">
        <v>246.09343665</v>
      </c>
      <c r="H159" s="11" t="str">
        <f t="shared" si="26"/>
        <v>N/A</v>
      </c>
      <c r="I159" s="12">
        <v>-3.97</v>
      </c>
      <c r="J159" s="12">
        <v>0.45</v>
      </c>
      <c r="K159" s="43" t="s">
        <v>739</v>
      </c>
      <c r="L159" s="9" t="str">
        <f t="shared" si="27"/>
        <v>Yes</v>
      </c>
    </row>
    <row r="160" spans="1:12" x14ac:dyDescent="0.25">
      <c r="A160" s="44" t="s">
        <v>1483</v>
      </c>
      <c r="B160" s="35" t="s">
        <v>213</v>
      </c>
      <c r="C160" s="36">
        <v>258.62194513999998</v>
      </c>
      <c r="D160" s="11" t="str">
        <f t="shared" si="24"/>
        <v>N/A</v>
      </c>
      <c r="E160" s="36">
        <v>246.05393144999999</v>
      </c>
      <c r="F160" s="11" t="str">
        <f t="shared" si="25"/>
        <v>N/A</v>
      </c>
      <c r="G160" s="36">
        <v>247.45579968999999</v>
      </c>
      <c r="H160" s="11" t="str">
        <f t="shared" si="26"/>
        <v>N/A</v>
      </c>
      <c r="I160" s="12">
        <v>-4.8600000000000003</v>
      </c>
      <c r="J160" s="12">
        <v>0.56969999999999998</v>
      </c>
      <c r="K160" s="43" t="s">
        <v>739</v>
      </c>
      <c r="L160" s="9" t="str">
        <f t="shared" si="27"/>
        <v>Yes</v>
      </c>
    </row>
    <row r="161" spans="1:12" x14ac:dyDescent="0.25">
      <c r="A161" s="44" t="s">
        <v>1484</v>
      </c>
      <c r="B161" s="35" t="s">
        <v>213</v>
      </c>
      <c r="C161" s="36">
        <v>228.24045802000001</v>
      </c>
      <c r="D161" s="11" t="str">
        <f t="shared" si="24"/>
        <v>N/A</v>
      </c>
      <c r="E161" s="36">
        <v>236.092827</v>
      </c>
      <c r="F161" s="11" t="str">
        <f t="shared" si="25"/>
        <v>N/A</v>
      </c>
      <c r="G161" s="36">
        <v>234.84388186000001</v>
      </c>
      <c r="H161" s="11" t="str">
        <f t="shared" si="26"/>
        <v>N/A</v>
      </c>
      <c r="I161" s="12">
        <v>3.44</v>
      </c>
      <c r="J161" s="12">
        <v>-0.52900000000000003</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11</v>
      </c>
      <c r="F163" s="11" t="str">
        <f t="shared" si="29"/>
        <v>N/A</v>
      </c>
      <c r="G163" s="36">
        <v>11</v>
      </c>
      <c r="H163" s="11" t="str">
        <f t="shared" si="30"/>
        <v>N/A</v>
      </c>
      <c r="I163" s="12">
        <v>50</v>
      </c>
      <c r="J163" s="12">
        <v>66.67</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0</v>
      </c>
      <c r="D165" s="11" t="str">
        <f t="shared" si="28"/>
        <v>N/A</v>
      </c>
      <c r="E165" s="36">
        <v>0</v>
      </c>
      <c r="F165" s="11" t="str">
        <f t="shared" si="29"/>
        <v>N/A</v>
      </c>
      <c r="G165" s="36">
        <v>0</v>
      </c>
      <c r="H165" s="11" t="str">
        <f t="shared" si="30"/>
        <v>N/A</v>
      </c>
      <c r="I165" s="12" t="s">
        <v>1746</v>
      </c>
      <c r="J165" s="12" t="s">
        <v>1746</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41</v>
      </c>
      <c r="D167" s="11" t="str">
        <f t="shared" si="28"/>
        <v>N/A</v>
      </c>
      <c r="E167" s="36">
        <v>55</v>
      </c>
      <c r="F167" s="11" t="str">
        <f t="shared" si="29"/>
        <v>N/A</v>
      </c>
      <c r="G167" s="36">
        <v>56</v>
      </c>
      <c r="H167" s="11" t="str">
        <f t="shared" si="30"/>
        <v>N/A</v>
      </c>
      <c r="I167" s="12">
        <v>34.15</v>
      </c>
      <c r="J167" s="12">
        <v>1.8180000000000001</v>
      </c>
      <c r="K167" s="14" t="s">
        <v>213</v>
      </c>
      <c r="L167" s="9" t="str">
        <f t="shared" si="31"/>
        <v>N/A</v>
      </c>
    </row>
    <row r="168" spans="1:12" x14ac:dyDescent="0.25">
      <c r="A168" s="44" t="s">
        <v>125</v>
      </c>
      <c r="B168" s="35" t="s">
        <v>213</v>
      </c>
      <c r="C168" s="45">
        <v>610450</v>
      </c>
      <c r="D168" s="11" t="str">
        <f t="shared" si="28"/>
        <v>N/A</v>
      </c>
      <c r="E168" s="45">
        <v>721606</v>
      </c>
      <c r="F168" s="11" t="str">
        <f t="shared" si="29"/>
        <v>N/A</v>
      </c>
      <c r="G168" s="45">
        <v>819596</v>
      </c>
      <c r="H168" s="11" t="str">
        <f t="shared" si="30"/>
        <v>N/A</v>
      </c>
      <c r="I168" s="12">
        <v>18.21</v>
      </c>
      <c r="J168" s="12">
        <v>13.58</v>
      </c>
      <c r="K168" s="14" t="s">
        <v>213</v>
      </c>
      <c r="L168" s="9" t="str">
        <f t="shared" si="31"/>
        <v>N/A</v>
      </c>
    </row>
    <row r="169" spans="1:12" x14ac:dyDescent="0.25">
      <c r="A169" s="44" t="s">
        <v>1621</v>
      </c>
      <c r="B169" s="35" t="s">
        <v>213</v>
      </c>
      <c r="C169" s="45">
        <v>83263</v>
      </c>
      <c r="D169" s="11" t="str">
        <f t="shared" si="28"/>
        <v>N/A</v>
      </c>
      <c r="E169" s="45">
        <v>219552</v>
      </c>
      <c r="F169" s="11" t="str">
        <f t="shared" si="29"/>
        <v>N/A</v>
      </c>
      <c r="G169" s="45">
        <v>237177</v>
      </c>
      <c r="H169" s="11" t="str">
        <f t="shared" si="30"/>
        <v>N/A</v>
      </c>
      <c r="I169" s="12">
        <v>163.69999999999999</v>
      </c>
      <c r="J169" s="12">
        <v>8.0280000000000005</v>
      </c>
      <c r="K169" s="14" t="s">
        <v>213</v>
      </c>
      <c r="L169" s="9" t="str">
        <f t="shared" si="31"/>
        <v>N/A</v>
      </c>
    </row>
    <row r="170" spans="1:12" x14ac:dyDescent="0.25">
      <c r="A170" s="44" t="s">
        <v>1378</v>
      </c>
      <c r="B170" s="35" t="s">
        <v>213</v>
      </c>
      <c r="C170" s="45">
        <v>181126</v>
      </c>
      <c r="D170" s="11" t="str">
        <f t="shared" si="28"/>
        <v>N/A</v>
      </c>
      <c r="E170" s="45">
        <v>147269</v>
      </c>
      <c r="F170" s="11" t="str">
        <f t="shared" si="29"/>
        <v>N/A</v>
      </c>
      <c r="G170" s="45">
        <v>147269</v>
      </c>
      <c r="H170" s="11" t="str">
        <f t="shared" si="30"/>
        <v>N/A</v>
      </c>
      <c r="I170" s="12">
        <v>-18.7</v>
      </c>
      <c r="J170" s="12">
        <v>0</v>
      </c>
      <c r="K170" s="14" t="s">
        <v>213</v>
      </c>
      <c r="L170" s="9" t="str">
        <f t="shared" si="31"/>
        <v>N/A</v>
      </c>
    </row>
    <row r="171" spans="1:12" x14ac:dyDescent="0.25">
      <c r="A171" s="44" t="s">
        <v>1615</v>
      </c>
      <c r="B171" s="35" t="s">
        <v>213</v>
      </c>
      <c r="C171" s="45">
        <v>78446</v>
      </c>
      <c r="D171" s="11" t="str">
        <f t="shared" si="28"/>
        <v>N/A</v>
      </c>
      <c r="E171" s="45">
        <v>47377</v>
      </c>
      <c r="F171" s="11" t="str">
        <f t="shared" si="29"/>
        <v>N/A</v>
      </c>
      <c r="G171" s="45">
        <v>42760</v>
      </c>
      <c r="H171" s="11" t="str">
        <f t="shared" si="30"/>
        <v>N/A</v>
      </c>
      <c r="I171" s="12">
        <v>-39.6</v>
      </c>
      <c r="J171" s="12">
        <v>-9.75</v>
      </c>
      <c r="K171" s="14" t="s">
        <v>213</v>
      </c>
      <c r="L171" s="9" t="str">
        <f t="shared" si="31"/>
        <v>N/A</v>
      </c>
    </row>
    <row r="172" spans="1:12" x14ac:dyDescent="0.25">
      <c r="A172" s="44" t="s">
        <v>1616</v>
      </c>
      <c r="B172" s="35" t="s">
        <v>213</v>
      </c>
      <c r="C172" s="45">
        <v>610450</v>
      </c>
      <c r="D172" s="11" t="str">
        <f t="shared" si="28"/>
        <v>N/A</v>
      </c>
      <c r="E172" s="45">
        <v>670487</v>
      </c>
      <c r="F172" s="11" t="str">
        <f t="shared" si="29"/>
        <v>N/A</v>
      </c>
      <c r="G172" s="45">
        <v>818435</v>
      </c>
      <c r="H172" s="11" t="str">
        <f t="shared" si="30"/>
        <v>N/A</v>
      </c>
      <c r="I172" s="12">
        <v>9.8350000000000009</v>
      </c>
      <c r="J172" s="12">
        <v>22.07</v>
      </c>
      <c r="K172" s="14" t="s">
        <v>213</v>
      </c>
      <c r="L172" s="9" t="str">
        <f t="shared" si="31"/>
        <v>N/A</v>
      </c>
    </row>
    <row r="173" spans="1:12" ht="25" x14ac:dyDescent="0.25">
      <c r="A173" s="44" t="s">
        <v>1379</v>
      </c>
      <c r="B173" s="35" t="s">
        <v>213</v>
      </c>
      <c r="C173" s="45">
        <v>12834</v>
      </c>
      <c r="D173" s="11" t="str">
        <f t="shared" ref="D173:D187" si="32">IF($B173="N/A","N/A",IF(C173&gt;10,"No",IF(C173&lt;-10,"No","Yes")))</f>
        <v>N/A</v>
      </c>
      <c r="E173" s="45">
        <v>878</v>
      </c>
      <c r="F173" s="11" t="str">
        <f t="shared" ref="F173:F187" si="33">IF($B173="N/A","N/A",IF(E173&gt;10,"No",IF(E173&lt;-10,"No","Yes")))</f>
        <v>N/A</v>
      </c>
      <c r="G173" s="45">
        <v>8031</v>
      </c>
      <c r="H173" s="11" t="str">
        <f t="shared" ref="H173:H187" si="34">IF($B173="N/A","N/A",IF(G173&gt;10,"No",IF(G173&lt;-10,"No","Yes")))</f>
        <v>N/A</v>
      </c>
      <c r="I173" s="12">
        <v>-93.2</v>
      </c>
      <c r="J173" s="12">
        <v>814.7</v>
      </c>
      <c r="K173" s="43" t="s">
        <v>739</v>
      </c>
      <c r="L173" s="9" t="str">
        <f t="shared" ref="L173:L187" si="35">IF(J173="Div by 0", "N/A", IF(K173="N/A","N/A", IF(J173&gt;VALUE(MID(K173,1,2)), "No", IF(J173&lt;-1*VALUE(MID(K173,1,2)), "No", "Yes"))))</f>
        <v>No</v>
      </c>
    </row>
    <row r="174" spans="1:12" x14ac:dyDescent="0.25">
      <c r="A174" s="44" t="s">
        <v>649</v>
      </c>
      <c r="B174" s="35" t="s">
        <v>213</v>
      </c>
      <c r="C174" s="36">
        <v>34</v>
      </c>
      <c r="D174" s="11" t="str">
        <f t="shared" si="32"/>
        <v>N/A</v>
      </c>
      <c r="E174" s="36">
        <v>11</v>
      </c>
      <c r="F174" s="11" t="str">
        <f t="shared" si="33"/>
        <v>N/A</v>
      </c>
      <c r="G174" s="36">
        <v>11</v>
      </c>
      <c r="H174" s="11" t="str">
        <f t="shared" si="34"/>
        <v>N/A</v>
      </c>
      <c r="I174" s="12">
        <v>-88.2</v>
      </c>
      <c r="J174" s="12">
        <v>125</v>
      </c>
      <c r="K174" s="43" t="s">
        <v>739</v>
      </c>
      <c r="L174" s="9" t="str">
        <f t="shared" si="35"/>
        <v>No</v>
      </c>
    </row>
    <row r="175" spans="1:12" x14ac:dyDescent="0.25">
      <c r="A175" s="44" t="s">
        <v>1380</v>
      </c>
      <c r="B175" s="35" t="s">
        <v>213</v>
      </c>
      <c r="C175" s="45">
        <v>377.47058823999998</v>
      </c>
      <c r="D175" s="11" t="str">
        <f t="shared" si="32"/>
        <v>N/A</v>
      </c>
      <c r="E175" s="45">
        <v>219.5</v>
      </c>
      <c r="F175" s="11" t="str">
        <f t="shared" si="33"/>
        <v>N/A</v>
      </c>
      <c r="G175" s="45">
        <v>892.33333332999996</v>
      </c>
      <c r="H175" s="11" t="str">
        <f t="shared" si="34"/>
        <v>N/A</v>
      </c>
      <c r="I175" s="12">
        <v>-41.8</v>
      </c>
      <c r="J175" s="12">
        <v>306.5</v>
      </c>
      <c r="K175" s="43" t="s">
        <v>739</v>
      </c>
      <c r="L175" s="9" t="str">
        <f t="shared" si="35"/>
        <v>No</v>
      </c>
    </row>
    <row r="176" spans="1:12" ht="25" x14ac:dyDescent="0.25">
      <c r="A176" s="44" t="s">
        <v>1381</v>
      </c>
      <c r="B176" s="35" t="s">
        <v>213</v>
      </c>
      <c r="C176" s="45">
        <v>11382</v>
      </c>
      <c r="D176" s="11" t="str">
        <f t="shared" si="32"/>
        <v>N/A</v>
      </c>
      <c r="E176" s="45">
        <v>9983</v>
      </c>
      <c r="F176" s="11" t="str">
        <f t="shared" si="33"/>
        <v>N/A</v>
      </c>
      <c r="G176" s="45">
        <v>6600</v>
      </c>
      <c r="H176" s="11" t="str">
        <f t="shared" si="34"/>
        <v>N/A</v>
      </c>
      <c r="I176" s="12">
        <v>-12.3</v>
      </c>
      <c r="J176" s="12">
        <v>-33.9</v>
      </c>
      <c r="K176" s="43" t="s">
        <v>739</v>
      </c>
      <c r="L176" s="9" t="str">
        <f t="shared" si="35"/>
        <v>No</v>
      </c>
    </row>
    <row r="177" spans="1:12" x14ac:dyDescent="0.25">
      <c r="A177" s="44" t="s">
        <v>516</v>
      </c>
      <c r="B177" s="35" t="s">
        <v>213</v>
      </c>
      <c r="C177" s="36">
        <v>26</v>
      </c>
      <c r="D177" s="11" t="str">
        <f t="shared" si="32"/>
        <v>N/A</v>
      </c>
      <c r="E177" s="36">
        <v>19</v>
      </c>
      <c r="F177" s="11" t="str">
        <f t="shared" si="33"/>
        <v>N/A</v>
      </c>
      <c r="G177" s="36">
        <v>18</v>
      </c>
      <c r="H177" s="11" t="str">
        <f t="shared" si="34"/>
        <v>N/A</v>
      </c>
      <c r="I177" s="12">
        <v>-26.9</v>
      </c>
      <c r="J177" s="12">
        <v>-5.26</v>
      </c>
      <c r="K177" s="43" t="s">
        <v>739</v>
      </c>
      <c r="L177" s="9" t="str">
        <f t="shared" si="35"/>
        <v>Yes</v>
      </c>
    </row>
    <row r="178" spans="1:12" x14ac:dyDescent="0.25">
      <c r="A178" s="44" t="s">
        <v>1382</v>
      </c>
      <c r="B178" s="35" t="s">
        <v>213</v>
      </c>
      <c r="C178" s="45">
        <v>437.76923076999998</v>
      </c>
      <c r="D178" s="11" t="str">
        <f t="shared" si="32"/>
        <v>N/A</v>
      </c>
      <c r="E178" s="45">
        <v>525.42105262999996</v>
      </c>
      <c r="F178" s="11" t="str">
        <f t="shared" si="33"/>
        <v>N/A</v>
      </c>
      <c r="G178" s="45">
        <v>366.66666666999998</v>
      </c>
      <c r="H178" s="11" t="str">
        <f t="shared" si="34"/>
        <v>N/A</v>
      </c>
      <c r="I178" s="12">
        <v>20.02</v>
      </c>
      <c r="J178" s="12">
        <v>-30.2</v>
      </c>
      <c r="K178" s="43" t="s">
        <v>739</v>
      </c>
      <c r="L178" s="9" t="str">
        <f t="shared" si="35"/>
        <v>No</v>
      </c>
    </row>
    <row r="179" spans="1:12" ht="25" x14ac:dyDescent="0.25">
      <c r="A179" s="44" t="s">
        <v>1383</v>
      </c>
      <c r="B179" s="35" t="s">
        <v>213</v>
      </c>
      <c r="C179" s="45">
        <v>70485</v>
      </c>
      <c r="D179" s="11" t="str">
        <f t="shared" si="32"/>
        <v>N/A</v>
      </c>
      <c r="E179" s="45">
        <v>118730</v>
      </c>
      <c r="F179" s="11" t="str">
        <f t="shared" si="33"/>
        <v>N/A</v>
      </c>
      <c r="G179" s="45">
        <v>105560</v>
      </c>
      <c r="H179" s="11" t="str">
        <f t="shared" si="34"/>
        <v>N/A</v>
      </c>
      <c r="I179" s="12">
        <v>68.45</v>
      </c>
      <c r="J179" s="12">
        <v>-11.1</v>
      </c>
      <c r="K179" s="43" t="s">
        <v>739</v>
      </c>
      <c r="L179" s="9" t="str">
        <f t="shared" si="35"/>
        <v>Yes</v>
      </c>
    </row>
    <row r="180" spans="1:12" x14ac:dyDescent="0.25">
      <c r="A180" s="44" t="s">
        <v>517</v>
      </c>
      <c r="B180" s="35" t="s">
        <v>213</v>
      </c>
      <c r="C180" s="36">
        <v>95</v>
      </c>
      <c r="D180" s="11" t="str">
        <f t="shared" si="32"/>
        <v>N/A</v>
      </c>
      <c r="E180" s="36">
        <v>152</v>
      </c>
      <c r="F180" s="11" t="str">
        <f t="shared" si="33"/>
        <v>N/A</v>
      </c>
      <c r="G180" s="36">
        <v>142</v>
      </c>
      <c r="H180" s="11" t="str">
        <f t="shared" si="34"/>
        <v>N/A</v>
      </c>
      <c r="I180" s="12">
        <v>60</v>
      </c>
      <c r="J180" s="12">
        <v>-6.58</v>
      </c>
      <c r="K180" s="43" t="s">
        <v>739</v>
      </c>
      <c r="L180" s="9" t="str">
        <f t="shared" si="35"/>
        <v>Yes</v>
      </c>
    </row>
    <row r="181" spans="1:12" ht="25" x14ac:dyDescent="0.25">
      <c r="A181" s="44" t="s">
        <v>1384</v>
      </c>
      <c r="B181" s="35" t="s">
        <v>213</v>
      </c>
      <c r="C181" s="45">
        <v>741.94736841999998</v>
      </c>
      <c r="D181" s="11" t="str">
        <f t="shared" si="32"/>
        <v>N/A</v>
      </c>
      <c r="E181" s="45">
        <v>781.11842105000005</v>
      </c>
      <c r="F181" s="11" t="str">
        <f t="shared" si="33"/>
        <v>N/A</v>
      </c>
      <c r="G181" s="45">
        <v>743.38028168999995</v>
      </c>
      <c r="H181" s="11" t="str">
        <f t="shared" si="34"/>
        <v>N/A</v>
      </c>
      <c r="I181" s="12">
        <v>5.2789999999999999</v>
      </c>
      <c r="J181" s="12">
        <v>-4.83</v>
      </c>
      <c r="K181" s="43" t="s">
        <v>739</v>
      </c>
      <c r="L181" s="9" t="str">
        <f t="shared" si="35"/>
        <v>Yes</v>
      </c>
    </row>
    <row r="182" spans="1:12" ht="25" x14ac:dyDescent="0.25">
      <c r="A182" s="44" t="s">
        <v>1385</v>
      </c>
      <c r="B182" s="35" t="s">
        <v>213</v>
      </c>
      <c r="C182" s="45">
        <v>691084</v>
      </c>
      <c r="D182" s="11" t="str">
        <f t="shared" si="32"/>
        <v>N/A</v>
      </c>
      <c r="E182" s="45">
        <v>584535</v>
      </c>
      <c r="F182" s="11" t="str">
        <f t="shared" si="33"/>
        <v>N/A</v>
      </c>
      <c r="G182" s="45">
        <v>381160</v>
      </c>
      <c r="H182" s="11" t="str">
        <f t="shared" si="34"/>
        <v>N/A</v>
      </c>
      <c r="I182" s="12">
        <v>-15.4</v>
      </c>
      <c r="J182" s="12">
        <v>-34.799999999999997</v>
      </c>
      <c r="K182" s="43" t="s">
        <v>739</v>
      </c>
      <c r="L182" s="9" t="str">
        <f t="shared" si="35"/>
        <v>No</v>
      </c>
    </row>
    <row r="183" spans="1:12" x14ac:dyDescent="0.25">
      <c r="A183" s="44" t="s">
        <v>518</v>
      </c>
      <c r="B183" s="35" t="s">
        <v>213</v>
      </c>
      <c r="C183" s="36">
        <v>229</v>
      </c>
      <c r="D183" s="11" t="str">
        <f t="shared" si="32"/>
        <v>N/A</v>
      </c>
      <c r="E183" s="36">
        <v>218</v>
      </c>
      <c r="F183" s="11" t="str">
        <f t="shared" si="33"/>
        <v>N/A</v>
      </c>
      <c r="G183" s="36">
        <v>237</v>
      </c>
      <c r="H183" s="11" t="str">
        <f t="shared" si="34"/>
        <v>N/A</v>
      </c>
      <c r="I183" s="12">
        <v>-4.8</v>
      </c>
      <c r="J183" s="12">
        <v>8.7159999999999993</v>
      </c>
      <c r="K183" s="43" t="s">
        <v>739</v>
      </c>
      <c r="L183" s="9" t="str">
        <f t="shared" si="35"/>
        <v>Yes</v>
      </c>
    </row>
    <row r="184" spans="1:12" x14ac:dyDescent="0.25">
      <c r="A184" s="44" t="s">
        <v>1386</v>
      </c>
      <c r="B184" s="35" t="s">
        <v>213</v>
      </c>
      <c r="C184" s="45">
        <v>3017.8340610999999</v>
      </c>
      <c r="D184" s="11" t="str">
        <f t="shared" si="32"/>
        <v>N/A</v>
      </c>
      <c r="E184" s="45">
        <v>2681.3532110000001</v>
      </c>
      <c r="F184" s="11" t="str">
        <f t="shared" si="33"/>
        <v>N/A</v>
      </c>
      <c r="G184" s="45">
        <v>1608.2700422</v>
      </c>
      <c r="H184" s="11" t="str">
        <f t="shared" si="34"/>
        <v>N/A</v>
      </c>
      <c r="I184" s="12">
        <v>-11.1</v>
      </c>
      <c r="J184" s="12">
        <v>-40</v>
      </c>
      <c r="K184" s="43" t="s">
        <v>739</v>
      </c>
      <c r="L184" s="9" t="str">
        <f t="shared" si="35"/>
        <v>No</v>
      </c>
    </row>
    <row r="185" spans="1:12" ht="25" x14ac:dyDescent="0.25">
      <c r="A185" s="44" t="s">
        <v>1387</v>
      </c>
      <c r="B185" s="35" t="s">
        <v>213</v>
      </c>
      <c r="C185" s="45">
        <v>71857907</v>
      </c>
      <c r="D185" s="11" t="str">
        <f t="shared" si="32"/>
        <v>N/A</v>
      </c>
      <c r="E185" s="45">
        <v>72958680</v>
      </c>
      <c r="F185" s="11" t="str">
        <f t="shared" si="33"/>
        <v>N/A</v>
      </c>
      <c r="G185" s="45">
        <v>76464363</v>
      </c>
      <c r="H185" s="11" t="str">
        <f t="shared" si="34"/>
        <v>N/A</v>
      </c>
      <c r="I185" s="12">
        <v>1.532</v>
      </c>
      <c r="J185" s="12">
        <v>4.8049999999999997</v>
      </c>
      <c r="K185" s="43" t="s">
        <v>739</v>
      </c>
      <c r="L185" s="9" t="str">
        <f t="shared" si="35"/>
        <v>Yes</v>
      </c>
    </row>
    <row r="186" spans="1:12" ht="25" x14ac:dyDescent="0.25">
      <c r="A186" s="44" t="s">
        <v>519</v>
      </c>
      <c r="B186" s="35" t="s">
        <v>213</v>
      </c>
      <c r="C186" s="36">
        <v>2632</v>
      </c>
      <c r="D186" s="11" t="str">
        <f t="shared" si="32"/>
        <v>N/A</v>
      </c>
      <c r="E186" s="36">
        <v>2686</v>
      </c>
      <c r="F186" s="11" t="str">
        <f t="shared" si="33"/>
        <v>N/A</v>
      </c>
      <c r="G186" s="36">
        <v>2677</v>
      </c>
      <c r="H186" s="11" t="str">
        <f t="shared" si="34"/>
        <v>N/A</v>
      </c>
      <c r="I186" s="12">
        <v>2.052</v>
      </c>
      <c r="J186" s="12">
        <v>-0.33500000000000002</v>
      </c>
      <c r="K186" s="43" t="s">
        <v>739</v>
      </c>
      <c r="L186" s="9" t="str">
        <f t="shared" si="35"/>
        <v>Yes</v>
      </c>
    </row>
    <row r="187" spans="1:12" ht="25" x14ac:dyDescent="0.25">
      <c r="A187" s="44" t="s">
        <v>1388</v>
      </c>
      <c r="B187" s="35" t="s">
        <v>213</v>
      </c>
      <c r="C187" s="45">
        <v>27301.636397999999</v>
      </c>
      <c r="D187" s="11" t="str">
        <f t="shared" si="32"/>
        <v>N/A</v>
      </c>
      <c r="E187" s="45">
        <v>27162.576322000001</v>
      </c>
      <c r="F187" s="11" t="str">
        <f t="shared" si="33"/>
        <v>N/A</v>
      </c>
      <c r="G187" s="45">
        <v>28563.452745999999</v>
      </c>
      <c r="H187" s="11" t="str">
        <f t="shared" si="34"/>
        <v>N/A</v>
      </c>
      <c r="I187" s="12">
        <v>-0.50900000000000001</v>
      </c>
      <c r="J187" s="12">
        <v>5.157</v>
      </c>
      <c r="K187" s="43" t="s">
        <v>739</v>
      </c>
      <c r="L187" s="9" t="str">
        <f t="shared" si="35"/>
        <v>Yes</v>
      </c>
    </row>
    <row r="188" spans="1:12" x14ac:dyDescent="0.25">
      <c r="A188" s="4" t="s">
        <v>1389</v>
      </c>
      <c r="B188" s="35" t="s">
        <v>213</v>
      </c>
      <c r="C188" s="45">
        <v>72583271</v>
      </c>
      <c r="D188" s="11" t="str">
        <f t="shared" ref="D188:D203" si="36">IF($B188="N/A","N/A",IF(C188&gt;10,"No",IF(C188&lt;-10,"No","Yes")))</f>
        <v>N/A</v>
      </c>
      <c r="E188" s="45">
        <v>74140597</v>
      </c>
      <c r="F188" s="11" t="str">
        <f t="shared" ref="F188:F203" si="37">IF($B188="N/A","N/A",IF(E188&gt;10,"No",IF(E188&lt;-10,"No","Yes")))</f>
        <v>N/A</v>
      </c>
      <c r="G188" s="45">
        <v>77899117</v>
      </c>
      <c r="H188" s="11" t="str">
        <f t="shared" ref="H188:H203" si="38">IF($B188="N/A","N/A",IF(G188&gt;10,"No",IF(G188&lt;-10,"No","Yes")))</f>
        <v>N/A</v>
      </c>
      <c r="I188" s="12">
        <v>2.1459999999999999</v>
      </c>
      <c r="J188" s="12">
        <v>5.069</v>
      </c>
      <c r="K188" s="43" t="s">
        <v>739</v>
      </c>
      <c r="L188" s="9" t="str">
        <f t="shared" ref="L188:L203" si="39">IF(J188="Div by 0", "N/A", IF(K188="N/A","N/A", IF(J188&gt;VALUE(MID(K188,1,2)), "No", IF(J188&lt;-1*VALUE(MID(K188,1,2)), "No", "Yes"))))</f>
        <v>Yes</v>
      </c>
    </row>
    <row r="189" spans="1:12" x14ac:dyDescent="0.25">
      <c r="A189" s="4" t="s">
        <v>1486</v>
      </c>
      <c r="B189" s="35" t="s">
        <v>213</v>
      </c>
      <c r="C189" s="36">
        <v>2649</v>
      </c>
      <c r="D189" s="11" t="str">
        <f t="shared" si="36"/>
        <v>N/A</v>
      </c>
      <c r="E189" s="36">
        <v>2708</v>
      </c>
      <c r="F189" s="11" t="str">
        <f t="shared" si="37"/>
        <v>N/A</v>
      </c>
      <c r="G189" s="36">
        <v>2705</v>
      </c>
      <c r="H189" s="11" t="str">
        <f t="shared" si="38"/>
        <v>N/A</v>
      </c>
      <c r="I189" s="12">
        <v>2.2269999999999999</v>
      </c>
      <c r="J189" s="12">
        <v>-0.111</v>
      </c>
      <c r="K189" s="43" t="s">
        <v>739</v>
      </c>
      <c r="L189" s="9" t="str">
        <f t="shared" si="39"/>
        <v>Yes</v>
      </c>
    </row>
    <row r="190" spans="1:12" x14ac:dyDescent="0.25">
      <c r="A190" s="4" t="s">
        <v>1487</v>
      </c>
      <c r="B190" s="35" t="s">
        <v>213</v>
      </c>
      <c r="C190" s="45">
        <v>27400.253303000001</v>
      </c>
      <c r="D190" s="11" t="str">
        <f t="shared" si="36"/>
        <v>N/A</v>
      </c>
      <c r="E190" s="45">
        <v>27378.359305999998</v>
      </c>
      <c r="F190" s="11" t="str">
        <f t="shared" si="37"/>
        <v>N/A</v>
      </c>
      <c r="G190" s="45">
        <v>28798.194823999998</v>
      </c>
      <c r="H190" s="11" t="str">
        <f t="shared" si="38"/>
        <v>N/A</v>
      </c>
      <c r="I190" s="12">
        <v>-0.08</v>
      </c>
      <c r="J190" s="12">
        <v>5.1859999999999999</v>
      </c>
      <c r="K190" s="43" t="s">
        <v>739</v>
      </c>
      <c r="L190" s="9" t="str">
        <f t="shared" si="39"/>
        <v>Yes</v>
      </c>
    </row>
    <row r="191" spans="1:12" x14ac:dyDescent="0.25">
      <c r="A191" s="4" t="s">
        <v>1488</v>
      </c>
      <c r="B191" s="35" t="s">
        <v>213</v>
      </c>
      <c r="C191" s="45">
        <v>12450.199275000001</v>
      </c>
      <c r="D191" s="11" t="str">
        <f t="shared" si="36"/>
        <v>N/A</v>
      </c>
      <c r="E191" s="45">
        <v>13170.985637</v>
      </c>
      <c r="F191" s="11" t="str">
        <f t="shared" si="37"/>
        <v>N/A</v>
      </c>
      <c r="G191" s="45">
        <v>13590.271978000001</v>
      </c>
      <c r="H191" s="11" t="str">
        <f t="shared" si="38"/>
        <v>N/A</v>
      </c>
      <c r="I191" s="12">
        <v>5.7889999999999997</v>
      </c>
      <c r="J191" s="12">
        <v>3.1829999999999998</v>
      </c>
      <c r="K191" s="43" t="s">
        <v>739</v>
      </c>
      <c r="L191" s="9" t="str">
        <f t="shared" si="39"/>
        <v>Yes</v>
      </c>
    </row>
    <row r="192" spans="1:12" x14ac:dyDescent="0.25">
      <c r="A192" s="4" t="s">
        <v>1489</v>
      </c>
      <c r="B192" s="35" t="s">
        <v>213</v>
      </c>
      <c r="C192" s="45">
        <v>38107.290155000002</v>
      </c>
      <c r="D192" s="11" t="str">
        <f t="shared" si="36"/>
        <v>N/A</v>
      </c>
      <c r="E192" s="45">
        <v>37330.558066999998</v>
      </c>
      <c r="F192" s="11" t="str">
        <f t="shared" si="37"/>
        <v>N/A</v>
      </c>
      <c r="G192" s="45">
        <v>39093.949162999997</v>
      </c>
      <c r="H192" s="11" t="str">
        <f t="shared" si="38"/>
        <v>N/A</v>
      </c>
      <c r="I192" s="12">
        <v>-2.04</v>
      </c>
      <c r="J192" s="12">
        <v>4.7240000000000002</v>
      </c>
      <c r="K192" s="43" t="s">
        <v>739</v>
      </c>
      <c r="L192" s="9" t="str">
        <f t="shared" si="39"/>
        <v>Yes</v>
      </c>
    </row>
    <row r="193" spans="1:12" x14ac:dyDescent="0.25">
      <c r="A193" s="44" t="s">
        <v>1490</v>
      </c>
      <c r="B193" s="35" t="s">
        <v>213</v>
      </c>
      <c r="C193" s="9">
        <v>36.223164228000002</v>
      </c>
      <c r="D193" s="11" t="str">
        <f t="shared" si="36"/>
        <v>N/A</v>
      </c>
      <c r="E193" s="9">
        <v>36.169360224000002</v>
      </c>
      <c r="F193" s="11" t="str">
        <f t="shared" si="37"/>
        <v>N/A</v>
      </c>
      <c r="G193" s="9">
        <v>36.119642141999996</v>
      </c>
      <c r="H193" s="11" t="str">
        <f t="shared" si="38"/>
        <v>N/A</v>
      </c>
      <c r="I193" s="12">
        <v>-0.14899999999999999</v>
      </c>
      <c r="J193" s="12">
        <v>-0.13700000000000001</v>
      </c>
      <c r="K193" s="43" t="s">
        <v>739</v>
      </c>
      <c r="L193" s="9" t="str">
        <f t="shared" si="39"/>
        <v>Yes</v>
      </c>
    </row>
    <row r="194" spans="1:12" x14ac:dyDescent="0.25">
      <c r="A194" s="44" t="s">
        <v>1491</v>
      </c>
      <c r="B194" s="35" t="s">
        <v>213</v>
      </c>
      <c r="C194" s="9">
        <v>29.479305741000001</v>
      </c>
      <c r="D194" s="11" t="str">
        <f t="shared" si="36"/>
        <v>N/A</v>
      </c>
      <c r="E194" s="9">
        <v>29.400897334</v>
      </c>
      <c r="F194" s="11" t="str">
        <f t="shared" si="37"/>
        <v>N/A</v>
      </c>
      <c r="G194" s="9">
        <v>29.236947790999999</v>
      </c>
      <c r="H194" s="11" t="str">
        <f t="shared" si="38"/>
        <v>N/A</v>
      </c>
      <c r="I194" s="12">
        <v>-0.26600000000000001</v>
      </c>
      <c r="J194" s="12">
        <v>-0.55800000000000005</v>
      </c>
      <c r="K194" s="43" t="s">
        <v>739</v>
      </c>
      <c r="L194" s="9" t="str">
        <f t="shared" si="39"/>
        <v>Yes</v>
      </c>
    </row>
    <row r="195" spans="1:12" x14ac:dyDescent="0.25">
      <c r="A195" s="44" t="s">
        <v>1492</v>
      </c>
      <c r="B195" s="35" t="s">
        <v>213</v>
      </c>
      <c r="C195" s="9">
        <v>43.913538111000001</v>
      </c>
      <c r="D195" s="11" t="str">
        <f t="shared" si="36"/>
        <v>N/A</v>
      </c>
      <c r="E195" s="9">
        <v>43.69171695</v>
      </c>
      <c r="F195" s="11" t="str">
        <f t="shared" si="37"/>
        <v>N/A</v>
      </c>
      <c r="G195" s="9">
        <v>43.571042679999998</v>
      </c>
      <c r="H195" s="11" t="str">
        <f t="shared" si="38"/>
        <v>N/A</v>
      </c>
      <c r="I195" s="12">
        <v>-0.505</v>
      </c>
      <c r="J195" s="12">
        <v>-0.27600000000000002</v>
      </c>
      <c r="K195" s="43" t="s">
        <v>739</v>
      </c>
      <c r="L195" s="9" t="str">
        <f t="shared" si="39"/>
        <v>Yes</v>
      </c>
    </row>
    <row r="196" spans="1:12" x14ac:dyDescent="0.25">
      <c r="A196" s="4" t="s">
        <v>1401</v>
      </c>
      <c r="B196" s="35" t="s">
        <v>213</v>
      </c>
      <c r="C196" s="45">
        <v>71857907</v>
      </c>
      <c r="D196" s="11" t="str">
        <f t="shared" si="36"/>
        <v>N/A</v>
      </c>
      <c r="E196" s="45">
        <v>72958680</v>
      </c>
      <c r="F196" s="11" t="str">
        <f t="shared" si="37"/>
        <v>N/A</v>
      </c>
      <c r="G196" s="45">
        <v>76464363</v>
      </c>
      <c r="H196" s="11" t="str">
        <f t="shared" si="38"/>
        <v>N/A</v>
      </c>
      <c r="I196" s="12">
        <v>1.532</v>
      </c>
      <c r="J196" s="12">
        <v>4.8049999999999997</v>
      </c>
      <c r="K196" s="43" t="s">
        <v>739</v>
      </c>
      <c r="L196" s="9" t="str">
        <f t="shared" si="39"/>
        <v>Yes</v>
      </c>
    </row>
    <row r="197" spans="1:12" x14ac:dyDescent="0.25">
      <c r="A197" s="4" t="s">
        <v>1493</v>
      </c>
      <c r="B197" s="35" t="s">
        <v>213</v>
      </c>
      <c r="C197" s="36">
        <v>2632</v>
      </c>
      <c r="D197" s="11" t="str">
        <f t="shared" si="36"/>
        <v>N/A</v>
      </c>
      <c r="E197" s="36">
        <v>2686</v>
      </c>
      <c r="F197" s="11" t="str">
        <f t="shared" si="37"/>
        <v>N/A</v>
      </c>
      <c r="G197" s="36">
        <v>2677</v>
      </c>
      <c r="H197" s="11" t="str">
        <f t="shared" si="38"/>
        <v>N/A</v>
      </c>
      <c r="I197" s="12">
        <v>2.052</v>
      </c>
      <c r="J197" s="12">
        <v>-0.33500000000000002</v>
      </c>
      <c r="K197" s="43" t="s">
        <v>739</v>
      </c>
      <c r="L197" s="9" t="str">
        <f t="shared" si="39"/>
        <v>Yes</v>
      </c>
    </row>
    <row r="198" spans="1:12" ht="25" x14ac:dyDescent="0.25">
      <c r="A198" s="4" t="s">
        <v>1494</v>
      </c>
      <c r="B198" s="35" t="s">
        <v>213</v>
      </c>
      <c r="C198" s="45">
        <v>27301.636397999999</v>
      </c>
      <c r="D198" s="11" t="str">
        <f t="shared" si="36"/>
        <v>N/A</v>
      </c>
      <c r="E198" s="45">
        <v>27162.576322000001</v>
      </c>
      <c r="F198" s="11" t="str">
        <f t="shared" si="37"/>
        <v>N/A</v>
      </c>
      <c r="G198" s="45">
        <v>28563.452745999999</v>
      </c>
      <c r="H198" s="11" t="str">
        <f t="shared" si="38"/>
        <v>N/A</v>
      </c>
      <c r="I198" s="12">
        <v>-0.50900000000000001</v>
      </c>
      <c r="J198" s="12">
        <v>5.157</v>
      </c>
      <c r="K198" s="43" t="s">
        <v>739</v>
      </c>
      <c r="L198" s="9" t="str">
        <f t="shared" si="39"/>
        <v>Yes</v>
      </c>
    </row>
    <row r="199" spans="1:12" ht="25" x14ac:dyDescent="0.25">
      <c r="A199" s="4" t="s">
        <v>1495</v>
      </c>
      <c r="B199" s="35" t="s">
        <v>213</v>
      </c>
      <c r="C199" s="45">
        <v>12209.930064</v>
      </c>
      <c r="D199" s="11" t="str">
        <f t="shared" si="36"/>
        <v>N/A</v>
      </c>
      <c r="E199" s="45">
        <v>12773.594032999999</v>
      </c>
      <c r="F199" s="11" t="str">
        <f t="shared" si="37"/>
        <v>N/A</v>
      </c>
      <c r="G199" s="45">
        <v>13179.045037</v>
      </c>
      <c r="H199" s="11" t="str">
        <f t="shared" si="38"/>
        <v>N/A</v>
      </c>
      <c r="I199" s="12">
        <v>4.6159999999999997</v>
      </c>
      <c r="J199" s="12">
        <v>3.1739999999999999</v>
      </c>
      <c r="K199" s="43" t="s">
        <v>739</v>
      </c>
      <c r="L199" s="9" t="str">
        <f t="shared" si="39"/>
        <v>Yes</v>
      </c>
    </row>
    <row r="200" spans="1:12" ht="25" x14ac:dyDescent="0.25">
      <c r="A200" s="4" t="s">
        <v>1496</v>
      </c>
      <c r="B200" s="35" t="s">
        <v>213</v>
      </c>
      <c r="C200" s="45">
        <v>38154.653167999997</v>
      </c>
      <c r="D200" s="11" t="str">
        <f t="shared" si="36"/>
        <v>N/A</v>
      </c>
      <c r="E200" s="45">
        <v>37234.863923999997</v>
      </c>
      <c r="F200" s="11" t="str">
        <f t="shared" si="37"/>
        <v>N/A</v>
      </c>
      <c r="G200" s="45">
        <v>39097.269980999998</v>
      </c>
      <c r="H200" s="11" t="str">
        <f t="shared" si="38"/>
        <v>N/A</v>
      </c>
      <c r="I200" s="12">
        <v>-2.41</v>
      </c>
      <c r="J200" s="12">
        <v>5.0019999999999998</v>
      </c>
      <c r="K200" s="43" t="s">
        <v>739</v>
      </c>
      <c r="L200" s="9" t="str">
        <f t="shared" si="39"/>
        <v>Yes</v>
      </c>
    </row>
    <row r="201" spans="1:12" ht="25" x14ac:dyDescent="0.25">
      <c r="A201" s="4" t="s">
        <v>1497</v>
      </c>
      <c r="B201" s="35" t="s">
        <v>213</v>
      </c>
      <c r="C201" s="9">
        <v>35.990701489999999</v>
      </c>
      <c r="D201" s="11" t="str">
        <f t="shared" si="36"/>
        <v>N/A</v>
      </c>
      <c r="E201" s="9">
        <v>35.875517563999999</v>
      </c>
      <c r="F201" s="11" t="str">
        <f t="shared" si="37"/>
        <v>N/A</v>
      </c>
      <c r="G201" s="9">
        <v>35.745760449000002</v>
      </c>
      <c r="H201" s="11" t="str">
        <f t="shared" si="38"/>
        <v>N/A</v>
      </c>
      <c r="I201" s="12">
        <v>-0.32</v>
      </c>
      <c r="J201" s="12">
        <v>-0.36199999999999999</v>
      </c>
      <c r="K201" s="43" t="s">
        <v>739</v>
      </c>
      <c r="L201" s="9" t="str">
        <f t="shared" si="39"/>
        <v>Yes</v>
      </c>
    </row>
    <row r="202" spans="1:12" ht="25" x14ac:dyDescent="0.25">
      <c r="A202" s="4" t="s">
        <v>1498</v>
      </c>
      <c r="B202" s="35" t="s">
        <v>213</v>
      </c>
      <c r="C202" s="9">
        <v>29.399198932000001</v>
      </c>
      <c r="D202" s="11" t="str">
        <f t="shared" si="36"/>
        <v>N/A</v>
      </c>
      <c r="E202" s="9">
        <v>29.189759831</v>
      </c>
      <c r="F202" s="11" t="str">
        <f t="shared" si="37"/>
        <v>N/A</v>
      </c>
      <c r="G202" s="9">
        <v>29.129852744000001</v>
      </c>
      <c r="H202" s="11" t="str">
        <f t="shared" si="38"/>
        <v>N/A</v>
      </c>
      <c r="I202" s="12">
        <v>-0.71199999999999997</v>
      </c>
      <c r="J202" s="12">
        <v>-0.20499999999999999</v>
      </c>
      <c r="K202" s="43" t="s">
        <v>739</v>
      </c>
      <c r="L202" s="9" t="str">
        <f t="shared" si="39"/>
        <v>Yes</v>
      </c>
    </row>
    <row r="203" spans="1:12" ht="25" x14ac:dyDescent="0.25">
      <c r="A203" s="4" t="s">
        <v>1499</v>
      </c>
      <c r="B203" s="35" t="s">
        <v>213</v>
      </c>
      <c r="C203" s="9">
        <v>43.543799772</v>
      </c>
      <c r="D203" s="11" t="str">
        <f t="shared" si="36"/>
        <v>N/A</v>
      </c>
      <c r="E203" s="9">
        <v>43.335161821</v>
      </c>
      <c r="F203" s="11" t="str">
        <f t="shared" si="37"/>
        <v>N/A</v>
      </c>
      <c r="G203" s="9">
        <v>42.922744461999997</v>
      </c>
      <c r="H203" s="11" t="str">
        <f t="shared" si="38"/>
        <v>N/A</v>
      </c>
      <c r="I203" s="12">
        <v>-0.47899999999999998</v>
      </c>
      <c r="J203" s="12">
        <v>-0.95199999999999996</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79019</v>
      </c>
      <c r="D6" s="11" t="str">
        <f>IF($B6="N/A","N/A",IF(C6&gt;10,"No",IF(C6&lt;-10,"No","Yes")))</f>
        <v>N/A</v>
      </c>
      <c r="E6" s="36">
        <v>83126</v>
      </c>
      <c r="F6" s="11" t="str">
        <f>IF($B6="N/A","N/A",IF(E6&gt;10,"No",IF(E6&lt;-10,"No","Yes")))</f>
        <v>N/A</v>
      </c>
      <c r="G6" s="36">
        <v>83135</v>
      </c>
      <c r="H6" s="11" t="str">
        <f>IF($B6="N/A","N/A",IF(G6&gt;10,"No",IF(G6&lt;-10,"No","Yes")))</f>
        <v>N/A</v>
      </c>
      <c r="I6" s="12">
        <v>5.1970000000000001</v>
      </c>
      <c r="J6" s="12">
        <v>1.0800000000000001E-2</v>
      </c>
      <c r="K6" s="43" t="s">
        <v>739</v>
      </c>
      <c r="L6" s="9" t="str">
        <f t="shared" ref="L6:L46" si="0">IF(J6="Div by 0", "N/A", IF(K6="N/A","N/A", IF(J6&gt;VALUE(MID(K6,1,2)), "No", IF(J6&lt;-1*VALUE(MID(K6,1,2)), "No", "Yes"))))</f>
        <v>Yes</v>
      </c>
    </row>
    <row r="7" spans="1:12" x14ac:dyDescent="0.25">
      <c r="A7" s="44" t="s">
        <v>10</v>
      </c>
      <c r="B7" s="35" t="s">
        <v>213</v>
      </c>
      <c r="C7" s="36">
        <v>68155</v>
      </c>
      <c r="D7" s="11" t="str">
        <f>IF($B7="N/A","N/A",IF(C7&gt;10,"No",IF(C7&lt;-10,"No","Yes")))</f>
        <v>N/A</v>
      </c>
      <c r="E7" s="36">
        <v>71611</v>
      </c>
      <c r="F7" s="11" t="str">
        <f>IF($B7="N/A","N/A",IF(E7&gt;10,"No",IF(E7&lt;-10,"No","Yes")))</f>
        <v>N/A</v>
      </c>
      <c r="G7" s="36">
        <v>71033</v>
      </c>
      <c r="H7" s="11" t="str">
        <f>IF($B7="N/A","N/A",IF(G7&gt;10,"No",IF(G7&lt;-10,"No","Yes")))</f>
        <v>N/A</v>
      </c>
      <c r="I7" s="12">
        <v>5.0709999999999997</v>
      </c>
      <c r="J7" s="12">
        <v>-0.80700000000000005</v>
      </c>
      <c r="K7" s="43" t="s">
        <v>739</v>
      </c>
      <c r="L7" s="9" t="str">
        <f t="shared" si="0"/>
        <v>Yes</v>
      </c>
    </row>
    <row r="8" spans="1:12" x14ac:dyDescent="0.25">
      <c r="A8" s="44" t="s">
        <v>91</v>
      </c>
      <c r="B8" s="9" t="s">
        <v>297</v>
      </c>
      <c r="C8" s="8">
        <v>86.251407889000006</v>
      </c>
      <c r="D8" s="11" t="str">
        <f>IF($B8="N/A","N/A",IF(C8&gt;90,"No",IF(C8&lt;65,"No","Yes")))</f>
        <v>Yes</v>
      </c>
      <c r="E8" s="8">
        <v>86.147535067000007</v>
      </c>
      <c r="F8" s="11" t="str">
        <f>IF($B8="N/A","N/A",IF(E8&gt;90,"No",IF(E8&lt;65,"No","Yes")))</f>
        <v>Yes</v>
      </c>
      <c r="G8" s="8">
        <v>85.442954231000002</v>
      </c>
      <c r="H8" s="11" t="str">
        <f>IF($B8="N/A","N/A",IF(G8&gt;90,"No",IF(G8&lt;65,"No","Yes")))</f>
        <v>Yes</v>
      </c>
      <c r="I8" s="12">
        <v>-0.12</v>
      </c>
      <c r="J8" s="12">
        <v>-0.81799999999999995</v>
      </c>
      <c r="K8" s="43" t="s">
        <v>739</v>
      </c>
      <c r="L8" s="9" t="str">
        <f t="shared" si="0"/>
        <v>Yes</v>
      </c>
    </row>
    <row r="9" spans="1:12" x14ac:dyDescent="0.25">
      <c r="A9" s="44" t="s">
        <v>92</v>
      </c>
      <c r="B9" s="9" t="s">
        <v>298</v>
      </c>
      <c r="C9" s="8">
        <v>95.926412615000004</v>
      </c>
      <c r="D9" s="11" t="str">
        <f>IF($B9="N/A","N/A",IF(C9&gt;100,"No",IF(C9&lt;90,"No","Yes")))</f>
        <v>Yes</v>
      </c>
      <c r="E9" s="8">
        <v>95.557287607000006</v>
      </c>
      <c r="F9" s="11" t="str">
        <f>IF($B9="N/A","N/A",IF(E9&gt;100,"No",IF(E9&lt;90,"No","Yes")))</f>
        <v>Yes</v>
      </c>
      <c r="G9" s="8">
        <v>95.495495495</v>
      </c>
      <c r="H9" s="11" t="str">
        <f>IF($B9="N/A","N/A",IF(G9&gt;100,"No",IF(G9&lt;90,"No","Yes")))</f>
        <v>Yes</v>
      </c>
      <c r="I9" s="12">
        <v>-0.38500000000000001</v>
      </c>
      <c r="J9" s="12">
        <v>-6.5000000000000002E-2</v>
      </c>
      <c r="K9" s="43" t="s">
        <v>739</v>
      </c>
      <c r="L9" s="9" t="str">
        <f t="shared" si="0"/>
        <v>Yes</v>
      </c>
    </row>
    <row r="10" spans="1:12" x14ac:dyDescent="0.25">
      <c r="A10" s="44" t="s">
        <v>93</v>
      </c>
      <c r="B10" s="9" t="s">
        <v>299</v>
      </c>
      <c r="C10" s="8">
        <v>90.487804878000006</v>
      </c>
      <c r="D10" s="11" t="str">
        <f>IF($B10="N/A","N/A",IF(C10&gt;100,"No",IF(C10&lt;85,"No","Yes")))</f>
        <v>Yes</v>
      </c>
      <c r="E10" s="8">
        <v>90.152284264000002</v>
      </c>
      <c r="F10" s="11" t="str">
        <f>IF($B10="N/A","N/A",IF(E10&gt;100,"No",IF(E10&lt;85,"No","Yes")))</f>
        <v>Yes</v>
      </c>
      <c r="G10" s="8">
        <v>89.760175141999994</v>
      </c>
      <c r="H10" s="11" t="str">
        <f>IF($B10="N/A","N/A",IF(G10&gt;100,"No",IF(G10&lt;85,"No","Yes")))</f>
        <v>Yes</v>
      </c>
      <c r="I10" s="12">
        <v>-0.371</v>
      </c>
      <c r="J10" s="12">
        <v>-0.435</v>
      </c>
      <c r="K10" s="43" t="s">
        <v>739</v>
      </c>
      <c r="L10" s="9" t="str">
        <f t="shared" si="0"/>
        <v>Yes</v>
      </c>
    </row>
    <row r="11" spans="1:12" x14ac:dyDescent="0.25">
      <c r="A11" s="44" t="s">
        <v>94</v>
      </c>
      <c r="B11" s="9" t="s">
        <v>300</v>
      </c>
      <c r="C11" s="8">
        <v>85.353516775000003</v>
      </c>
      <c r="D11" s="11" t="str">
        <f>IF($B11="N/A","N/A",IF(C11&gt;100,"No",IF(C11&lt;80,"No","Yes")))</f>
        <v>Yes</v>
      </c>
      <c r="E11" s="8">
        <v>85.327452600000001</v>
      </c>
      <c r="F11" s="11" t="str">
        <f>IF($B11="N/A","N/A",IF(E11&gt;100,"No",IF(E11&lt;80,"No","Yes")))</f>
        <v>Yes</v>
      </c>
      <c r="G11" s="8">
        <v>84.512974017000005</v>
      </c>
      <c r="H11" s="11" t="str">
        <f>IF($B11="N/A","N/A",IF(G11&gt;100,"No",IF(G11&lt;80,"No","Yes")))</f>
        <v>Yes</v>
      </c>
      <c r="I11" s="12">
        <v>-3.1E-2</v>
      </c>
      <c r="J11" s="12">
        <v>-0.95499999999999996</v>
      </c>
      <c r="K11" s="43" t="s">
        <v>739</v>
      </c>
      <c r="L11" s="9" t="str">
        <f t="shared" si="0"/>
        <v>Yes</v>
      </c>
    </row>
    <row r="12" spans="1:12" x14ac:dyDescent="0.25">
      <c r="A12" s="44" t="s">
        <v>95</v>
      </c>
      <c r="B12" s="9" t="s">
        <v>300</v>
      </c>
      <c r="C12" s="8">
        <v>83.803433776999995</v>
      </c>
      <c r="D12" s="11" t="str">
        <f>IF($B12="N/A","N/A",IF(C12&gt;100,"No",IF(C12&lt;80,"No","Yes")))</f>
        <v>Yes</v>
      </c>
      <c r="E12" s="8">
        <v>83.831282952999999</v>
      </c>
      <c r="F12" s="11" t="str">
        <f>IF($B12="N/A","N/A",IF(E12&gt;100,"No",IF(E12&lt;80,"No","Yes")))</f>
        <v>Yes</v>
      </c>
      <c r="G12" s="8">
        <v>83.090034595999995</v>
      </c>
      <c r="H12" s="11" t="str">
        <f>IF($B12="N/A","N/A",IF(G12&gt;100,"No",IF(G12&lt;80,"No","Yes")))</f>
        <v>Yes</v>
      </c>
      <c r="I12" s="12">
        <v>3.32E-2</v>
      </c>
      <c r="J12" s="12">
        <v>-0.88400000000000001</v>
      </c>
      <c r="K12" s="43" t="s">
        <v>739</v>
      </c>
      <c r="L12" s="9" t="str">
        <f t="shared" si="0"/>
        <v>Yes</v>
      </c>
    </row>
    <row r="13" spans="1:12" x14ac:dyDescent="0.25">
      <c r="A13" s="3" t="s">
        <v>96</v>
      </c>
      <c r="B13" s="35" t="s">
        <v>213</v>
      </c>
      <c r="C13" s="36">
        <v>60068.17</v>
      </c>
      <c r="D13" s="11" t="str">
        <f t="shared" ref="D13:D44" si="1">IF($B13="N/A","N/A",IF(C13&gt;10,"No",IF(C13&lt;-10,"No","Yes")))</f>
        <v>N/A</v>
      </c>
      <c r="E13" s="36">
        <v>64048.05</v>
      </c>
      <c r="F13" s="11" t="str">
        <f t="shared" ref="F13:F44" si="2">IF($B13="N/A","N/A",IF(E13&gt;10,"No",IF(E13&lt;-10,"No","Yes")))</f>
        <v>N/A</v>
      </c>
      <c r="G13" s="36">
        <v>64246.46</v>
      </c>
      <c r="H13" s="11" t="str">
        <f t="shared" ref="H13:H44" si="3">IF($B13="N/A","N/A",IF(G13&gt;10,"No",IF(G13&lt;-10,"No","Yes")))</f>
        <v>N/A</v>
      </c>
      <c r="I13" s="12">
        <v>6.6260000000000003</v>
      </c>
      <c r="J13" s="12">
        <v>0.30980000000000002</v>
      </c>
      <c r="K13" s="43" t="s">
        <v>739</v>
      </c>
      <c r="L13" s="9" t="str">
        <f t="shared" si="0"/>
        <v>Yes</v>
      </c>
    </row>
    <row r="14" spans="1:12" x14ac:dyDescent="0.25">
      <c r="A14" s="3" t="s">
        <v>100</v>
      </c>
      <c r="B14" s="35" t="s">
        <v>213</v>
      </c>
      <c r="C14" s="36">
        <v>3805</v>
      </c>
      <c r="D14" s="11" t="str">
        <f t="shared" si="1"/>
        <v>N/A</v>
      </c>
      <c r="E14" s="36">
        <v>3849</v>
      </c>
      <c r="F14" s="11" t="str">
        <f t="shared" si="2"/>
        <v>N/A</v>
      </c>
      <c r="G14" s="36">
        <v>3774</v>
      </c>
      <c r="H14" s="11" t="str">
        <f t="shared" si="3"/>
        <v>N/A</v>
      </c>
      <c r="I14" s="12">
        <v>1.1559999999999999</v>
      </c>
      <c r="J14" s="12">
        <v>-1.95</v>
      </c>
      <c r="K14" s="43" t="s">
        <v>739</v>
      </c>
      <c r="L14" s="9" t="str">
        <f t="shared" si="0"/>
        <v>Yes</v>
      </c>
    </row>
    <row r="15" spans="1:12" x14ac:dyDescent="0.25">
      <c r="A15" s="3" t="s">
        <v>990</v>
      </c>
      <c r="B15" s="35" t="s">
        <v>213</v>
      </c>
      <c r="C15" s="36">
        <v>806</v>
      </c>
      <c r="D15" s="11" t="str">
        <f t="shared" si="1"/>
        <v>N/A</v>
      </c>
      <c r="E15" s="36">
        <v>824</v>
      </c>
      <c r="F15" s="11" t="str">
        <f t="shared" si="2"/>
        <v>N/A</v>
      </c>
      <c r="G15" s="36">
        <v>830</v>
      </c>
      <c r="H15" s="11" t="str">
        <f t="shared" si="3"/>
        <v>N/A</v>
      </c>
      <c r="I15" s="12">
        <v>2.2330000000000001</v>
      </c>
      <c r="J15" s="12">
        <v>0.72819999999999996</v>
      </c>
      <c r="K15" s="43" t="s">
        <v>739</v>
      </c>
      <c r="L15" s="9" t="str">
        <f t="shared" si="0"/>
        <v>Yes</v>
      </c>
    </row>
    <row r="16" spans="1:12" x14ac:dyDescent="0.25">
      <c r="A16" s="3" t="s">
        <v>991</v>
      </c>
      <c r="B16" s="35" t="s">
        <v>213</v>
      </c>
      <c r="C16" s="36">
        <v>0</v>
      </c>
      <c r="D16" s="11" t="str">
        <f t="shared" si="1"/>
        <v>N/A</v>
      </c>
      <c r="E16" s="36">
        <v>0</v>
      </c>
      <c r="F16" s="11" t="str">
        <f t="shared" si="2"/>
        <v>N/A</v>
      </c>
      <c r="G16" s="36">
        <v>0</v>
      </c>
      <c r="H16" s="11" t="str">
        <f t="shared" si="3"/>
        <v>N/A</v>
      </c>
      <c r="I16" s="12" t="s">
        <v>1746</v>
      </c>
      <c r="J16" s="12" t="s">
        <v>1746</v>
      </c>
      <c r="K16" s="43" t="s">
        <v>739</v>
      </c>
      <c r="L16" s="9" t="str">
        <f t="shared" si="0"/>
        <v>N/A</v>
      </c>
    </row>
    <row r="17" spans="1:12" x14ac:dyDescent="0.25">
      <c r="A17" s="3" t="s">
        <v>992</v>
      </c>
      <c r="B17" s="35" t="s">
        <v>213</v>
      </c>
      <c r="C17" s="36">
        <v>36</v>
      </c>
      <c r="D17" s="11" t="str">
        <f t="shared" si="1"/>
        <v>N/A</v>
      </c>
      <c r="E17" s="36">
        <v>39</v>
      </c>
      <c r="F17" s="11" t="str">
        <f t="shared" si="2"/>
        <v>N/A</v>
      </c>
      <c r="G17" s="36">
        <v>36</v>
      </c>
      <c r="H17" s="11" t="str">
        <f t="shared" si="3"/>
        <v>N/A</v>
      </c>
      <c r="I17" s="12">
        <v>8.3330000000000002</v>
      </c>
      <c r="J17" s="12">
        <v>-7.69</v>
      </c>
      <c r="K17" s="43" t="s">
        <v>739</v>
      </c>
      <c r="L17" s="9" t="str">
        <f t="shared" si="0"/>
        <v>Yes</v>
      </c>
    </row>
    <row r="18" spans="1:12" x14ac:dyDescent="0.25">
      <c r="A18" s="3" t="s">
        <v>993</v>
      </c>
      <c r="B18" s="35" t="s">
        <v>213</v>
      </c>
      <c r="C18" s="36">
        <v>2963</v>
      </c>
      <c r="D18" s="11" t="str">
        <f t="shared" si="1"/>
        <v>N/A</v>
      </c>
      <c r="E18" s="36">
        <v>2986</v>
      </c>
      <c r="F18" s="11" t="str">
        <f t="shared" si="2"/>
        <v>N/A</v>
      </c>
      <c r="G18" s="36">
        <v>2908</v>
      </c>
      <c r="H18" s="11" t="str">
        <f t="shared" si="3"/>
        <v>N/A</v>
      </c>
      <c r="I18" s="12">
        <v>0.7762</v>
      </c>
      <c r="J18" s="12">
        <v>-2.61</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9430</v>
      </c>
      <c r="D20" s="11" t="str">
        <f t="shared" si="1"/>
        <v>N/A</v>
      </c>
      <c r="E20" s="36">
        <v>9850</v>
      </c>
      <c r="F20" s="11" t="str">
        <f t="shared" si="2"/>
        <v>N/A</v>
      </c>
      <c r="G20" s="36">
        <v>10049</v>
      </c>
      <c r="H20" s="11" t="str">
        <f t="shared" si="3"/>
        <v>N/A</v>
      </c>
      <c r="I20" s="12">
        <v>4.4539999999999997</v>
      </c>
      <c r="J20" s="12">
        <v>2.02</v>
      </c>
      <c r="K20" s="43" t="s">
        <v>739</v>
      </c>
      <c r="L20" s="9" t="str">
        <f t="shared" si="0"/>
        <v>Yes</v>
      </c>
    </row>
    <row r="21" spans="1:12" x14ac:dyDescent="0.25">
      <c r="A21" s="3" t="s">
        <v>995</v>
      </c>
      <c r="B21" s="35" t="s">
        <v>213</v>
      </c>
      <c r="C21" s="36">
        <v>5911</v>
      </c>
      <c r="D21" s="11" t="str">
        <f t="shared" si="1"/>
        <v>N/A</v>
      </c>
      <c r="E21" s="36">
        <v>6185</v>
      </c>
      <c r="F21" s="11" t="str">
        <f t="shared" si="2"/>
        <v>N/A</v>
      </c>
      <c r="G21" s="36">
        <v>6403</v>
      </c>
      <c r="H21" s="11" t="str">
        <f t="shared" si="3"/>
        <v>N/A</v>
      </c>
      <c r="I21" s="12">
        <v>4.6349999999999998</v>
      </c>
      <c r="J21" s="12">
        <v>3.5249999999999999</v>
      </c>
      <c r="K21" s="43" t="s">
        <v>739</v>
      </c>
      <c r="L21" s="9" t="str">
        <f t="shared" si="0"/>
        <v>Yes</v>
      </c>
    </row>
    <row r="22" spans="1:12" x14ac:dyDescent="0.25">
      <c r="A22" s="3" t="s">
        <v>996</v>
      </c>
      <c r="B22" s="35" t="s">
        <v>213</v>
      </c>
      <c r="C22" s="36">
        <v>0</v>
      </c>
      <c r="D22" s="11" t="str">
        <f t="shared" si="1"/>
        <v>N/A</v>
      </c>
      <c r="E22" s="36">
        <v>0</v>
      </c>
      <c r="F22" s="11" t="str">
        <f t="shared" si="2"/>
        <v>N/A</v>
      </c>
      <c r="G22" s="36">
        <v>0</v>
      </c>
      <c r="H22" s="11" t="str">
        <f t="shared" si="3"/>
        <v>N/A</v>
      </c>
      <c r="I22" s="12" t="s">
        <v>1746</v>
      </c>
      <c r="J22" s="12" t="s">
        <v>1746</v>
      </c>
      <c r="K22" s="43" t="s">
        <v>739</v>
      </c>
      <c r="L22" s="9" t="str">
        <f t="shared" si="0"/>
        <v>N/A</v>
      </c>
    </row>
    <row r="23" spans="1:12" x14ac:dyDescent="0.25">
      <c r="A23" s="3" t="s">
        <v>997</v>
      </c>
      <c r="B23" s="35" t="s">
        <v>213</v>
      </c>
      <c r="C23" s="36">
        <v>301</v>
      </c>
      <c r="D23" s="11" t="str">
        <f t="shared" si="1"/>
        <v>N/A</v>
      </c>
      <c r="E23" s="36">
        <v>325</v>
      </c>
      <c r="F23" s="11" t="str">
        <f t="shared" si="2"/>
        <v>N/A</v>
      </c>
      <c r="G23" s="36">
        <v>329</v>
      </c>
      <c r="H23" s="11" t="str">
        <f t="shared" si="3"/>
        <v>N/A</v>
      </c>
      <c r="I23" s="12">
        <v>7.9729999999999999</v>
      </c>
      <c r="J23" s="12">
        <v>1.2310000000000001</v>
      </c>
      <c r="K23" s="43" t="s">
        <v>739</v>
      </c>
      <c r="L23" s="9" t="str">
        <f t="shared" si="0"/>
        <v>Yes</v>
      </c>
    </row>
    <row r="24" spans="1:12" x14ac:dyDescent="0.25">
      <c r="A24" s="3" t="s">
        <v>998</v>
      </c>
      <c r="B24" s="35" t="s">
        <v>213</v>
      </c>
      <c r="C24" s="36">
        <v>3218</v>
      </c>
      <c r="D24" s="11" t="str">
        <f t="shared" si="1"/>
        <v>N/A</v>
      </c>
      <c r="E24" s="36">
        <v>3340</v>
      </c>
      <c r="F24" s="11" t="str">
        <f t="shared" si="2"/>
        <v>N/A</v>
      </c>
      <c r="G24" s="36">
        <v>3317</v>
      </c>
      <c r="H24" s="11" t="str">
        <f t="shared" si="3"/>
        <v>N/A</v>
      </c>
      <c r="I24" s="12">
        <v>3.7909999999999999</v>
      </c>
      <c r="J24" s="12">
        <v>-0.68899999999999995</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54368</v>
      </c>
      <c r="D26" s="11" t="str">
        <f t="shared" si="1"/>
        <v>N/A</v>
      </c>
      <c r="E26" s="36">
        <v>56909</v>
      </c>
      <c r="F26" s="11" t="str">
        <f t="shared" si="2"/>
        <v>N/A</v>
      </c>
      <c r="G26" s="36">
        <v>57461</v>
      </c>
      <c r="H26" s="11" t="str">
        <f t="shared" si="3"/>
        <v>N/A</v>
      </c>
      <c r="I26" s="12">
        <v>4.6740000000000004</v>
      </c>
      <c r="J26" s="12">
        <v>0.97</v>
      </c>
      <c r="K26" s="43" t="s">
        <v>739</v>
      </c>
      <c r="L26" s="9" t="str">
        <f t="shared" si="0"/>
        <v>Yes</v>
      </c>
    </row>
    <row r="27" spans="1:12" x14ac:dyDescent="0.25">
      <c r="A27" s="3" t="s">
        <v>1000</v>
      </c>
      <c r="B27" s="35" t="s">
        <v>213</v>
      </c>
      <c r="C27" s="36">
        <v>6090</v>
      </c>
      <c r="D27" s="11" t="str">
        <f t="shared" si="1"/>
        <v>N/A</v>
      </c>
      <c r="E27" s="36">
        <v>6245</v>
      </c>
      <c r="F27" s="11" t="str">
        <f t="shared" si="2"/>
        <v>N/A</v>
      </c>
      <c r="G27" s="36">
        <v>6225</v>
      </c>
      <c r="H27" s="11" t="str">
        <f t="shared" si="3"/>
        <v>N/A</v>
      </c>
      <c r="I27" s="12">
        <v>2.5449999999999999</v>
      </c>
      <c r="J27" s="12">
        <v>-0.32</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0</v>
      </c>
      <c r="D29" s="11" t="str">
        <f t="shared" si="1"/>
        <v>N/A</v>
      </c>
      <c r="E29" s="36">
        <v>0</v>
      </c>
      <c r="F29" s="11" t="str">
        <f t="shared" si="2"/>
        <v>N/A</v>
      </c>
      <c r="G29" s="102">
        <v>0</v>
      </c>
      <c r="H29" s="11" t="str">
        <f t="shared" si="3"/>
        <v>N/A</v>
      </c>
      <c r="I29" s="12" t="s">
        <v>1746</v>
      </c>
      <c r="J29" s="12" t="s">
        <v>1746</v>
      </c>
      <c r="K29" s="43" t="s">
        <v>739</v>
      </c>
      <c r="L29" s="9" t="str">
        <f t="shared" si="0"/>
        <v>N/A</v>
      </c>
    </row>
    <row r="30" spans="1:12" x14ac:dyDescent="0.25">
      <c r="A30" s="3" t="s">
        <v>1003</v>
      </c>
      <c r="B30" s="35" t="s">
        <v>213</v>
      </c>
      <c r="C30" s="36">
        <v>37677</v>
      </c>
      <c r="D30" s="11" t="str">
        <f t="shared" si="1"/>
        <v>N/A</v>
      </c>
      <c r="E30" s="36">
        <v>40024</v>
      </c>
      <c r="F30" s="11" t="str">
        <f t="shared" si="2"/>
        <v>N/A</v>
      </c>
      <c r="G30" s="36">
        <v>40923</v>
      </c>
      <c r="H30" s="11" t="str">
        <f t="shared" si="3"/>
        <v>N/A</v>
      </c>
      <c r="I30" s="12">
        <v>6.2290000000000001</v>
      </c>
      <c r="J30" s="12">
        <v>2.246</v>
      </c>
      <c r="K30" s="43" t="s">
        <v>739</v>
      </c>
      <c r="L30" s="9" t="str">
        <f t="shared" si="0"/>
        <v>Yes</v>
      </c>
    </row>
    <row r="31" spans="1:12" x14ac:dyDescent="0.25">
      <c r="A31" s="3" t="s">
        <v>1004</v>
      </c>
      <c r="B31" s="35" t="s">
        <v>213</v>
      </c>
      <c r="C31" s="36">
        <v>7363</v>
      </c>
      <c r="D31" s="11" t="str">
        <f t="shared" si="1"/>
        <v>N/A</v>
      </c>
      <c r="E31" s="36">
        <v>7413</v>
      </c>
      <c r="F31" s="11" t="str">
        <f t="shared" si="2"/>
        <v>N/A</v>
      </c>
      <c r="G31" s="36">
        <v>7022</v>
      </c>
      <c r="H31" s="11" t="str">
        <f t="shared" si="3"/>
        <v>N/A</v>
      </c>
      <c r="I31" s="12">
        <v>0.67910000000000004</v>
      </c>
      <c r="J31" s="12">
        <v>-5.27</v>
      </c>
      <c r="K31" s="43" t="s">
        <v>739</v>
      </c>
      <c r="L31" s="9" t="str">
        <f t="shared" si="0"/>
        <v>Yes</v>
      </c>
    </row>
    <row r="32" spans="1:12" x14ac:dyDescent="0.25">
      <c r="A32" s="3" t="s">
        <v>1005</v>
      </c>
      <c r="B32" s="35" t="s">
        <v>213</v>
      </c>
      <c r="C32" s="36">
        <v>3238</v>
      </c>
      <c r="D32" s="11" t="str">
        <f t="shared" si="1"/>
        <v>N/A</v>
      </c>
      <c r="E32" s="36">
        <v>3227</v>
      </c>
      <c r="F32" s="11" t="str">
        <f t="shared" si="2"/>
        <v>N/A</v>
      </c>
      <c r="G32" s="36">
        <v>3291</v>
      </c>
      <c r="H32" s="11" t="str">
        <f t="shared" si="3"/>
        <v>N/A</v>
      </c>
      <c r="I32" s="12">
        <v>-0.34</v>
      </c>
      <c r="J32" s="12">
        <v>1.9830000000000001</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11416</v>
      </c>
      <c r="D34" s="11" t="str">
        <f t="shared" si="1"/>
        <v>N/A</v>
      </c>
      <c r="E34" s="36">
        <v>12518</v>
      </c>
      <c r="F34" s="11" t="str">
        <f t="shared" si="2"/>
        <v>N/A</v>
      </c>
      <c r="G34" s="36">
        <v>11851</v>
      </c>
      <c r="H34" s="11" t="str">
        <f t="shared" si="3"/>
        <v>N/A</v>
      </c>
      <c r="I34" s="12">
        <v>9.6530000000000005</v>
      </c>
      <c r="J34" s="12">
        <v>-5.33</v>
      </c>
      <c r="K34" s="43" t="s">
        <v>739</v>
      </c>
      <c r="L34" s="9" t="str">
        <f t="shared" si="0"/>
        <v>Yes</v>
      </c>
    </row>
    <row r="35" spans="1:12" x14ac:dyDescent="0.25">
      <c r="A35" s="3" t="s">
        <v>1007</v>
      </c>
      <c r="B35" s="35" t="s">
        <v>213</v>
      </c>
      <c r="C35" s="36">
        <v>5315</v>
      </c>
      <c r="D35" s="11" t="str">
        <f t="shared" si="1"/>
        <v>N/A</v>
      </c>
      <c r="E35" s="36">
        <v>5741</v>
      </c>
      <c r="F35" s="11" t="str">
        <f t="shared" si="2"/>
        <v>N/A</v>
      </c>
      <c r="G35" s="36">
        <v>5348</v>
      </c>
      <c r="H35" s="11" t="str">
        <f t="shared" si="3"/>
        <v>N/A</v>
      </c>
      <c r="I35" s="12">
        <v>8.0150000000000006</v>
      </c>
      <c r="J35" s="12">
        <v>-6.85</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0</v>
      </c>
      <c r="D37" s="11" t="str">
        <f t="shared" si="1"/>
        <v>N/A</v>
      </c>
      <c r="E37" s="36">
        <v>0</v>
      </c>
      <c r="F37" s="11" t="str">
        <f t="shared" si="2"/>
        <v>N/A</v>
      </c>
      <c r="G37" s="36">
        <v>0</v>
      </c>
      <c r="H37" s="11" t="str">
        <f t="shared" si="3"/>
        <v>N/A</v>
      </c>
      <c r="I37" s="12" t="s">
        <v>1746</v>
      </c>
      <c r="J37" s="12" t="s">
        <v>1746</v>
      </c>
      <c r="K37" s="43" t="s">
        <v>739</v>
      </c>
      <c r="L37" s="9" t="str">
        <f t="shared" si="0"/>
        <v>N/A</v>
      </c>
    </row>
    <row r="38" spans="1:12" x14ac:dyDescent="0.25">
      <c r="A38" s="3" t="s">
        <v>1010</v>
      </c>
      <c r="B38" s="35" t="s">
        <v>213</v>
      </c>
      <c r="C38" s="36">
        <v>2839</v>
      </c>
      <c r="D38" s="11" t="str">
        <f t="shared" si="1"/>
        <v>N/A</v>
      </c>
      <c r="E38" s="36">
        <v>3077</v>
      </c>
      <c r="F38" s="11" t="str">
        <f t="shared" si="2"/>
        <v>N/A</v>
      </c>
      <c r="G38" s="36">
        <v>2887</v>
      </c>
      <c r="H38" s="11" t="str">
        <f t="shared" si="3"/>
        <v>N/A</v>
      </c>
      <c r="I38" s="12">
        <v>8.3829999999999991</v>
      </c>
      <c r="J38" s="12">
        <v>-6.17</v>
      </c>
      <c r="K38" s="43" t="s">
        <v>739</v>
      </c>
      <c r="L38" s="9" t="str">
        <f t="shared" si="0"/>
        <v>Yes</v>
      </c>
    </row>
    <row r="39" spans="1:12" x14ac:dyDescent="0.25">
      <c r="A39" s="3" t="s">
        <v>1011</v>
      </c>
      <c r="B39" s="35" t="s">
        <v>213</v>
      </c>
      <c r="C39" s="36">
        <v>2823</v>
      </c>
      <c r="D39" s="11" t="str">
        <f t="shared" si="1"/>
        <v>N/A</v>
      </c>
      <c r="E39" s="36">
        <v>3187</v>
      </c>
      <c r="F39" s="11" t="str">
        <f t="shared" si="2"/>
        <v>N/A</v>
      </c>
      <c r="G39" s="36">
        <v>3112</v>
      </c>
      <c r="H39" s="11" t="str">
        <f t="shared" si="3"/>
        <v>N/A</v>
      </c>
      <c r="I39" s="12">
        <v>12.89</v>
      </c>
      <c r="J39" s="12">
        <v>-2.35</v>
      </c>
      <c r="K39" s="43" t="s">
        <v>739</v>
      </c>
      <c r="L39" s="9" t="str">
        <f t="shared" si="0"/>
        <v>Yes</v>
      </c>
    </row>
    <row r="40" spans="1:12" x14ac:dyDescent="0.25">
      <c r="A40" s="3" t="s">
        <v>1012</v>
      </c>
      <c r="B40" s="35" t="s">
        <v>213</v>
      </c>
      <c r="C40" s="36">
        <v>439</v>
      </c>
      <c r="D40" s="11" t="str">
        <f t="shared" si="1"/>
        <v>N/A</v>
      </c>
      <c r="E40" s="36">
        <v>513</v>
      </c>
      <c r="F40" s="11" t="str">
        <f t="shared" si="2"/>
        <v>N/A</v>
      </c>
      <c r="G40" s="36">
        <v>504</v>
      </c>
      <c r="H40" s="11" t="str">
        <f t="shared" si="3"/>
        <v>N/A</v>
      </c>
      <c r="I40" s="12">
        <v>16.86</v>
      </c>
      <c r="J40" s="12">
        <v>-1.75</v>
      </c>
      <c r="K40" s="43" t="s">
        <v>739</v>
      </c>
      <c r="L40" s="9" t="str">
        <f t="shared" si="0"/>
        <v>Yes</v>
      </c>
    </row>
    <row r="41" spans="1:12" x14ac:dyDescent="0.25">
      <c r="A41" s="44" t="s">
        <v>84</v>
      </c>
      <c r="B41" s="35" t="s">
        <v>213</v>
      </c>
      <c r="C41" s="45">
        <v>547721658</v>
      </c>
      <c r="D41" s="11" t="str">
        <f t="shared" si="1"/>
        <v>N/A</v>
      </c>
      <c r="E41" s="45">
        <v>561909476</v>
      </c>
      <c r="F41" s="11" t="str">
        <f t="shared" si="2"/>
        <v>N/A</v>
      </c>
      <c r="G41" s="45">
        <v>558489659</v>
      </c>
      <c r="H41" s="11" t="str">
        <f t="shared" si="3"/>
        <v>N/A</v>
      </c>
      <c r="I41" s="12">
        <v>2.59</v>
      </c>
      <c r="J41" s="12">
        <v>-0.60899999999999999</v>
      </c>
      <c r="K41" s="43" t="s">
        <v>739</v>
      </c>
      <c r="L41" s="9" t="str">
        <f t="shared" si="0"/>
        <v>Yes</v>
      </c>
    </row>
    <row r="42" spans="1:12" x14ac:dyDescent="0.25">
      <c r="A42" s="44" t="s">
        <v>1500</v>
      </c>
      <c r="B42" s="35" t="s">
        <v>213</v>
      </c>
      <c r="C42" s="45">
        <v>6931.5184701999997</v>
      </c>
      <c r="D42" s="11" t="str">
        <f t="shared" si="1"/>
        <v>N/A</v>
      </c>
      <c r="E42" s="45">
        <v>6759.731925</v>
      </c>
      <c r="F42" s="11" t="str">
        <f t="shared" si="2"/>
        <v>N/A</v>
      </c>
      <c r="G42" s="45">
        <v>6717.8644253000002</v>
      </c>
      <c r="H42" s="11" t="str">
        <f t="shared" si="3"/>
        <v>N/A</v>
      </c>
      <c r="I42" s="12">
        <v>-2.48</v>
      </c>
      <c r="J42" s="12">
        <v>-0.61899999999999999</v>
      </c>
      <c r="K42" s="43" t="s">
        <v>739</v>
      </c>
      <c r="L42" s="9" t="str">
        <f t="shared" si="0"/>
        <v>Yes</v>
      </c>
    </row>
    <row r="43" spans="1:12" x14ac:dyDescent="0.25">
      <c r="A43" s="44" t="s">
        <v>1501</v>
      </c>
      <c r="B43" s="35" t="s">
        <v>213</v>
      </c>
      <c r="C43" s="45">
        <v>8036.4119726999998</v>
      </c>
      <c r="D43" s="11" t="str">
        <f t="shared" si="1"/>
        <v>N/A</v>
      </c>
      <c r="E43" s="45">
        <v>7846.6922120999998</v>
      </c>
      <c r="F43" s="11" t="str">
        <f t="shared" si="2"/>
        <v>N/A</v>
      </c>
      <c r="G43" s="45">
        <v>7862.3971816000003</v>
      </c>
      <c r="H43" s="11" t="str">
        <f t="shared" si="3"/>
        <v>N/A</v>
      </c>
      <c r="I43" s="12">
        <v>-2.36</v>
      </c>
      <c r="J43" s="12">
        <v>0.2001</v>
      </c>
      <c r="K43" s="43" t="s">
        <v>739</v>
      </c>
      <c r="L43" s="9" t="str">
        <f t="shared" si="0"/>
        <v>Yes</v>
      </c>
    </row>
    <row r="44" spans="1:12" x14ac:dyDescent="0.25">
      <c r="A44" s="4" t="s">
        <v>107</v>
      </c>
      <c r="B44" s="35" t="s">
        <v>213</v>
      </c>
      <c r="C44" s="45">
        <v>0</v>
      </c>
      <c r="D44" s="11" t="str">
        <f t="shared" si="1"/>
        <v>N/A</v>
      </c>
      <c r="E44" s="45">
        <v>0</v>
      </c>
      <c r="F44" s="11" t="str">
        <f t="shared" si="2"/>
        <v>N/A</v>
      </c>
      <c r="G44" s="45">
        <v>0</v>
      </c>
      <c r="H44" s="11" t="str">
        <f t="shared" si="3"/>
        <v>N/A</v>
      </c>
      <c r="I44" s="12" t="s">
        <v>1746</v>
      </c>
      <c r="J44" s="12" t="s">
        <v>1746</v>
      </c>
      <c r="K44" s="43" t="s">
        <v>739</v>
      </c>
      <c r="L44" s="9" t="str">
        <f t="shared" si="0"/>
        <v>N/A</v>
      </c>
    </row>
    <row r="45" spans="1:12" x14ac:dyDescent="0.25">
      <c r="A45" s="44" t="s">
        <v>158</v>
      </c>
      <c r="B45" s="43" t="s">
        <v>217</v>
      </c>
      <c r="C45" s="1">
        <v>0</v>
      </c>
      <c r="D45" s="11" t="str">
        <f>IF($B45="N/A","N/A",IF(C45&gt;0,"No",IF(C45&lt;0,"No","Yes")))</f>
        <v>Yes</v>
      </c>
      <c r="E45" s="1">
        <v>0</v>
      </c>
      <c r="F45" s="11" t="str">
        <f>IF($B45="N/A","N/A",IF(E45&gt;0,"No",IF(E45&lt;0,"No","Yes")))</f>
        <v>Yes</v>
      </c>
      <c r="G45" s="1">
        <v>0</v>
      </c>
      <c r="H45" s="11" t="str">
        <f>IF($B45="N/A","N/A",IF(G45&gt;0,"No",IF(G45&lt;0,"No","Yes")))</f>
        <v>Yes</v>
      </c>
      <c r="I45" s="12" t="s">
        <v>1746</v>
      </c>
      <c r="J45" s="12" t="s">
        <v>1746</v>
      </c>
      <c r="K45" s="43" t="s">
        <v>739</v>
      </c>
      <c r="L45" s="9" t="str">
        <f t="shared" si="0"/>
        <v>N/A</v>
      </c>
    </row>
    <row r="46" spans="1:12" x14ac:dyDescent="0.25">
      <c r="A46" s="44" t="s">
        <v>156</v>
      </c>
      <c r="B46" s="35" t="s">
        <v>213</v>
      </c>
      <c r="C46" s="45">
        <v>0</v>
      </c>
      <c r="D46" s="11" t="str">
        <f t="shared" ref="D46:D47" si="4">IF($B46="N/A","N/A",IF(C46&gt;10,"No",IF(C46&lt;-10,"No","Yes")))</f>
        <v>N/A</v>
      </c>
      <c r="E46" s="45">
        <v>0</v>
      </c>
      <c r="F46" s="11" t="str">
        <f t="shared" ref="F46:F47" si="5">IF($B46="N/A","N/A",IF(E46&gt;10,"No",IF(E46&lt;-10,"No","Yes")))</f>
        <v>N/A</v>
      </c>
      <c r="G46" s="45">
        <v>0</v>
      </c>
      <c r="H46" s="11" t="str">
        <f t="shared" ref="H46:H47" si="6">IF($B46="N/A","N/A",IF(G46&gt;10,"No",IF(G46&lt;-10,"No","Yes")))</f>
        <v>N/A</v>
      </c>
      <c r="I46" s="12" t="s">
        <v>1746</v>
      </c>
      <c r="J46" s="12" t="s">
        <v>1746</v>
      </c>
      <c r="K46" s="43" t="s">
        <v>739</v>
      </c>
      <c r="L46" s="9" t="str">
        <f t="shared" si="0"/>
        <v>N/A</v>
      </c>
    </row>
    <row r="47" spans="1:12" x14ac:dyDescent="0.25">
      <c r="A47" s="44" t="s">
        <v>1303</v>
      </c>
      <c r="B47" s="35" t="s">
        <v>213</v>
      </c>
      <c r="C47" s="45" t="s">
        <v>1746</v>
      </c>
      <c r="D47" s="11" t="str">
        <f t="shared" si="4"/>
        <v>N/A</v>
      </c>
      <c r="E47" s="45" t="s">
        <v>1746</v>
      </c>
      <c r="F47" s="11" t="str">
        <f t="shared" si="5"/>
        <v>N/A</v>
      </c>
      <c r="G47" s="45" t="s">
        <v>1746</v>
      </c>
      <c r="H47" s="11" t="str">
        <f t="shared" si="6"/>
        <v>N/A</v>
      </c>
      <c r="I47" s="12" t="s">
        <v>1746</v>
      </c>
      <c r="J47" s="12" t="s">
        <v>1746</v>
      </c>
      <c r="K47" s="43" t="s">
        <v>739</v>
      </c>
      <c r="L47" s="9" t="str">
        <f>IF(J47="Div by 0", "N/A", IF(OR(J47="N/A",K47="N/A"),"N/A", IF(J47&gt;VALUE(MID(K47,1,2)), "No", IF(J47&lt;-1*VALUE(MID(K47,1,2)), "No", "Yes"))))</f>
        <v>N/A</v>
      </c>
    </row>
    <row r="48" spans="1:12" x14ac:dyDescent="0.25">
      <c r="A48" s="44" t="s">
        <v>1502</v>
      </c>
      <c r="B48" s="35" t="s">
        <v>213</v>
      </c>
      <c r="C48" s="45">
        <v>29570.697766000001</v>
      </c>
      <c r="D48" s="11" t="str">
        <f t="shared" ref="D48:D74" si="7">IF($B48="N/A","N/A",IF(C48&gt;10,"No",IF(C48&lt;-10,"No","Yes")))</f>
        <v>N/A</v>
      </c>
      <c r="E48" s="45">
        <v>30052.303196000001</v>
      </c>
      <c r="F48" s="11" t="str">
        <f t="shared" ref="F48:F74" si="8">IF($B48="N/A","N/A",IF(E48&gt;10,"No",IF(E48&lt;-10,"No","Yes")))</f>
        <v>N/A</v>
      </c>
      <c r="G48" s="45">
        <v>30861.520933</v>
      </c>
      <c r="H48" s="11" t="str">
        <f t="shared" ref="H48:H74" si="9">IF($B48="N/A","N/A",IF(G48&gt;10,"No",IF(G48&lt;-10,"No","Yes")))</f>
        <v>N/A</v>
      </c>
      <c r="I48" s="12">
        <v>1.629</v>
      </c>
      <c r="J48" s="12">
        <v>2.6930000000000001</v>
      </c>
      <c r="K48" s="43" t="s">
        <v>739</v>
      </c>
      <c r="L48" s="9" t="str">
        <f t="shared" ref="L48:L74" si="10">IF(J48="Div by 0", "N/A", IF(K48="N/A","N/A", IF(J48&gt;VALUE(MID(K48,1,2)), "No", IF(J48&lt;-1*VALUE(MID(K48,1,2)), "No", "Yes"))))</f>
        <v>Yes</v>
      </c>
    </row>
    <row r="49" spans="1:12" x14ac:dyDescent="0.25">
      <c r="A49" s="44" t="s">
        <v>1503</v>
      </c>
      <c r="B49" s="35" t="s">
        <v>213</v>
      </c>
      <c r="C49" s="45">
        <v>13131.617866000001</v>
      </c>
      <c r="D49" s="11" t="str">
        <f t="shared" si="7"/>
        <v>N/A</v>
      </c>
      <c r="E49" s="45">
        <v>15277.722087</v>
      </c>
      <c r="F49" s="11" t="str">
        <f t="shared" si="8"/>
        <v>N/A</v>
      </c>
      <c r="G49" s="45">
        <v>13880.786747</v>
      </c>
      <c r="H49" s="11" t="str">
        <f t="shared" si="9"/>
        <v>N/A</v>
      </c>
      <c r="I49" s="12">
        <v>16.34</v>
      </c>
      <c r="J49" s="12">
        <v>-9.14</v>
      </c>
      <c r="K49" s="43" t="s">
        <v>739</v>
      </c>
      <c r="L49" s="9" t="str">
        <f t="shared" si="10"/>
        <v>Yes</v>
      </c>
    </row>
    <row r="50" spans="1:12" x14ac:dyDescent="0.25">
      <c r="A50" s="44" t="s">
        <v>1504</v>
      </c>
      <c r="B50" s="35" t="s">
        <v>213</v>
      </c>
      <c r="C50" s="45" t="s">
        <v>1746</v>
      </c>
      <c r="D50" s="11" t="str">
        <f t="shared" si="7"/>
        <v>N/A</v>
      </c>
      <c r="E50" s="45" t="s">
        <v>1746</v>
      </c>
      <c r="F50" s="11" t="str">
        <f t="shared" si="8"/>
        <v>N/A</v>
      </c>
      <c r="G50" s="45" t="s">
        <v>1746</v>
      </c>
      <c r="H50" s="11" t="str">
        <f t="shared" si="9"/>
        <v>N/A</v>
      </c>
      <c r="I50" s="12" t="s">
        <v>1746</v>
      </c>
      <c r="J50" s="12" t="s">
        <v>1746</v>
      </c>
      <c r="K50" s="43" t="s">
        <v>739</v>
      </c>
      <c r="L50" s="9" t="str">
        <f t="shared" si="10"/>
        <v>N/A</v>
      </c>
    </row>
    <row r="51" spans="1:12" x14ac:dyDescent="0.25">
      <c r="A51" s="44" t="s">
        <v>1505</v>
      </c>
      <c r="B51" s="35" t="s">
        <v>213</v>
      </c>
      <c r="C51" s="45">
        <v>10359.888889</v>
      </c>
      <c r="D51" s="11" t="str">
        <f t="shared" si="7"/>
        <v>N/A</v>
      </c>
      <c r="E51" s="45">
        <v>12281.230769</v>
      </c>
      <c r="F51" s="11" t="str">
        <f t="shared" si="8"/>
        <v>N/A</v>
      </c>
      <c r="G51" s="45">
        <v>15924.416667</v>
      </c>
      <c r="H51" s="11" t="str">
        <f t="shared" si="9"/>
        <v>N/A</v>
      </c>
      <c r="I51" s="12">
        <v>18.55</v>
      </c>
      <c r="J51" s="12">
        <v>29.66</v>
      </c>
      <c r="K51" s="43" t="s">
        <v>739</v>
      </c>
      <c r="L51" s="9" t="str">
        <f t="shared" si="10"/>
        <v>Yes</v>
      </c>
    </row>
    <row r="52" spans="1:12" x14ac:dyDescent="0.25">
      <c r="A52" s="44" t="s">
        <v>1506</v>
      </c>
      <c r="B52" s="35" t="s">
        <v>213</v>
      </c>
      <c r="C52" s="45">
        <v>34275.890989</v>
      </c>
      <c r="D52" s="11" t="str">
        <f t="shared" si="7"/>
        <v>N/A</v>
      </c>
      <c r="E52" s="45">
        <v>34361.521767999999</v>
      </c>
      <c r="F52" s="11" t="str">
        <f t="shared" si="8"/>
        <v>N/A</v>
      </c>
      <c r="G52" s="45">
        <v>35893.070151</v>
      </c>
      <c r="H52" s="11" t="str">
        <f t="shared" si="9"/>
        <v>N/A</v>
      </c>
      <c r="I52" s="12">
        <v>0.24979999999999999</v>
      </c>
      <c r="J52" s="12">
        <v>4.4569999999999999</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24130.162884000001</v>
      </c>
      <c r="D54" s="11" t="str">
        <f t="shared" si="7"/>
        <v>N/A</v>
      </c>
      <c r="E54" s="45">
        <v>24849.096447</v>
      </c>
      <c r="F54" s="11" t="str">
        <f t="shared" si="8"/>
        <v>N/A</v>
      </c>
      <c r="G54" s="45">
        <v>25441.957109999999</v>
      </c>
      <c r="H54" s="11" t="str">
        <f t="shared" si="9"/>
        <v>N/A</v>
      </c>
      <c r="I54" s="12">
        <v>2.9790000000000001</v>
      </c>
      <c r="J54" s="12">
        <v>2.3860000000000001</v>
      </c>
      <c r="K54" s="43" t="s">
        <v>739</v>
      </c>
      <c r="L54" s="9" t="str">
        <f t="shared" si="10"/>
        <v>Yes</v>
      </c>
    </row>
    <row r="55" spans="1:12" x14ac:dyDescent="0.25">
      <c r="A55" s="44" t="s">
        <v>1509</v>
      </c>
      <c r="B55" s="35" t="s">
        <v>213</v>
      </c>
      <c r="C55" s="45">
        <v>13970.451024</v>
      </c>
      <c r="D55" s="11" t="str">
        <f t="shared" si="7"/>
        <v>N/A</v>
      </c>
      <c r="E55" s="45">
        <v>14668.29038</v>
      </c>
      <c r="F55" s="11" t="str">
        <f t="shared" si="8"/>
        <v>N/A</v>
      </c>
      <c r="G55" s="45">
        <v>14687.94362</v>
      </c>
      <c r="H55" s="11" t="str">
        <f t="shared" si="9"/>
        <v>N/A</v>
      </c>
      <c r="I55" s="12">
        <v>4.9950000000000001</v>
      </c>
      <c r="J55" s="12">
        <v>0.13400000000000001</v>
      </c>
      <c r="K55" s="43" t="s">
        <v>739</v>
      </c>
      <c r="L55" s="9" t="str">
        <f t="shared" si="10"/>
        <v>Yes</v>
      </c>
    </row>
    <row r="56" spans="1:12" x14ac:dyDescent="0.25">
      <c r="A56" s="44" t="s">
        <v>1510</v>
      </c>
      <c r="B56" s="35" t="s">
        <v>213</v>
      </c>
      <c r="C56" s="45" t="s">
        <v>1746</v>
      </c>
      <c r="D56" s="11" t="str">
        <f t="shared" si="7"/>
        <v>N/A</v>
      </c>
      <c r="E56" s="45" t="s">
        <v>1746</v>
      </c>
      <c r="F56" s="11" t="str">
        <f t="shared" si="8"/>
        <v>N/A</v>
      </c>
      <c r="G56" s="45" t="s">
        <v>1746</v>
      </c>
      <c r="H56" s="11" t="str">
        <f t="shared" si="9"/>
        <v>N/A</v>
      </c>
      <c r="I56" s="12" t="s">
        <v>1746</v>
      </c>
      <c r="J56" s="12" t="s">
        <v>1746</v>
      </c>
      <c r="K56" s="43" t="s">
        <v>739</v>
      </c>
      <c r="L56" s="9" t="str">
        <f t="shared" si="10"/>
        <v>N/A</v>
      </c>
    </row>
    <row r="57" spans="1:12" x14ac:dyDescent="0.25">
      <c r="A57" s="44" t="s">
        <v>1511</v>
      </c>
      <c r="B57" s="35" t="s">
        <v>213</v>
      </c>
      <c r="C57" s="45">
        <v>9740.7342193000004</v>
      </c>
      <c r="D57" s="11" t="str">
        <f t="shared" si="7"/>
        <v>N/A</v>
      </c>
      <c r="E57" s="45">
        <v>14293.876923</v>
      </c>
      <c r="F57" s="11" t="str">
        <f t="shared" si="8"/>
        <v>N/A</v>
      </c>
      <c r="G57" s="45">
        <v>15790.288753999999</v>
      </c>
      <c r="H57" s="11" t="str">
        <f t="shared" si="9"/>
        <v>N/A</v>
      </c>
      <c r="I57" s="12">
        <v>46.74</v>
      </c>
      <c r="J57" s="12">
        <v>10.47</v>
      </c>
      <c r="K57" s="43" t="s">
        <v>739</v>
      </c>
      <c r="L57" s="9" t="str">
        <f t="shared" si="10"/>
        <v>Yes</v>
      </c>
    </row>
    <row r="58" spans="1:12" x14ac:dyDescent="0.25">
      <c r="A58" s="44" t="s">
        <v>1512</v>
      </c>
      <c r="B58" s="35" t="s">
        <v>213</v>
      </c>
      <c r="C58" s="45">
        <v>44138.017091000002</v>
      </c>
      <c r="D58" s="11" t="str">
        <f t="shared" si="7"/>
        <v>N/A</v>
      </c>
      <c r="E58" s="45">
        <v>44728.956287000001</v>
      </c>
      <c r="F58" s="11" t="str">
        <f t="shared" si="8"/>
        <v>N/A</v>
      </c>
      <c r="G58" s="45">
        <v>47158.371721000003</v>
      </c>
      <c r="H58" s="11" t="str">
        <f t="shared" si="9"/>
        <v>N/A</v>
      </c>
      <c r="I58" s="12">
        <v>1.339</v>
      </c>
      <c r="J58" s="12">
        <v>5.431</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2746.4167524999998</v>
      </c>
      <c r="D60" s="11" t="str">
        <f t="shared" si="7"/>
        <v>N/A</v>
      </c>
      <c r="E60" s="45">
        <v>2448.1064682000001</v>
      </c>
      <c r="F60" s="11" t="str">
        <f t="shared" si="8"/>
        <v>N/A</v>
      </c>
      <c r="G60" s="45">
        <v>2246.2238388000001</v>
      </c>
      <c r="H60" s="11" t="str">
        <f t="shared" si="9"/>
        <v>N/A</v>
      </c>
      <c r="I60" s="12">
        <v>-10.9</v>
      </c>
      <c r="J60" s="12">
        <v>-8.25</v>
      </c>
      <c r="K60" s="43" t="s">
        <v>739</v>
      </c>
      <c r="L60" s="9" t="str">
        <f t="shared" si="10"/>
        <v>Yes</v>
      </c>
    </row>
    <row r="61" spans="1:12" x14ac:dyDescent="0.25">
      <c r="A61" s="44" t="s">
        <v>1515</v>
      </c>
      <c r="B61" s="35" t="s">
        <v>213</v>
      </c>
      <c r="C61" s="45">
        <v>2176.5377668000001</v>
      </c>
      <c r="D61" s="11" t="str">
        <f t="shared" si="7"/>
        <v>N/A</v>
      </c>
      <c r="E61" s="45">
        <v>2110.8587670000002</v>
      </c>
      <c r="F61" s="11" t="str">
        <f t="shared" si="8"/>
        <v>N/A</v>
      </c>
      <c r="G61" s="45">
        <v>2050.7956626999999</v>
      </c>
      <c r="H61" s="11" t="str">
        <f t="shared" si="9"/>
        <v>N/A</v>
      </c>
      <c r="I61" s="12">
        <v>-3.02</v>
      </c>
      <c r="J61" s="12">
        <v>-2.85</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1935.9514558000001</v>
      </c>
      <c r="D64" s="11" t="str">
        <f t="shared" si="7"/>
        <v>N/A</v>
      </c>
      <c r="E64" s="45">
        <v>1794.3452927999999</v>
      </c>
      <c r="F64" s="11" t="str">
        <f t="shared" si="8"/>
        <v>N/A</v>
      </c>
      <c r="G64" s="45">
        <v>1697.7091611000001</v>
      </c>
      <c r="H64" s="11" t="str">
        <f t="shared" si="9"/>
        <v>N/A</v>
      </c>
      <c r="I64" s="12">
        <v>-7.31</v>
      </c>
      <c r="J64" s="12">
        <v>-5.39</v>
      </c>
      <c r="K64" s="43" t="s">
        <v>739</v>
      </c>
      <c r="L64" s="9" t="str">
        <f t="shared" si="10"/>
        <v>Yes</v>
      </c>
    </row>
    <row r="65" spans="1:12" x14ac:dyDescent="0.25">
      <c r="A65" s="44" t="s">
        <v>1519</v>
      </c>
      <c r="B65" s="35" t="s">
        <v>213</v>
      </c>
      <c r="C65" s="45">
        <v>4696.3372267000004</v>
      </c>
      <c r="D65" s="11" t="str">
        <f t="shared" si="7"/>
        <v>N/A</v>
      </c>
      <c r="E65" s="45">
        <v>3977.8080399</v>
      </c>
      <c r="F65" s="11" t="str">
        <f t="shared" si="8"/>
        <v>N/A</v>
      </c>
      <c r="G65" s="45">
        <v>4149.4619765999996</v>
      </c>
      <c r="H65" s="11" t="str">
        <f t="shared" si="9"/>
        <v>N/A</v>
      </c>
      <c r="I65" s="12">
        <v>-15.3</v>
      </c>
      <c r="J65" s="12">
        <v>4.3150000000000004</v>
      </c>
      <c r="K65" s="43" t="s">
        <v>739</v>
      </c>
      <c r="L65" s="9" t="str">
        <f t="shared" si="10"/>
        <v>Yes</v>
      </c>
    </row>
    <row r="66" spans="1:12" x14ac:dyDescent="0.25">
      <c r="A66" s="44" t="s">
        <v>1520</v>
      </c>
      <c r="B66" s="35" t="s">
        <v>213</v>
      </c>
      <c r="C66" s="45">
        <v>8814.7303890999992</v>
      </c>
      <c r="D66" s="11" t="str">
        <f t="shared" si="7"/>
        <v>N/A</v>
      </c>
      <c r="E66" s="45">
        <v>7695.2621630000003</v>
      </c>
      <c r="F66" s="11" t="str">
        <f t="shared" si="8"/>
        <v>N/A</v>
      </c>
      <c r="G66" s="45">
        <v>5375.6277726999997</v>
      </c>
      <c r="H66" s="11" t="str">
        <f t="shared" si="9"/>
        <v>N/A</v>
      </c>
      <c r="I66" s="12">
        <v>-12.7</v>
      </c>
      <c r="J66" s="12">
        <v>-30.1</v>
      </c>
      <c r="K66" s="43" t="s">
        <v>739</v>
      </c>
      <c r="L66" s="9" t="str">
        <f t="shared" si="10"/>
        <v>No</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5110.4179222000002</v>
      </c>
      <c r="D68" s="11" t="str">
        <f t="shared" si="7"/>
        <v>N/A</v>
      </c>
      <c r="E68" s="45">
        <v>4965.2716088999996</v>
      </c>
      <c r="F68" s="11" t="str">
        <f t="shared" si="8"/>
        <v>N/A</v>
      </c>
      <c r="G68" s="45">
        <v>4833.4979327000001</v>
      </c>
      <c r="H68" s="11" t="str">
        <f t="shared" si="9"/>
        <v>N/A</v>
      </c>
      <c r="I68" s="12">
        <v>-2.84</v>
      </c>
      <c r="J68" s="12">
        <v>-2.65</v>
      </c>
      <c r="K68" s="43" t="s">
        <v>739</v>
      </c>
      <c r="L68" s="9" t="str">
        <f t="shared" si="10"/>
        <v>Yes</v>
      </c>
    </row>
    <row r="69" spans="1:12" x14ac:dyDescent="0.25">
      <c r="A69" s="44" t="s">
        <v>1523</v>
      </c>
      <c r="B69" s="35" t="s">
        <v>213</v>
      </c>
      <c r="C69" s="45">
        <v>4396.4235183000001</v>
      </c>
      <c r="D69" s="11" t="str">
        <f t="shared" si="7"/>
        <v>N/A</v>
      </c>
      <c r="E69" s="45">
        <v>4503.5493815999998</v>
      </c>
      <c r="F69" s="11" t="str">
        <f t="shared" si="8"/>
        <v>N/A</v>
      </c>
      <c r="G69" s="45">
        <v>4391.6355647</v>
      </c>
      <c r="H69" s="11" t="str">
        <f t="shared" si="9"/>
        <v>N/A</v>
      </c>
      <c r="I69" s="12">
        <v>2.4369999999999998</v>
      </c>
      <c r="J69" s="12">
        <v>-2.4900000000000002</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t="s">
        <v>1746</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6181.6777033999997</v>
      </c>
      <c r="D72" s="11" t="str">
        <f t="shared" si="7"/>
        <v>N/A</v>
      </c>
      <c r="E72" s="45">
        <v>5845.2450439000004</v>
      </c>
      <c r="F72" s="11" t="str">
        <f t="shared" si="8"/>
        <v>N/A</v>
      </c>
      <c r="G72" s="45">
        <v>5816.1579493999998</v>
      </c>
      <c r="H72" s="11" t="str">
        <f t="shared" si="9"/>
        <v>N/A</v>
      </c>
      <c r="I72" s="12">
        <v>-5.44</v>
      </c>
      <c r="J72" s="12">
        <v>-0.498</v>
      </c>
      <c r="K72" s="43" t="s">
        <v>739</v>
      </c>
      <c r="L72" s="9" t="str">
        <f t="shared" si="10"/>
        <v>Yes</v>
      </c>
    </row>
    <row r="73" spans="1:12" x14ac:dyDescent="0.25">
      <c r="A73" s="44" t="s">
        <v>1527</v>
      </c>
      <c r="B73" s="35" t="s">
        <v>213</v>
      </c>
      <c r="C73" s="45">
        <v>4671.9100248000004</v>
      </c>
      <c r="D73" s="11" t="str">
        <f t="shared" si="7"/>
        <v>N/A</v>
      </c>
      <c r="E73" s="45">
        <v>4346.2616881000004</v>
      </c>
      <c r="F73" s="11" t="str">
        <f t="shared" si="8"/>
        <v>N/A</v>
      </c>
      <c r="G73" s="45">
        <v>4154.1397815</v>
      </c>
      <c r="H73" s="11" t="str">
        <f t="shared" si="9"/>
        <v>N/A</v>
      </c>
      <c r="I73" s="12">
        <v>-6.97</v>
      </c>
      <c r="J73" s="12">
        <v>-4.42</v>
      </c>
      <c r="K73" s="43" t="s">
        <v>739</v>
      </c>
      <c r="L73" s="9" t="str">
        <f t="shared" si="10"/>
        <v>Yes</v>
      </c>
    </row>
    <row r="74" spans="1:12" x14ac:dyDescent="0.25">
      <c r="A74" s="44" t="s">
        <v>1528</v>
      </c>
      <c r="B74" s="35" t="s">
        <v>213</v>
      </c>
      <c r="C74" s="45">
        <v>9646.8223235000005</v>
      </c>
      <c r="D74" s="11" t="str">
        <f t="shared" si="7"/>
        <v>N/A</v>
      </c>
      <c r="E74" s="45">
        <v>8699.8791423000002</v>
      </c>
      <c r="F74" s="11" t="str">
        <f t="shared" si="8"/>
        <v>N/A</v>
      </c>
      <c r="G74" s="45">
        <v>8088.0674602999998</v>
      </c>
      <c r="H74" s="11" t="str">
        <f t="shared" si="9"/>
        <v>N/A</v>
      </c>
      <c r="I74" s="12">
        <v>-9.82</v>
      </c>
      <c r="J74" s="12">
        <v>-7.03</v>
      </c>
      <c r="K74" s="43" t="s">
        <v>739</v>
      </c>
      <c r="L74" s="9" t="str">
        <f t="shared" si="10"/>
        <v>Yes</v>
      </c>
    </row>
    <row r="75" spans="1:12" x14ac:dyDescent="0.25">
      <c r="A75" s="44" t="s">
        <v>1610</v>
      </c>
      <c r="B75" s="35" t="s">
        <v>213</v>
      </c>
      <c r="C75" s="45">
        <v>76312201</v>
      </c>
      <c r="D75" s="11" t="str">
        <f t="shared" ref="D75:D144" si="11">IF($B75="N/A","N/A",IF(C75&gt;10,"No",IF(C75&lt;-10,"No","Yes")))</f>
        <v>N/A</v>
      </c>
      <c r="E75" s="45">
        <v>81503633</v>
      </c>
      <c r="F75" s="11" t="str">
        <f t="shared" ref="F75:F144" si="12">IF($B75="N/A","N/A",IF(E75&gt;10,"No",IF(E75&lt;-10,"No","Yes")))</f>
        <v>N/A</v>
      </c>
      <c r="G75" s="45">
        <v>76664157</v>
      </c>
      <c r="H75" s="11" t="str">
        <f t="shared" ref="H75:H144" si="13">IF($B75="N/A","N/A",IF(G75&gt;10,"No",IF(G75&lt;-10,"No","Yes")))</f>
        <v>N/A</v>
      </c>
      <c r="I75" s="12">
        <v>6.8029999999999999</v>
      </c>
      <c r="J75" s="12">
        <v>-5.94</v>
      </c>
      <c r="K75" s="43" t="s">
        <v>739</v>
      </c>
      <c r="L75" s="9" t="str">
        <f t="shared" ref="L75:L135" si="14">IF(J75="Div by 0", "N/A", IF(K75="N/A","N/A", IF(J75&gt;VALUE(MID(K75,1,2)), "No", IF(J75&lt;-1*VALUE(MID(K75,1,2)), "No", "Yes"))))</f>
        <v>Yes</v>
      </c>
    </row>
    <row r="76" spans="1:12" x14ac:dyDescent="0.25">
      <c r="A76" s="44" t="s">
        <v>598</v>
      </c>
      <c r="B76" s="35" t="s">
        <v>213</v>
      </c>
      <c r="C76" s="36">
        <v>10531</v>
      </c>
      <c r="D76" s="11" t="str">
        <f t="shared" si="11"/>
        <v>N/A</v>
      </c>
      <c r="E76" s="36">
        <v>10508</v>
      </c>
      <c r="F76" s="11" t="str">
        <f t="shared" si="12"/>
        <v>N/A</v>
      </c>
      <c r="G76" s="36">
        <v>9734</v>
      </c>
      <c r="H76" s="11" t="str">
        <f t="shared" si="13"/>
        <v>N/A</v>
      </c>
      <c r="I76" s="12">
        <v>-0.218</v>
      </c>
      <c r="J76" s="12">
        <v>-7.37</v>
      </c>
      <c r="K76" s="43" t="s">
        <v>739</v>
      </c>
      <c r="L76" s="9" t="str">
        <f t="shared" si="14"/>
        <v>Yes</v>
      </c>
    </row>
    <row r="77" spans="1:12" x14ac:dyDescent="0.25">
      <c r="A77" s="44" t="s">
        <v>1437</v>
      </c>
      <c r="B77" s="35" t="s">
        <v>213</v>
      </c>
      <c r="C77" s="45">
        <v>7246.4344316999995</v>
      </c>
      <c r="D77" s="11" t="str">
        <f t="shared" si="11"/>
        <v>N/A</v>
      </c>
      <c r="E77" s="45">
        <v>7756.3411685999999</v>
      </c>
      <c r="F77" s="11" t="str">
        <f t="shared" si="12"/>
        <v>N/A</v>
      </c>
      <c r="G77" s="45">
        <v>7875.9150400999997</v>
      </c>
      <c r="H77" s="11" t="str">
        <f t="shared" si="13"/>
        <v>N/A</v>
      </c>
      <c r="I77" s="12">
        <v>7.0369999999999999</v>
      </c>
      <c r="J77" s="12">
        <v>1.542</v>
      </c>
      <c r="K77" s="43" t="s">
        <v>739</v>
      </c>
      <c r="L77" s="9" t="str">
        <f t="shared" si="14"/>
        <v>Yes</v>
      </c>
    </row>
    <row r="78" spans="1:12" x14ac:dyDescent="0.25">
      <c r="A78" s="44" t="s">
        <v>1438</v>
      </c>
      <c r="B78" s="35" t="s">
        <v>213</v>
      </c>
      <c r="C78" s="36">
        <v>4.1909600227999997</v>
      </c>
      <c r="D78" s="11" t="str">
        <f t="shared" si="11"/>
        <v>N/A</v>
      </c>
      <c r="E78" s="36">
        <v>4.3720022839999997</v>
      </c>
      <c r="F78" s="11" t="str">
        <f t="shared" si="12"/>
        <v>N/A</v>
      </c>
      <c r="G78" s="36">
        <v>4.1032463530000003</v>
      </c>
      <c r="H78" s="11" t="str">
        <f t="shared" si="13"/>
        <v>N/A</v>
      </c>
      <c r="I78" s="12">
        <v>4.32</v>
      </c>
      <c r="J78" s="12">
        <v>-6.15</v>
      </c>
      <c r="K78" s="43" t="s">
        <v>739</v>
      </c>
      <c r="L78" s="9" t="str">
        <f t="shared" si="14"/>
        <v>Yes</v>
      </c>
    </row>
    <row r="79" spans="1:12" x14ac:dyDescent="0.25">
      <c r="A79" s="44" t="s">
        <v>599</v>
      </c>
      <c r="B79" s="35" t="s">
        <v>213</v>
      </c>
      <c r="C79" s="45">
        <v>29991</v>
      </c>
      <c r="D79" s="11" t="str">
        <f t="shared" si="11"/>
        <v>N/A</v>
      </c>
      <c r="E79" s="45">
        <v>1100</v>
      </c>
      <c r="F79" s="11" t="str">
        <f t="shared" si="12"/>
        <v>N/A</v>
      </c>
      <c r="G79" s="45">
        <v>15282</v>
      </c>
      <c r="H79" s="11" t="str">
        <f t="shared" si="13"/>
        <v>N/A</v>
      </c>
      <c r="I79" s="12">
        <v>-96.3</v>
      </c>
      <c r="J79" s="12">
        <v>1289</v>
      </c>
      <c r="K79" s="43" t="s">
        <v>739</v>
      </c>
      <c r="L79" s="9" t="str">
        <f t="shared" si="14"/>
        <v>No</v>
      </c>
    </row>
    <row r="80" spans="1:12" x14ac:dyDescent="0.25">
      <c r="A80" s="44" t="s">
        <v>600</v>
      </c>
      <c r="B80" s="35" t="s">
        <v>213</v>
      </c>
      <c r="C80" s="36">
        <v>25</v>
      </c>
      <c r="D80" s="11" t="str">
        <f t="shared" si="11"/>
        <v>N/A</v>
      </c>
      <c r="E80" s="36">
        <v>11</v>
      </c>
      <c r="F80" s="11" t="str">
        <f t="shared" si="12"/>
        <v>N/A</v>
      </c>
      <c r="G80" s="36">
        <v>11</v>
      </c>
      <c r="H80" s="11" t="str">
        <f t="shared" si="13"/>
        <v>N/A</v>
      </c>
      <c r="I80" s="12">
        <v>-96</v>
      </c>
      <c r="J80" s="12">
        <v>0</v>
      </c>
      <c r="K80" s="43" t="s">
        <v>739</v>
      </c>
      <c r="L80" s="9" t="str">
        <f t="shared" si="14"/>
        <v>Yes</v>
      </c>
    </row>
    <row r="81" spans="1:12" x14ac:dyDescent="0.25">
      <c r="A81" s="44" t="s">
        <v>1439</v>
      </c>
      <c r="B81" s="35" t="s">
        <v>213</v>
      </c>
      <c r="C81" s="45">
        <v>1199.6400000000001</v>
      </c>
      <c r="D81" s="11" t="str">
        <f t="shared" si="11"/>
        <v>N/A</v>
      </c>
      <c r="E81" s="45">
        <v>1100</v>
      </c>
      <c r="F81" s="11" t="str">
        <f t="shared" si="12"/>
        <v>N/A</v>
      </c>
      <c r="G81" s="45">
        <v>15282</v>
      </c>
      <c r="H81" s="11" t="str">
        <f t="shared" si="13"/>
        <v>N/A</v>
      </c>
      <c r="I81" s="12">
        <v>-8.31</v>
      </c>
      <c r="J81" s="12">
        <v>1289</v>
      </c>
      <c r="K81" s="43" t="s">
        <v>739</v>
      </c>
      <c r="L81" s="9" t="str">
        <f t="shared" si="14"/>
        <v>No</v>
      </c>
    </row>
    <row r="82" spans="1:12" ht="25" x14ac:dyDescent="0.25">
      <c r="A82" s="44" t="s">
        <v>601</v>
      </c>
      <c r="B82" s="35" t="s">
        <v>213</v>
      </c>
      <c r="C82" s="45">
        <v>26046371</v>
      </c>
      <c r="D82" s="11" t="str">
        <f t="shared" si="11"/>
        <v>N/A</v>
      </c>
      <c r="E82" s="45">
        <v>18330391</v>
      </c>
      <c r="F82" s="11" t="str">
        <f t="shared" si="12"/>
        <v>N/A</v>
      </c>
      <c r="G82" s="45">
        <v>9073448</v>
      </c>
      <c r="H82" s="11" t="str">
        <f t="shared" si="13"/>
        <v>N/A</v>
      </c>
      <c r="I82" s="12">
        <v>-29.6</v>
      </c>
      <c r="J82" s="12">
        <v>-50.5</v>
      </c>
      <c r="K82" s="43" t="s">
        <v>739</v>
      </c>
      <c r="L82" s="9" t="str">
        <f t="shared" si="14"/>
        <v>No</v>
      </c>
    </row>
    <row r="83" spans="1:12" x14ac:dyDescent="0.25">
      <c r="A83" s="44" t="s">
        <v>602</v>
      </c>
      <c r="B83" s="35" t="s">
        <v>213</v>
      </c>
      <c r="C83" s="36">
        <v>652</v>
      </c>
      <c r="D83" s="11" t="str">
        <f t="shared" si="11"/>
        <v>N/A</v>
      </c>
      <c r="E83" s="36">
        <v>451</v>
      </c>
      <c r="F83" s="11" t="str">
        <f t="shared" si="12"/>
        <v>N/A</v>
      </c>
      <c r="G83" s="36">
        <v>296</v>
      </c>
      <c r="H83" s="11" t="str">
        <f t="shared" si="13"/>
        <v>N/A</v>
      </c>
      <c r="I83" s="12">
        <v>-30.8</v>
      </c>
      <c r="J83" s="12">
        <v>-34.4</v>
      </c>
      <c r="K83" s="43" t="s">
        <v>739</v>
      </c>
      <c r="L83" s="9" t="str">
        <f t="shared" si="14"/>
        <v>No</v>
      </c>
    </row>
    <row r="84" spans="1:12" ht="25" x14ac:dyDescent="0.25">
      <c r="A84" s="4" t="s">
        <v>1440</v>
      </c>
      <c r="B84" s="35" t="s">
        <v>213</v>
      </c>
      <c r="C84" s="45">
        <v>39948.421778999997</v>
      </c>
      <c r="D84" s="11" t="str">
        <f t="shared" si="11"/>
        <v>N/A</v>
      </c>
      <c r="E84" s="45">
        <v>40643.882483000001</v>
      </c>
      <c r="F84" s="11" t="str">
        <f t="shared" si="12"/>
        <v>N/A</v>
      </c>
      <c r="G84" s="45">
        <v>30653.540540999998</v>
      </c>
      <c r="H84" s="11" t="str">
        <f t="shared" si="13"/>
        <v>N/A</v>
      </c>
      <c r="I84" s="12">
        <v>1.7410000000000001</v>
      </c>
      <c r="J84" s="12">
        <v>-24.6</v>
      </c>
      <c r="K84" s="43" t="s">
        <v>739</v>
      </c>
      <c r="L84" s="9" t="str">
        <f t="shared" si="14"/>
        <v>Yes</v>
      </c>
    </row>
    <row r="85" spans="1:12" x14ac:dyDescent="0.25">
      <c r="A85" s="4" t="s">
        <v>603</v>
      </c>
      <c r="B85" s="35" t="s">
        <v>213</v>
      </c>
      <c r="C85" s="45">
        <v>10316191</v>
      </c>
      <c r="D85" s="11" t="str">
        <f t="shared" si="11"/>
        <v>N/A</v>
      </c>
      <c r="E85" s="45">
        <v>11610062</v>
      </c>
      <c r="F85" s="11" t="str">
        <f t="shared" si="12"/>
        <v>N/A</v>
      </c>
      <c r="G85" s="45">
        <v>11345772</v>
      </c>
      <c r="H85" s="11" t="str">
        <f t="shared" si="13"/>
        <v>N/A</v>
      </c>
      <c r="I85" s="12">
        <v>12.54</v>
      </c>
      <c r="J85" s="12">
        <v>-2.2799999999999998</v>
      </c>
      <c r="K85" s="43" t="s">
        <v>739</v>
      </c>
      <c r="L85" s="9" t="str">
        <f t="shared" si="14"/>
        <v>Yes</v>
      </c>
    </row>
    <row r="86" spans="1:12" x14ac:dyDescent="0.25">
      <c r="A86" s="4" t="s">
        <v>604</v>
      </c>
      <c r="B86" s="35" t="s">
        <v>213</v>
      </c>
      <c r="C86" s="36">
        <v>86</v>
      </c>
      <c r="D86" s="11" t="str">
        <f t="shared" si="11"/>
        <v>N/A</v>
      </c>
      <c r="E86" s="36">
        <v>89</v>
      </c>
      <c r="F86" s="11" t="str">
        <f t="shared" si="12"/>
        <v>N/A</v>
      </c>
      <c r="G86" s="36">
        <v>84</v>
      </c>
      <c r="H86" s="11" t="str">
        <f t="shared" si="13"/>
        <v>N/A</v>
      </c>
      <c r="I86" s="12">
        <v>3.488</v>
      </c>
      <c r="J86" s="12">
        <v>-5.62</v>
      </c>
      <c r="K86" s="43" t="s">
        <v>739</v>
      </c>
      <c r="L86" s="9" t="str">
        <f t="shared" si="14"/>
        <v>Yes</v>
      </c>
    </row>
    <row r="87" spans="1:12" x14ac:dyDescent="0.25">
      <c r="A87" s="4" t="s">
        <v>1441</v>
      </c>
      <c r="B87" s="35" t="s">
        <v>213</v>
      </c>
      <c r="C87" s="45">
        <v>119955.7093</v>
      </c>
      <c r="D87" s="11" t="str">
        <f t="shared" si="11"/>
        <v>N/A</v>
      </c>
      <c r="E87" s="45">
        <v>130450.13483</v>
      </c>
      <c r="F87" s="11" t="str">
        <f t="shared" si="12"/>
        <v>N/A</v>
      </c>
      <c r="G87" s="45">
        <v>135068.71429</v>
      </c>
      <c r="H87" s="11" t="str">
        <f t="shared" si="13"/>
        <v>N/A</v>
      </c>
      <c r="I87" s="12">
        <v>8.7490000000000006</v>
      </c>
      <c r="J87" s="12">
        <v>3.54</v>
      </c>
      <c r="K87" s="43" t="s">
        <v>739</v>
      </c>
      <c r="L87" s="9" t="str">
        <f t="shared" si="14"/>
        <v>Yes</v>
      </c>
    </row>
    <row r="88" spans="1:12" x14ac:dyDescent="0.25">
      <c r="A88" s="44" t="s">
        <v>605</v>
      </c>
      <c r="B88" s="35" t="s">
        <v>213</v>
      </c>
      <c r="C88" s="45">
        <v>76876081</v>
      </c>
      <c r="D88" s="11" t="str">
        <f t="shared" si="11"/>
        <v>N/A</v>
      </c>
      <c r="E88" s="45">
        <v>74055745</v>
      </c>
      <c r="F88" s="11" t="str">
        <f t="shared" si="12"/>
        <v>N/A</v>
      </c>
      <c r="G88" s="45">
        <v>73744204</v>
      </c>
      <c r="H88" s="11" t="str">
        <f t="shared" si="13"/>
        <v>N/A</v>
      </c>
      <c r="I88" s="12">
        <v>-3.67</v>
      </c>
      <c r="J88" s="12">
        <v>-0.42099999999999999</v>
      </c>
      <c r="K88" s="43" t="s">
        <v>739</v>
      </c>
      <c r="L88" s="9" t="str">
        <f t="shared" si="14"/>
        <v>Yes</v>
      </c>
    </row>
    <row r="89" spans="1:12" x14ac:dyDescent="0.25">
      <c r="A89" s="46" t="s">
        <v>606</v>
      </c>
      <c r="B89" s="36" t="s">
        <v>213</v>
      </c>
      <c r="C89" s="36">
        <v>2305</v>
      </c>
      <c r="D89" s="11" t="str">
        <f t="shared" si="11"/>
        <v>N/A</v>
      </c>
      <c r="E89" s="36">
        <v>2273</v>
      </c>
      <c r="F89" s="11" t="str">
        <f t="shared" si="12"/>
        <v>N/A</v>
      </c>
      <c r="G89" s="36">
        <v>2247</v>
      </c>
      <c r="H89" s="11" t="str">
        <f t="shared" si="13"/>
        <v>N/A</v>
      </c>
      <c r="I89" s="12">
        <v>-1.39</v>
      </c>
      <c r="J89" s="12">
        <v>-1.1399999999999999</v>
      </c>
      <c r="K89" s="1" t="s">
        <v>739</v>
      </c>
      <c r="L89" s="9" t="str">
        <f t="shared" si="14"/>
        <v>Yes</v>
      </c>
    </row>
    <row r="90" spans="1:12" x14ac:dyDescent="0.25">
      <c r="A90" s="44" t="s">
        <v>1442</v>
      </c>
      <c r="B90" s="35" t="s">
        <v>213</v>
      </c>
      <c r="C90" s="45">
        <v>33351.878959000001</v>
      </c>
      <c r="D90" s="11" t="str">
        <f t="shared" si="11"/>
        <v>N/A</v>
      </c>
      <c r="E90" s="45">
        <v>32580.618126000001</v>
      </c>
      <c r="F90" s="11" t="str">
        <f t="shared" si="12"/>
        <v>N/A</v>
      </c>
      <c r="G90" s="45">
        <v>32818.960392000001</v>
      </c>
      <c r="H90" s="11" t="str">
        <f t="shared" si="13"/>
        <v>N/A</v>
      </c>
      <c r="I90" s="12">
        <v>-2.31</v>
      </c>
      <c r="J90" s="12">
        <v>0.73150000000000004</v>
      </c>
      <c r="K90" s="43" t="s">
        <v>739</v>
      </c>
      <c r="L90" s="9" t="str">
        <f t="shared" si="14"/>
        <v>Yes</v>
      </c>
    </row>
    <row r="91" spans="1:12" x14ac:dyDescent="0.25">
      <c r="A91" s="44" t="s">
        <v>607</v>
      </c>
      <c r="B91" s="35" t="s">
        <v>213</v>
      </c>
      <c r="C91" s="45">
        <v>49418409</v>
      </c>
      <c r="D91" s="11" t="str">
        <f t="shared" si="11"/>
        <v>N/A</v>
      </c>
      <c r="E91" s="45">
        <v>47438306</v>
      </c>
      <c r="F91" s="11" t="str">
        <f t="shared" si="12"/>
        <v>N/A</v>
      </c>
      <c r="G91" s="45">
        <v>46321067</v>
      </c>
      <c r="H91" s="11" t="str">
        <f t="shared" si="13"/>
        <v>N/A</v>
      </c>
      <c r="I91" s="12">
        <v>-4.01</v>
      </c>
      <c r="J91" s="12">
        <v>-2.36</v>
      </c>
      <c r="K91" s="43" t="s">
        <v>739</v>
      </c>
      <c r="L91" s="9" t="str">
        <f t="shared" si="14"/>
        <v>Yes</v>
      </c>
    </row>
    <row r="92" spans="1:12" x14ac:dyDescent="0.25">
      <c r="A92" s="44" t="s">
        <v>608</v>
      </c>
      <c r="B92" s="35" t="s">
        <v>213</v>
      </c>
      <c r="C92" s="36">
        <v>54324</v>
      </c>
      <c r="D92" s="11" t="str">
        <f t="shared" si="11"/>
        <v>N/A</v>
      </c>
      <c r="E92" s="36">
        <v>56481</v>
      </c>
      <c r="F92" s="11" t="str">
        <f t="shared" si="12"/>
        <v>N/A</v>
      </c>
      <c r="G92" s="36">
        <v>55707</v>
      </c>
      <c r="H92" s="11" t="str">
        <f t="shared" si="13"/>
        <v>N/A</v>
      </c>
      <c r="I92" s="12">
        <v>3.9710000000000001</v>
      </c>
      <c r="J92" s="12">
        <v>-1.37</v>
      </c>
      <c r="K92" s="43" t="s">
        <v>739</v>
      </c>
      <c r="L92" s="9" t="str">
        <f t="shared" si="14"/>
        <v>Yes</v>
      </c>
    </row>
    <row r="93" spans="1:12" x14ac:dyDescent="0.25">
      <c r="A93" s="44" t="s">
        <v>1443</v>
      </c>
      <c r="B93" s="35" t="s">
        <v>213</v>
      </c>
      <c r="C93" s="45">
        <v>909.69753700000001</v>
      </c>
      <c r="D93" s="11" t="str">
        <f t="shared" si="11"/>
        <v>N/A</v>
      </c>
      <c r="E93" s="45">
        <v>839.89847913000006</v>
      </c>
      <c r="F93" s="11" t="str">
        <f t="shared" si="12"/>
        <v>N/A</v>
      </c>
      <c r="G93" s="45">
        <v>831.51250291999997</v>
      </c>
      <c r="H93" s="11" t="str">
        <f t="shared" si="13"/>
        <v>N/A</v>
      </c>
      <c r="I93" s="12">
        <v>-7.67</v>
      </c>
      <c r="J93" s="12">
        <v>-0.998</v>
      </c>
      <c r="K93" s="43" t="s">
        <v>739</v>
      </c>
      <c r="L93" s="9" t="str">
        <f t="shared" si="14"/>
        <v>Yes</v>
      </c>
    </row>
    <row r="94" spans="1:12" x14ac:dyDescent="0.25">
      <c r="A94" s="44" t="s">
        <v>609</v>
      </c>
      <c r="B94" s="35" t="s">
        <v>213</v>
      </c>
      <c r="C94" s="45">
        <v>12516784</v>
      </c>
      <c r="D94" s="11" t="str">
        <f t="shared" si="11"/>
        <v>N/A</v>
      </c>
      <c r="E94" s="45">
        <v>12777946</v>
      </c>
      <c r="F94" s="11" t="str">
        <f t="shared" si="12"/>
        <v>N/A</v>
      </c>
      <c r="G94" s="45">
        <v>13393705</v>
      </c>
      <c r="H94" s="11" t="str">
        <f t="shared" si="13"/>
        <v>N/A</v>
      </c>
      <c r="I94" s="12">
        <v>2.0859999999999999</v>
      </c>
      <c r="J94" s="12">
        <v>4.819</v>
      </c>
      <c r="K94" s="43" t="s">
        <v>739</v>
      </c>
      <c r="L94" s="9" t="str">
        <f t="shared" si="14"/>
        <v>Yes</v>
      </c>
    </row>
    <row r="95" spans="1:12" x14ac:dyDescent="0.25">
      <c r="A95" s="44" t="s">
        <v>610</v>
      </c>
      <c r="B95" s="35" t="s">
        <v>213</v>
      </c>
      <c r="C95" s="36">
        <v>24973</v>
      </c>
      <c r="D95" s="11" t="str">
        <f t="shared" si="11"/>
        <v>N/A</v>
      </c>
      <c r="E95" s="36">
        <v>27236</v>
      </c>
      <c r="F95" s="11" t="str">
        <f t="shared" si="12"/>
        <v>N/A</v>
      </c>
      <c r="G95" s="36">
        <v>28068</v>
      </c>
      <c r="H95" s="11" t="str">
        <f t="shared" si="13"/>
        <v>N/A</v>
      </c>
      <c r="I95" s="12">
        <v>9.0619999999999994</v>
      </c>
      <c r="J95" s="12">
        <v>3.0550000000000002</v>
      </c>
      <c r="K95" s="43" t="s">
        <v>739</v>
      </c>
      <c r="L95" s="9" t="str">
        <f t="shared" si="14"/>
        <v>Yes</v>
      </c>
    </row>
    <row r="96" spans="1:12" x14ac:dyDescent="0.25">
      <c r="A96" s="44" t="s">
        <v>1444</v>
      </c>
      <c r="B96" s="35" t="s">
        <v>213</v>
      </c>
      <c r="C96" s="45">
        <v>501.21266967999998</v>
      </c>
      <c r="D96" s="11" t="str">
        <f t="shared" si="11"/>
        <v>N/A</v>
      </c>
      <c r="E96" s="45">
        <v>469.15648406999998</v>
      </c>
      <c r="F96" s="11" t="str">
        <f t="shared" si="12"/>
        <v>N/A</v>
      </c>
      <c r="G96" s="45">
        <v>477.18772267000003</v>
      </c>
      <c r="H96" s="11" t="str">
        <f t="shared" si="13"/>
        <v>N/A</v>
      </c>
      <c r="I96" s="12">
        <v>-6.4</v>
      </c>
      <c r="J96" s="12">
        <v>1.712</v>
      </c>
      <c r="K96" s="43" t="s">
        <v>739</v>
      </c>
      <c r="L96" s="9" t="str">
        <f t="shared" si="14"/>
        <v>Yes</v>
      </c>
    </row>
    <row r="97" spans="1:12" ht="25" x14ac:dyDescent="0.25">
      <c r="A97" s="44" t="s">
        <v>611</v>
      </c>
      <c r="B97" s="35" t="s">
        <v>213</v>
      </c>
      <c r="C97" s="45">
        <v>1997339</v>
      </c>
      <c r="D97" s="11" t="str">
        <f t="shared" si="11"/>
        <v>N/A</v>
      </c>
      <c r="E97" s="45">
        <v>2192384</v>
      </c>
      <c r="F97" s="11" t="str">
        <f t="shared" si="12"/>
        <v>N/A</v>
      </c>
      <c r="G97" s="45">
        <v>3631420</v>
      </c>
      <c r="H97" s="11" t="str">
        <f t="shared" si="13"/>
        <v>N/A</v>
      </c>
      <c r="I97" s="12">
        <v>9.7650000000000006</v>
      </c>
      <c r="J97" s="12">
        <v>65.64</v>
      </c>
      <c r="K97" s="43" t="s">
        <v>739</v>
      </c>
      <c r="L97" s="9" t="str">
        <f t="shared" si="14"/>
        <v>No</v>
      </c>
    </row>
    <row r="98" spans="1:12" x14ac:dyDescent="0.25">
      <c r="A98" s="44" t="s">
        <v>612</v>
      </c>
      <c r="B98" s="35" t="s">
        <v>213</v>
      </c>
      <c r="C98" s="36">
        <v>13302</v>
      </c>
      <c r="D98" s="11" t="str">
        <f t="shared" si="11"/>
        <v>N/A</v>
      </c>
      <c r="E98" s="36">
        <v>14646</v>
      </c>
      <c r="F98" s="11" t="str">
        <f t="shared" si="12"/>
        <v>N/A</v>
      </c>
      <c r="G98" s="36">
        <v>16024</v>
      </c>
      <c r="H98" s="11" t="str">
        <f t="shared" si="13"/>
        <v>N/A</v>
      </c>
      <c r="I98" s="12">
        <v>10.1</v>
      </c>
      <c r="J98" s="12">
        <v>9.4090000000000007</v>
      </c>
      <c r="K98" s="43" t="s">
        <v>739</v>
      </c>
      <c r="L98" s="9" t="str">
        <f t="shared" si="14"/>
        <v>Yes</v>
      </c>
    </row>
    <row r="99" spans="1:12" ht="25" x14ac:dyDescent="0.25">
      <c r="A99" s="44" t="s">
        <v>1445</v>
      </c>
      <c r="B99" s="35" t="s">
        <v>213</v>
      </c>
      <c r="C99" s="45">
        <v>150.15328521999999</v>
      </c>
      <c r="D99" s="11" t="str">
        <f t="shared" si="11"/>
        <v>N/A</v>
      </c>
      <c r="E99" s="45">
        <v>149.69165641999999</v>
      </c>
      <c r="F99" s="11" t="str">
        <f t="shared" si="12"/>
        <v>N/A</v>
      </c>
      <c r="G99" s="45">
        <v>226.62381428</v>
      </c>
      <c r="H99" s="11" t="str">
        <f t="shared" si="13"/>
        <v>N/A</v>
      </c>
      <c r="I99" s="12">
        <v>-0.307</v>
      </c>
      <c r="J99" s="12">
        <v>51.39</v>
      </c>
      <c r="K99" s="43" t="s">
        <v>739</v>
      </c>
      <c r="L99" s="9" t="str">
        <f t="shared" si="14"/>
        <v>No</v>
      </c>
    </row>
    <row r="100" spans="1:12" ht="25" x14ac:dyDescent="0.25">
      <c r="A100" s="44" t="s">
        <v>613</v>
      </c>
      <c r="B100" s="35" t="s">
        <v>213</v>
      </c>
      <c r="C100" s="45">
        <v>42345550</v>
      </c>
      <c r="D100" s="11" t="str">
        <f t="shared" si="11"/>
        <v>N/A</v>
      </c>
      <c r="E100" s="45">
        <v>50202937</v>
      </c>
      <c r="F100" s="11" t="str">
        <f t="shared" si="12"/>
        <v>N/A</v>
      </c>
      <c r="G100" s="45">
        <v>54018649</v>
      </c>
      <c r="H100" s="11" t="str">
        <f t="shared" si="13"/>
        <v>N/A</v>
      </c>
      <c r="I100" s="12">
        <v>18.559999999999999</v>
      </c>
      <c r="J100" s="12">
        <v>7.601</v>
      </c>
      <c r="K100" s="43" t="s">
        <v>739</v>
      </c>
      <c r="L100" s="9" t="str">
        <f t="shared" si="14"/>
        <v>Yes</v>
      </c>
    </row>
    <row r="101" spans="1:12" x14ac:dyDescent="0.25">
      <c r="A101" s="44" t="s">
        <v>614</v>
      </c>
      <c r="B101" s="35" t="s">
        <v>213</v>
      </c>
      <c r="C101" s="36">
        <v>31973</v>
      </c>
      <c r="D101" s="11" t="str">
        <f t="shared" si="11"/>
        <v>N/A</v>
      </c>
      <c r="E101" s="36">
        <v>32825</v>
      </c>
      <c r="F101" s="11" t="str">
        <f t="shared" si="12"/>
        <v>N/A</v>
      </c>
      <c r="G101" s="36">
        <v>31822</v>
      </c>
      <c r="H101" s="11" t="str">
        <f t="shared" si="13"/>
        <v>N/A</v>
      </c>
      <c r="I101" s="12">
        <v>2.665</v>
      </c>
      <c r="J101" s="12">
        <v>-3.06</v>
      </c>
      <c r="K101" s="43" t="s">
        <v>739</v>
      </c>
      <c r="L101" s="9" t="str">
        <f t="shared" si="14"/>
        <v>Yes</v>
      </c>
    </row>
    <row r="102" spans="1:12" x14ac:dyDescent="0.25">
      <c r="A102" s="44" t="s">
        <v>1446</v>
      </c>
      <c r="B102" s="35" t="s">
        <v>213</v>
      </c>
      <c r="C102" s="45">
        <v>1324.4159133999999</v>
      </c>
      <c r="D102" s="11" t="str">
        <f t="shared" si="11"/>
        <v>N/A</v>
      </c>
      <c r="E102" s="45">
        <v>1529.4116375000001</v>
      </c>
      <c r="F102" s="11" t="str">
        <f t="shared" si="12"/>
        <v>N/A</v>
      </c>
      <c r="G102" s="45">
        <v>1697.5252654999999</v>
      </c>
      <c r="H102" s="11" t="str">
        <f t="shared" si="13"/>
        <v>N/A</v>
      </c>
      <c r="I102" s="12">
        <v>15.48</v>
      </c>
      <c r="J102" s="12">
        <v>10.99</v>
      </c>
      <c r="K102" s="43" t="s">
        <v>739</v>
      </c>
      <c r="L102" s="9" t="str">
        <f t="shared" si="14"/>
        <v>Yes</v>
      </c>
    </row>
    <row r="103" spans="1:12" x14ac:dyDescent="0.25">
      <c r="A103" s="44" t="s">
        <v>615</v>
      </c>
      <c r="B103" s="35" t="s">
        <v>213</v>
      </c>
      <c r="C103" s="45">
        <v>17336919</v>
      </c>
      <c r="D103" s="11" t="str">
        <f t="shared" si="11"/>
        <v>N/A</v>
      </c>
      <c r="E103" s="45">
        <v>17684687</v>
      </c>
      <c r="F103" s="11" t="str">
        <f t="shared" si="12"/>
        <v>N/A</v>
      </c>
      <c r="G103" s="45">
        <v>16590230</v>
      </c>
      <c r="H103" s="11" t="str">
        <f t="shared" si="13"/>
        <v>N/A</v>
      </c>
      <c r="I103" s="12">
        <v>2.0059999999999998</v>
      </c>
      <c r="J103" s="12">
        <v>-6.19</v>
      </c>
      <c r="K103" s="43" t="s">
        <v>739</v>
      </c>
      <c r="L103" s="9" t="str">
        <f t="shared" si="14"/>
        <v>Yes</v>
      </c>
    </row>
    <row r="104" spans="1:12" x14ac:dyDescent="0.25">
      <c r="A104" s="44" t="s">
        <v>616</v>
      </c>
      <c r="B104" s="35" t="s">
        <v>213</v>
      </c>
      <c r="C104" s="36">
        <v>17127</v>
      </c>
      <c r="D104" s="11" t="str">
        <f t="shared" si="11"/>
        <v>N/A</v>
      </c>
      <c r="E104" s="36">
        <v>18165</v>
      </c>
      <c r="F104" s="11" t="str">
        <f t="shared" si="12"/>
        <v>N/A</v>
      </c>
      <c r="G104" s="36">
        <v>17364</v>
      </c>
      <c r="H104" s="11" t="str">
        <f t="shared" si="13"/>
        <v>N/A</v>
      </c>
      <c r="I104" s="12">
        <v>6.0609999999999999</v>
      </c>
      <c r="J104" s="12">
        <v>-4.41</v>
      </c>
      <c r="K104" s="43" t="s">
        <v>739</v>
      </c>
      <c r="L104" s="9" t="str">
        <f t="shared" si="14"/>
        <v>Yes</v>
      </c>
    </row>
    <row r="105" spans="1:12" x14ac:dyDescent="0.25">
      <c r="A105" s="44" t="s">
        <v>1447</v>
      </c>
      <c r="B105" s="35" t="s">
        <v>213</v>
      </c>
      <c r="C105" s="45">
        <v>1012.2566124</v>
      </c>
      <c r="D105" s="11" t="str">
        <f t="shared" si="11"/>
        <v>N/A</v>
      </c>
      <c r="E105" s="45">
        <v>973.55832644999998</v>
      </c>
      <c r="F105" s="11" t="str">
        <f t="shared" si="12"/>
        <v>N/A</v>
      </c>
      <c r="G105" s="45">
        <v>955.43826306999995</v>
      </c>
      <c r="H105" s="11" t="str">
        <f t="shared" si="13"/>
        <v>N/A</v>
      </c>
      <c r="I105" s="12">
        <v>-3.82</v>
      </c>
      <c r="J105" s="12">
        <v>-1.86</v>
      </c>
      <c r="K105" s="43" t="s">
        <v>739</v>
      </c>
      <c r="L105" s="9" t="str">
        <f t="shared" si="14"/>
        <v>Yes</v>
      </c>
    </row>
    <row r="106" spans="1:12" ht="25" x14ac:dyDescent="0.25">
      <c r="A106" s="44" t="s">
        <v>617</v>
      </c>
      <c r="B106" s="35" t="s">
        <v>213</v>
      </c>
      <c r="C106" s="45">
        <v>1872785</v>
      </c>
      <c r="D106" s="11" t="str">
        <f t="shared" si="11"/>
        <v>N/A</v>
      </c>
      <c r="E106" s="45">
        <v>2425280</v>
      </c>
      <c r="F106" s="11" t="str">
        <f t="shared" si="12"/>
        <v>N/A</v>
      </c>
      <c r="G106" s="45">
        <v>2783643</v>
      </c>
      <c r="H106" s="11" t="str">
        <f t="shared" si="13"/>
        <v>N/A</v>
      </c>
      <c r="I106" s="12">
        <v>29.5</v>
      </c>
      <c r="J106" s="12">
        <v>14.78</v>
      </c>
      <c r="K106" s="43" t="s">
        <v>739</v>
      </c>
      <c r="L106" s="9" t="str">
        <f t="shared" si="14"/>
        <v>Yes</v>
      </c>
    </row>
    <row r="107" spans="1:12" x14ac:dyDescent="0.25">
      <c r="A107" s="44" t="s">
        <v>618</v>
      </c>
      <c r="B107" s="35" t="s">
        <v>213</v>
      </c>
      <c r="C107" s="36">
        <v>572</v>
      </c>
      <c r="D107" s="11" t="str">
        <f t="shared" si="11"/>
        <v>N/A</v>
      </c>
      <c r="E107" s="36">
        <v>600</v>
      </c>
      <c r="F107" s="11" t="str">
        <f t="shared" si="12"/>
        <v>N/A</v>
      </c>
      <c r="G107" s="36">
        <v>555</v>
      </c>
      <c r="H107" s="11" t="str">
        <f t="shared" si="13"/>
        <v>N/A</v>
      </c>
      <c r="I107" s="12">
        <v>4.8949999999999996</v>
      </c>
      <c r="J107" s="12">
        <v>-7.5</v>
      </c>
      <c r="K107" s="43" t="s">
        <v>739</v>
      </c>
      <c r="L107" s="9" t="str">
        <f t="shared" si="14"/>
        <v>Yes</v>
      </c>
    </row>
    <row r="108" spans="1:12" x14ac:dyDescent="0.25">
      <c r="A108" s="44" t="s">
        <v>1448</v>
      </c>
      <c r="B108" s="35" t="s">
        <v>213</v>
      </c>
      <c r="C108" s="45">
        <v>3274.0996503000001</v>
      </c>
      <c r="D108" s="11" t="str">
        <f t="shared" si="11"/>
        <v>N/A</v>
      </c>
      <c r="E108" s="45">
        <v>4042.1333332999998</v>
      </c>
      <c r="F108" s="11" t="str">
        <f t="shared" si="12"/>
        <v>N/A</v>
      </c>
      <c r="G108" s="45">
        <v>5015.5729730000003</v>
      </c>
      <c r="H108" s="11" t="str">
        <f t="shared" si="13"/>
        <v>N/A</v>
      </c>
      <c r="I108" s="12">
        <v>23.46</v>
      </c>
      <c r="J108" s="12">
        <v>24.08</v>
      </c>
      <c r="K108" s="43" t="s">
        <v>739</v>
      </c>
      <c r="L108" s="9" t="str">
        <f t="shared" si="14"/>
        <v>Yes</v>
      </c>
    </row>
    <row r="109" spans="1:12" x14ac:dyDescent="0.25">
      <c r="A109" s="44" t="s">
        <v>619</v>
      </c>
      <c r="B109" s="35" t="s">
        <v>213</v>
      </c>
      <c r="C109" s="45">
        <v>27271672</v>
      </c>
      <c r="D109" s="11" t="str">
        <f t="shared" si="11"/>
        <v>N/A</v>
      </c>
      <c r="E109" s="45">
        <v>30590671</v>
      </c>
      <c r="F109" s="11" t="str">
        <f t="shared" si="12"/>
        <v>N/A</v>
      </c>
      <c r="G109" s="45">
        <v>31520946</v>
      </c>
      <c r="H109" s="11" t="str">
        <f t="shared" si="13"/>
        <v>N/A</v>
      </c>
      <c r="I109" s="12">
        <v>12.17</v>
      </c>
      <c r="J109" s="12">
        <v>3.0409999999999999</v>
      </c>
      <c r="K109" s="43" t="s">
        <v>739</v>
      </c>
      <c r="L109" s="9" t="str">
        <f t="shared" si="14"/>
        <v>Yes</v>
      </c>
    </row>
    <row r="110" spans="1:12" x14ac:dyDescent="0.25">
      <c r="A110" s="44" t="s">
        <v>620</v>
      </c>
      <c r="B110" s="35" t="s">
        <v>213</v>
      </c>
      <c r="C110" s="36">
        <v>41039</v>
      </c>
      <c r="D110" s="11" t="str">
        <f t="shared" si="11"/>
        <v>N/A</v>
      </c>
      <c r="E110" s="36">
        <v>42255</v>
      </c>
      <c r="F110" s="11" t="str">
        <f t="shared" si="12"/>
        <v>N/A</v>
      </c>
      <c r="G110" s="36">
        <v>41729</v>
      </c>
      <c r="H110" s="11" t="str">
        <f t="shared" si="13"/>
        <v>N/A</v>
      </c>
      <c r="I110" s="12">
        <v>2.9630000000000001</v>
      </c>
      <c r="J110" s="12">
        <v>-1.24</v>
      </c>
      <c r="K110" s="43" t="s">
        <v>739</v>
      </c>
      <c r="L110" s="9" t="str">
        <f t="shared" si="14"/>
        <v>Yes</v>
      </c>
    </row>
    <row r="111" spans="1:12" x14ac:dyDescent="0.25">
      <c r="A111" s="44" t="s">
        <v>1449</v>
      </c>
      <c r="B111" s="35" t="s">
        <v>213</v>
      </c>
      <c r="C111" s="45">
        <v>664.53061721999995</v>
      </c>
      <c r="D111" s="11" t="str">
        <f t="shared" si="11"/>
        <v>N/A</v>
      </c>
      <c r="E111" s="45">
        <v>723.95387528000003</v>
      </c>
      <c r="F111" s="11" t="str">
        <f t="shared" si="12"/>
        <v>N/A</v>
      </c>
      <c r="G111" s="45">
        <v>755.37266649000003</v>
      </c>
      <c r="H111" s="11" t="str">
        <f t="shared" si="13"/>
        <v>N/A</v>
      </c>
      <c r="I111" s="12">
        <v>8.9420000000000002</v>
      </c>
      <c r="J111" s="12">
        <v>4.34</v>
      </c>
      <c r="K111" s="43" t="s">
        <v>739</v>
      </c>
      <c r="L111" s="9" t="str">
        <f t="shared" si="14"/>
        <v>Yes</v>
      </c>
    </row>
    <row r="112" spans="1:12" x14ac:dyDescent="0.25">
      <c r="A112" s="44" t="s">
        <v>621</v>
      </c>
      <c r="B112" s="35" t="s">
        <v>213</v>
      </c>
      <c r="C112" s="45">
        <v>37732628</v>
      </c>
      <c r="D112" s="11" t="str">
        <f t="shared" si="11"/>
        <v>N/A</v>
      </c>
      <c r="E112" s="45">
        <v>39872008</v>
      </c>
      <c r="F112" s="11" t="str">
        <f t="shared" si="12"/>
        <v>N/A</v>
      </c>
      <c r="G112" s="45">
        <v>41761324</v>
      </c>
      <c r="H112" s="11" t="str">
        <f t="shared" si="13"/>
        <v>N/A</v>
      </c>
      <c r="I112" s="12">
        <v>5.67</v>
      </c>
      <c r="J112" s="12">
        <v>4.7380000000000004</v>
      </c>
      <c r="K112" s="43" t="s">
        <v>739</v>
      </c>
      <c r="L112" s="9" t="str">
        <f t="shared" si="14"/>
        <v>Yes</v>
      </c>
    </row>
    <row r="113" spans="1:12" x14ac:dyDescent="0.25">
      <c r="A113" s="44" t="s">
        <v>622</v>
      </c>
      <c r="B113" s="35" t="s">
        <v>213</v>
      </c>
      <c r="C113" s="36">
        <v>47361</v>
      </c>
      <c r="D113" s="11" t="str">
        <f t="shared" si="11"/>
        <v>N/A</v>
      </c>
      <c r="E113" s="36">
        <v>49451</v>
      </c>
      <c r="F113" s="11" t="str">
        <f t="shared" si="12"/>
        <v>N/A</v>
      </c>
      <c r="G113" s="36">
        <v>49268</v>
      </c>
      <c r="H113" s="11" t="str">
        <f t="shared" si="13"/>
        <v>N/A</v>
      </c>
      <c r="I113" s="12">
        <v>4.4130000000000003</v>
      </c>
      <c r="J113" s="12">
        <v>-0.37</v>
      </c>
      <c r="K113" s="43" t="s">
        <v>739</v>
      </c>
      <c r="L113" s="9" t="str">
        <f t="shared" si="14"/>
        <v>Yes</v>
      </c>
    </row>
    <row r="114" spans="1:12" x14ac:dyDescent="0.25">
      <c r="A114" s="44" t="s">
        <v>1450</v>
      </c>
      <c r="B114" s="35" t="s">
        <v>213</v>
      </c>
      <c r="C114" s="45">
        <v>796.70251895000001</v>
      </c>
      <c r="D114" s="11" t="str">
        <f t="shared" si="11"/>
        <v>N/A</v>
      </c>
      <c r="E114" s="45">
        <v>806.29325999000002</v>
      </c>
      <c r="F114" s="11" t="str">
        <f t="shared" si="12"/>
        <v>N/A</v>
      </c>
      <c r="G114" s="45">
        <v>847.63586912000005</v>
      </c>
      <c r="H114" s="11" t="str">
        <f t="shared" si="13"/>
        <v>N/A</v>
      </c>
      <c r="I114" s="12">
        <v>1.204</v>
      </c>
      <c r="J114" s="12">
        <v>5.1269999999999998</v>
      </c>
      <c r="K114" s="43" t="s">
        <v>739</v>
      </c>
      <c r="L114" s="9" t="str">
        <f t="shared" si="14"/>
        <v>Yes</v>
      </c>
    </row>
    <row r="115" spans="1:12" ht="25" x14ac:dyDescent="0.25">
      <c r="A115" s="44" t="s">
        <v>623</v>
      </c>
      <c r="B115" s="35" t="s">
        <v>213</v>
      </c>
      <c r="C115" s="45">
        <v>44619258</v>
      </c>
      <c r="D115" s="11" t="str">
        <f t="shared" si="11"/>
        <v>N/A</v>
      </c>
      <c r="E115" s="45">
        <v>45276511</v>
      </c>
      <c r="F115" s="11" t="str">
        <f t="shared" si="12"/>
        <v>N/A</v>
      </c>
      <c r="G115" s="45">
        <v>46208229</v>
      </c>
      <c r="H115" s="11" t="str">
        <f t="shared" si="13"/>
        <v>N/A</v>
      </c>
      <c r="I115" s="12">
        <v>1.4730000000000001</v>
      </c>
      <c r="J115" s="12">
        <v>2.0579999999999998</v>
      </c>
      <c r="K115" s="43" t="s">
        <v>739</v>
      </c>
      <c r="L115" s="9" t="str">
        <f t="shared" si="14"/>
        <v>Yes</v>
      </c>
    </row>
    <row r="116" spans="1:12" x14ac:dyDescent="0.25">
      <c r="A116" s="46" t="s">
        <v>624</v>
      </c>
      <c r="B116" s="36" t="s">
        <v>213</v>
      </c>
      <c r="C116" s="36">
        <v>22724</v>
      </c>
      <c r="D116" s="11" t="str">
        <f t="shared" si="11"/>
        <v>N/A</v>
      </c>
      <c r="E116" s="36">
        <v>24647</v>
      </c>
      <c r="F116" s="11" t="str">
        <f t="shared" si="12"/>
        <v>N/A</v>
      </c>
      <c r="G116" s="36">
        <v>24116</v>
      </c>
      <c r="H116" s="11" t="str">
        <f t="shared" si="13"/>
        <v>N/A</v>
      </c>
      <c r="I116" s="12">
        <v>8.4619999999999997</v>
      </c>
      <c r="J116" s="12">
        <v>-2.15</v>
      </c>
      <c r="K116" s="1" t="s">
        <v>739</v>
      </c>
      <c r="L116" s="9" t="str">
        <f t="shared" si="14"/>
        <v>Yes</v>
      </c>
    </row>
    <row r="117" spans="1:12" x14ac:dyDescent="0.25">
      <c r="A117" s="44" t="s">
        <v>1451</v>
      </c>
      <c r="B117" s="35" t="s">
        <v>213</v>
      </c>
      <c r="C117" s="45">
        <v>1963.5301003</v>
      </c>
      <c r="D117" s="11" t="str">
        <f t="shared" si="11"/>
        <v>N/A</v>
      </c>
      <c r="E117" s="45">
        <v>1836.9988639999999</v>
      </c>
      <c r="F117" s="11" t="str">
        <f t="shared" si="12"/>
        <v>N/A</v>
      </c>
      <c r="G117" s="45">
        <v>1916.0818128999999</v>
      </c>
      <c r="H117" s="11" t="str">
        <f t="shared" si="13"/>
        <v>N/A</v>
      </c>
      <c r="I117" s="12">
        <v>-6.44</v>
      </c>
      <c r="J117" s="12">
        <v>4.3049999999999997</v>
      </c>
      <c r="K117" s="43" t="s">
        <v>739</v>
      </c>
      <c r="L117" s="9" t="str">
        <f t="shared" si="14"/>
        <v>Yes</v>
      </c>
    </row>
    <row r="118" spans="1:12" ht="25" x14ac:dyDescent="0.25">
      <c r="A118" s="44" t="s">
        <v>625</v>
      </c>
      <c r="B118" s="35" t="s">
        <v>213</v>
      </c>
      <c r="C118" s="45">
        <v>4101478</v>
      </c>
      <c r="D118" s="11" t="str">
        <f t="shared" si="11"/>
        <v>N/A</v>
      </c>
      <c r="E118" s="45">
        <v>3200537</v>
      </c>
      <c r="F118" s="11" t="str">
        <f t="shared" si="12"/>
        <v>N/A</v>
      </c>
      <c r="G118" s="45">
        <v>3099760</v>
      </c>
      <c r="H118" s="11" t="str">
        <f t="shared" si="13"/>
        <v>N/A</v>
      </c>
      <c r="I118" s="12">
        <v>-22</v>
      </c>
      <c r="J118" s="12">
        <v>-3.15</v>
      </c>
      <c r="K118" s="43" t="s">
        <v>739</v>
      </c>
      <c r="L118" s="9" t="str">
        <f t="shared" si="14"/>
        <v>Yes</v>
      </c>
    </row>
    <row r="119" spans="1:12" x14ac:dyDescent="0.25">
      <c r="A119" s="44" t="s">
        <v>626</v>
      </c>
      <c r="B119" s="35" t="s">
        <v>213</v>
      </c>
      <c r="C119" s="36">
        <v>3257</v>
      </c>
      <c r="D119" s="11" t="str">
        <f t="shared" si="11"/>
        <v>N/A</v>
      </c>
      <c r="E119" s="36">
        <v>3252</v>
      </c>
      <c r="F119" s="11" t="str">
        <f t="shared" si="12"/>
        <v>N/A</v>
      </c>
      <c r="G119" s="36">
        <v>3153</v>
      </c>
      <c r="H119" s="11" t="str">
        <f t="shared" si="13"/>
        <v>N/A</v>
      </c>
      <c r="I119" s="12">
        <v>-0.154</v>
      </c>
      <c r="J119" s="12">
        <v>-3.04</v>
      </c>
      <c r="K119" s="43" t="s">
        <v>739</v>
      </c>
      <c r="L119" s="9" t="str">
        <f t="shared" si="14"/>
        <v>Yes</v>
      </c>
    </row>
    <row r="120" spans="1:12" x14ac:dyDescent="0.25">
      <c r="A120" s="44" t="s">
        <v>1452</v>
      </c>
      <c r="B120" s="35" t="s">
        <v>213</v>
      </c>
      <c r="C120" s="45">
        <v>1259.2809334000001</v>
      </c>
      <c r="D120" s="11" t="str">
        <f t="shared" si="11"/>
        <v>N/A</v>
      </c>
      <c r="E120" s="45">
        <v>984.17496925</v>
      </c>
      <c r="F120" s="11" t="str">
        <f t="shared" si="12"/>
        <v>N/A</v>
      </c>
      <c r="G120" s="45">
        <v>983.11449413000003</v>
      </c>
      <c r="H120" s="11" t="str">
        <f t="shared" si="13"/>
        <v>N/A</v>
      </c>
      <c r="I120" s="12">
        <v>-21.8</v>
      </c>
      <c r="J120" s="12">
        <v>-0.108</v>
      </c>
      <c r="K120" s="43" t="s">
        <v>739</v>
      </c>
      <c r="L120" s="9" t="str">
        <f t="shared" si="14"/>
        <v>Yes</v>
      </c>
    </row>
    <row r="121" spans="1:12" ht="25" x14ac:dyDescent="0.25">
      <c r="A121" s="44" t="s">
        <v>627</v>
      </c>
      <c r="B121" s="35" t="s">
        <v>213</v>
      </c>
      <c r="C121" s="45">
        <v>0</v>
      </c>
      <c r="D121" s="11" t="str">
        <f t="shared" si="11"/>
        <v>N/A</v>
      </c>
      <c r="E121" s="45">
        <v>0</v>
      </c>
      <c r="F121" s="11" t="str">
        <f t="shared" si="12"/>
        <v>N/A</v>
      </c>
      <c r="G121" s="45">
        <v>0</v>
      </c>
      <c r="H121" s="11" t="str">
        <f t="shared" si="13"/>
        <v>N/A</v>
      </c>
      <c r="I121" s="12" t="s">
        <v>1746</v>
      </c>
      <c r="J121" s="12" t="s">
        <v>1746</v>
      </c>
      <c r="K121" s="43" t="s">
        <v>739</v>
      </c>
      <c r="L121" s="9" t="str">
        <f t="shared" si="14"/>
        <v>N/A</v>
      </c>
    </row>
    <row r="122" spans="1:12" x14ac:dyDescent="0.25">
      <c r="A122" s="44" t="s">
        <v>628</v>
      </c>
      <c r="B122" s="35" t="s">
        <v>213</v>
      </c>
      <c r="C122" s="36">
        <v>0</v>
      </c>
      <c r="D122" s="11" t="str">
        <f t="shared" si="11"/>
        <v>N/A</v>
      </c>
      <c r="E122" s="36">
        <v>0</v>
      </c>
      <c r="F122" s="11" t="str">
        <f t="shared" si="12"/>
        <v>N/A</v>
      </c>
      <c r="G122" s="36">
        <v>0</v>
      </c>
      <c r="H122" s="11" t="str">
        <f t="shared" si="13"/>
        <v>N/A</v>
      </c>
      <c r="I122" s="12" t="s">
        <v>1746</v>
      </c>
      <c r="J122" s="12" t="s">
        <v>1746</v>
      </c>
      <c r="K122" s="43" t="s">
        <v>739</v>
      </c>
      <c r="L122" s="9" t="str">
        <f t="shared" si="14"/>
        <v>N/A</v>
      </c>
    </row>
    <row r="123" spans="1:12" ht="25" x14ac:dyDescent="0.25">
      <c r="A123" s="44" t="s">
        <v>1453</v>
      </c>
      <c r="B123" s="35" t="s">
        <v>213</v>
      </c>
      <c r="C123" s="45" t="s">
        <v>1746</v>
      </c>
      <c r="D123" s="11" t="str">
        <f t="shared" si="11"/>
        <v>N/A</v>
      </c>
      <c r="E123" s="45" t="s">
        <v>1746</v>
      </c>
      <c r="F123" s="11" t="str">
        <f t="shared" si="12"/>
        <v>N/A</v>
      </c>
      <c r="G123" s="45" t="s">
        <v>1746</v>
      </c>
      <c r="H123" s="11" t="str">
        <f t="shared" si="13"/>
        <v>N/A</v>
      </c>
      <c r="I123" s="12" t="s">
        <v>1746</v>
      </c>
      <c r="J123" s="12" t="s">
        <v>1746</v>
      </c>
      <c r="K123" s="43" t="s">
        <v>739</v>
      </c>
      <c r="L123" s="9" t="str">
        <f t="shared" si="14"/>
        <v>N/A</v>
      </c>
    </row>
    <row r="124" spans="1:12" ht="25" x14ac:dyDescent="0.25">
      <c r="A124" s="44" t="s">
        <v>629</v>
      </c>
      <c r="B124" s="35" t="s">
        <v>213</v>
      </c>
      <c r="C124" s="45">
        <v>1885744</v>
      </c>
      <c r="D124" s="11" t="str">
        <f t="shared" si="11"/>
        <v>N/A</v>
      </c>
      <c r="E124" s="45">
        <v>2046801</v>
      </c>
      <c r="F124" s="11" t="str">
        <f t="shared" si="12"/>
        <v>N/A</v>
      </c>
      <c r="G124" s="45">
        <v>988720</v>
      </c>
      <c r="H124" s="11" t="str">
        <f t="shared" si="13"/>
        <v>N/A</v>
      </c>
      <c r="I124" s="12">
        <v>8.5410000000000004</v>
      </c>
      <c r="J124" s="12">
        <v>-51.7</v>
      </c>
      <c r="K124" s="43" t="s">
        <v>739</v>
      </c>
      <c r="L124" s="9" t="str">
        <f t="shared" si="14"/>
        <v>No</v>
      </c>
    </row>
    <row r="125" spans="1:12" x14ac:dyDescent="0.25">
      <c r="A125" s="44" t="s">
        <v>630</v>
      </c>
      <c r="B125" s="35" t="s">
        <v>213</v>
      </c>
      <c r="C125" s="36">
        <v>2473</v>
      </c>
      <c r="D125" s="11" t="str">
        <f t="shared" si="11"/>
        <v>N/A</v>
      </c>
      <c r="E125" s="36">
        <v>2833</v>
      </c>
      <c r="F125" s="11" t="str">
        <f t="shared" si="12"/>
        <v>N/A</v>
      </c>
      <c r="G125" s="36">
        <v>2003</v>
      </c>
      <c r="H125" s="11" t="str">
        <f t="shared" si="13"/>
        <v>N/A</v>
      </c>
      <c r="I125" s="12">
        <v>14.56</v>
      </c>
      <c r="J125" s="12">
        <v>-29.3</v>
      </c>
      <c r="K125" s="43" t="s">
        <v>739</v>
      </c>
      <c r="L125" s="9" t="str">
        <f t="shared" si="14"/>
        <v>Yes</v>
      </c>
    </row>
    <row r="126" spans="1:12" ht="25" x14ac:dyDescent="0.25">
      <c r="A126" s="44" t="s">
        <v>1454</v>
      </c>
      <c r="B126" s="35" t="s">
        <v>213</v>
      </c>
      <c r="C126" s="45">
        <v>762.53295591999995</v>
      </c>
      <c r="D126" s="11" t="str">
        <f t="shared" si="11"/>
        <v>N/A</v>
      </c>
      <c r="E126" s="45">
        <v>722.48535121999998</v>
      </c>
      <c r="F126" s="11" t="str">
        <f t="shared" si="12"/>
        <v>N/A</v>
      </c>
      <c r="G126" s="45">
        <v>493.61957064000001</v>
      </c>
      <c r="H126" s="11" t="str">
        <f t="shared" si="13"/>
        <v>N/A</v>
      </c>
      <c r="I126" s="12">
        <v>-5.25</v>
      </c>
      <c r="J126" s="12">
        <v>-31.7</v>
      </c>
      <c r="K126" s="43" t="s">
        <v>739</v>
      </c>
      <c r="L126" s="9" t="str">
        <f t="shared" si="14"/>
        <v>No</v>
      </c>
    </row>
    <row r="127" spans="1:12" ht="25" x14ac:dyDescent="0.25">
      <c r="A127" s="44" t="s">
        <v>631</v>
      </c>
      <c r="B127" s="35" t="s">
        <v>213</v>
      </c>
      <c r="C127" s="45">
        <v>3961264</v>
      </c>
      <c r="D127" s="11" t="str">
        <f t="shared" si="11"/>
        <v>N/A</v>
      </c>
      <c r="E127" s="45">
        <v>4736729</v>
      </c>
      <c r="F127" s="11" t="str">
        <f t="shared" si="12"/>
        <v>N/A</v>
      </c>
      <c r="G127" s="45">
        <v>4116546</v>
      </c>
      <c r="H127" s="11" t="str">
        <f t="shared" si="13"/>
        <v>N/A</v>
      </c>
      <c r="I127" s="12">
        <v>19.579999999999998</v>
      </c>
      <c r="J127" s="12">
        <v>-13.1</v>
      </c>
      <c r="K127" s="43" t="s">
        <v>739</v>
      </c>
      <c r="L127" s="9" t="str">
        <f t="shared" si="14"/>
        <v>Yes</v>
      </c>
    </row>
    <row r="128" spans="1:12" x14ac:dyDescent="0.25">
      <c r="A128" s="44" t="s">
        <v>632</v>
      </c>
      <c r="B128" s="35" t="s">
        <v>213</v>
      </c>
      <c r="C128" s="36">
        <v>4214</v>
      </c>
      <c r="D128" s="11" t="str">
        <f t="shared" si="11"/>
        <v>N/A</v>
      </c>
      <c r="E128" s="36">
        <v>4640</v>
      </c>
      <c r="F128" s="11" t="str">
        <f t="shared" si="12"/>
        <v>N/A</v>
      </c>
      <c r="G128" s="36">
        <v>4032</v>
      </c>
      <c r="H128" s="11" t="str">
        <f t="shared" si="13"/>
        <v>N/A</v>
      </c>
      <c r="I128" s="12">
        <v>10.11</v>
      </c>
      <c r="J128" s="12">
        <v>-13.1</v>
      </c>
      <c r="K128" s="43" t="s">
        <v>739</v>
      </c>
      <c r="L128" s="9" t="str">
        <f t="shared" si="14"/>
        <v>Yes</v>
      </c>
    </row>
    <row r="129" spans="1:12" ht="25" x14ac:dyDescent="0.25">
      <c r="A129" s="44" t="s">
        <v>1455</v>
      </c>
      <c r="B129" s="35" t="s">
        <v>213</v>
      </c>
      <c r="C129" s="45">
        <v>940.02467964000004</v>
      </c>
      <c r="D129" s="11" t="str">
        <f t="shared" si="11"/>
        <v>N/A</v>
      </c>
      <c r="E129" s="45">
        <v>1020.8467672</v>
      </c>
      <c r="F129" s="11" t="str">
        <f t="shared" si="12"/>
        <v>N/A</v>
      </c>
      <c r="G129" s="45">
        <v>1020.96875</v>
      </c>
      <c r="H129" s="11" t="str">
        <f t="shared" si="13"/>
        <v>N/A</v>
      </c>
      <c r="I129" s="12">
        <v>8.5980000000000008</v>
      </c>
      <c r="J129" s="12">
        <v>1.1900000000000001E-2</v>
      </c>
      <c r="K129" s="43" t="s">
        <v>739</v>
      </c>
      <c r="L129" s="9" t="str">
        <f t="shared" si="14"/>
        <v>Yes</v>
      </c>
    </row>
    <row r="130" spans="1:12" ht="25" x14ac:dyDescent="0.25">
      <c r="A130" s="44" t="s">
        <v>633</v>
      </c>
      <c r="B130" s="35" t="s">
        <v>213</v>
      </c>
      <c r="C130" s="45">
        <v>30593</v>
      </c>
      <c r="D130" s="11" t="str">
        <f t="shared" si="11"/>
        <v>N/A</v>
      </c>
      <c r="E130" s="45">
        <v>60447</v>
      </c>
      <c r="F130" s="11" t="str">
        <f t="shared" si="12"/>
        <v>N/A</v>
      </c>
      <c r="G130" s="45">
        <v>63877</v>
      </c>
      <c r="H130" s="11" t="str">
        <f t="shared" si="13"/>
        <v>N/A</v>
      </c>
      <c r="I130" s="12">
        <v>97.58</v>
      </c>
      <c r="J130" s="12">
        <v>5.6740000000000004</v>
      </c>
      <c r="K130" s="43" t="s">
        <v>739</v>
      </c>
      <c r="L130" s="9" t="str">
        <f t="shared" si="14"/>
        <v>Yes</v>
      </c>
    </row>
    <row r="131" spans="1:12" x14ac:dyDescent="0.25">
      <c r="A131" s="44" t="s">
        <v>634</v>
      </c>
      <c r="B131" s="35" t="s">
        <v>213</v>
      </c>
      <c r="C131" s="36">
        <v>531</v>
      </c>
      <c r="D131" s="11" t="str">
        <f t="shared" si="11"/>
        <v>N/A</v>
      </c>
      <c r="E131" s="36">
        <v>798</v>
      </c>
      <c r="F131" s="11" t="str">
        <f t="shared" si="12"/>
        <v>N/A</v>
      </c>
      <c r="G131" s="36">
        <v>914</v>
      </c>
      <c r="H131" s="11" t="str">
        <f t="shared" si="13"/>
        <v>N/A</v>
      </c>
      <c r="I131" s="12">
        <v>50.28</v>
      </c>
      <c r="J131" s="12">
        <v>14.54</v>
      </c>
      <c r="K131" s="43" t="s">
        <v>739</v>
      </c>
      <c r="L131" s="9" t="str">
        <f t="shared" si="14"/>
        <v>Yes</v>
      </c>
    </row>
    <row r="132" spans="1:12" ht="25" x14ac:dyDescent="0.25">
      <c r="A132" s="44" t="s">
        <v>1456</v>
      </c>
      <c r="B132" s="35" t="s">
        <v>213</v>
      </c>
      <c r="C132" s="45">
        <v>57.61393597</v>
      </c>
      <c r="D132" s="11" t="str">
        <f t="shared" si="11"/>
        <v>N/A</v>
      </c>
      <c r="E132" s="45">
        <v>75.748120301</v>
      </c>
      <c r="F132" s="11" t="str">
        <f t="shared" si="12"/>
        <v>N/A</v>
      </c>
      <c r="G132" s="45">
        <v>69.887308533999999</v>
      </c>
      <c r="H132" s="11" t="str">
        <f t="shared" si="13"/>
        <v>N/A</v>
      </c>
      <c r="I132" s="12">
        <v>31.48</v>
      </c>
      <c r="J132" s="12">
        <v>-7.74</v>
      </c>
      <c r="K132" s="43" t="s">
        <v>739</v>
      </c>
      <c r="L132" s="9" t="str">
        <f t="shared" si="14"/>
        <v>Yes</v>
      </c>
    </row>
    <row r="133" spans="1:12" x14ac:dyDescent="0.25">
      <c r="A133" s="44" t="s">
        <v>635</v>
      </c>
      <c r="B133" s="35" t="s">
        <v>213</v>
      </c>
      <c r="C133" s="45">
        <v>1349114</v>
      </c>
      <c r="D133" s="11" t="str">
        <f t="shared" si="11"/>
        <v>N/A</v>
      </c>
      <c r="E133" s="45">
        <v>1059493</v>
      </c>
      <c r="F133" s="11" t="str">
        <f t="shared" si="12"/>
        <v>N/A</v>
      </c>
      <c r="G133" s="45">
        <v>934065</v>
      </c>
      <c r="H133" s="11" t="str">
        <f t="shared" si="13"/>
        <v>N/A</v>
      </c>
      <c r="I133" s="12">
        <v>-21.5</v>
      </c>
      <c r="J133" s="12">
        <v>-11.8</v>
      </c>
      <c r="K133" s="43" t="s">
        <v>739</v>
      </c>
      <c r="L133" s="9" t="str">
        <f t="shared" si="14"/>
        <v>Yes</v>
      </c>
    </row>
    <row r="134" spans="1:12" x14ac:dyDescent="0.25">
      <c r="A134" s="44" t="s">
        <v>636</v>
      </c>
      <c r="B134" s="35" t="s">
        <v>213</v>
      </c>
      <c r="C134" s="36">
        <v>120</v>
      </c>
      <c r="D134" s="11" t="str">
        <f t="shared" si="11"/>
        <v>N/A</v>
      </c>
      <c r="E134" s="36">
        <v>112</v>
      </c>
      <c r="F134" s="11" t="str">
        <f t="shared" si="12"/>
        <v>N/A</v>
      </c>
      <c r="G134" s="36">
        <v>99</v>
      </c>
      <c r="H134" s="11" t="str">
        <f t="shared" si="13"/>
        <v>N/A</v>
      </c>
      <c r="I134" s="12">
        <v>-6.67</v>
      </c>
      <c r="J134" s="12">
        <v>-11.6</v>
      </c>
      <c r="K134" s="43" t="s">
        <v>739</v>
      </c>
      <c r="L134" s="9" t="str">
        <f t="shared" si="14"/>
        <v>Yes</v>
      </c>
    </row>
    <row r="135" spans="1:12" x14ac:dyDescent="0.25">
      <c r="A135" s="44" t="s">
        <v>1457</v>
      </c>
      <c r="B135" s="35" t="s">
        <v>213</v>
      </c>
      <c r="C135" s="45">
        <v>11242.616667</v>
      </c>
      <c r="D135" s="11" t="str">
        <f t="shared" si="11"/>
        <v>N/A</v>
      </c>
      <c r="E135" s="45">
        <v>9459.7589286000002</v>
      </c>
      <c r="F135" s="11" t="str">
        <f t="shared" si="12"/>
        <v>N/A</v>
      </c>
      <c r="G135" s="45">
        <v>9435</v>
      </c>
      <c r="H135" s="11" t="str">
        <f t="shared" si="13"/>
        <v>N/A</v>
      </c>
      <c r="I135" s="12">
        <v>-15.9</v>
      </c>
      <c r="J135" s="12">
        <v>-0.26200000000000001</v>
      </c>
      <c r="K135" s="43" t="s">
        <v>739</v>
      </c>
      <c r="L135" s="9" t="str">
        <f t="shared" si="14"/>
        <v>Yes</v>
      </c>
    </row>
    <row r="136" spans="1:12" ht="25" x14ac:dyDescent="0.25">
      <c r="A136" s="44" t="s">
        <v>637</v>
      </c>
      <c r="B136" s="35" t="s">
        <v>213</v>
      </c>
      <c r="C136" s="45">
        <v>2768348</v>
      </c>
      <c r="D136" s="11" t="str">
        <f t="shared" si="11"/>
        <v>N/A</v>
      </c>
      <c r="E136" s="45">
        <v>2960031</v>
      </c>
      <c r="F136" s="11" t="str">
        <f t="shared" si="12"/>
        <v>N/A</v>
      </c>
      <c r="G136" s="45">
        <v>2954909</v>
      </c>
      <c r="H136" s="11" t="str">
        <f t="shared" si="13"/>
        <v>N/A</v>
      </c>
      <c r="I136" s="12">
        <v>6.9240000000000004</v>
      </c>
      <c r="J136" s="12">
        <v>-0.17299999999999999</v>
      </c>
      <c r="K136" s="43" t="s">
        <v>739</v>
      </c>
      <c r="L136" s="9" t="str">
        <f>IF(J136="Div by 0", "N/A", IF(OR(J136="N/A",K136="N/A"),"N/A", IF(J136&gt;VALUE(MID(K136,1,2)), "No", IF(J136&lt;-1*VALUE(MID(K136,1,2)), "No", "Yes"))))</f>
        <v>Yes</v>
      </c>
    </row>
    <row r="137" spans="1:12" x14ac:dyDescent="0.25">
      <c r="A137" s="44" t="s">
        <v>638</v>
      </c>
      <c r="B137" s="35" t="s">
        <v>213</v>
      </c>
      <c r="C137" s="36">
        <v>12696</v>
      </c>
      <c r="D137" s="11" t="str">
        <f t="shared" si="11"/>
        <v>N/A</v>
      </c>
      <c r="E137" s="36">
        <v>15195</v>
      </c>
      <c r="F137" s="11" t="str">
        <f t="shared" si="12"/>
        <v>N/A</v>
      </c>
      <c r="G137" s="36">
        <v>15631</v>
      </c>
      <c r="H137" s="11" t="str">
        <f t="shared" si="13"/>
        <v>N/A</v>
      </c>
      <c r="I137" s="12">
        <v>19.68</v>
      </c>
      <c r="J137" s="12">
        <v>2.8690000000000002</v>
      </c>
      <c r="K137" s="43" t="s">
        <v>739</v>
      </c>
      <c r="L137" s="9" t="str">
        <f t="shared" ref="L137:L141" si="15">IF(J137="Div by 0", "N/A", IF(OR(J137="N/A",K137="N/A"),"N/A", IF(J137&gt;VALUE(MID(K137,1,2)), "No", IF(J137&lt;-1*VALUE(MID(K137,1,2)), "No", "Yes"))))</f>
        <v>Yes</v>
      </c>
    </row>
    <row r="138" spans="1:12" ht="25" x14ac:dyDescent="0.25">
      <c r="A138" s="44" t="s">
        <v>1458</v>
      </c>
      <c r="B138" s="35" t="s">
        <v>213</v>
      </c>
      <c r="C138" s="45">
        <v>218.04883427999999</v>
      </c>
      <c r="D138" s="11" t="str">
        <f t="shared" si="11"/>
        <v>N/A</v>
      </c>
      <c r="E138" s="45">
        <v>194.80296150000001</v>
      </c>
      <c r="F138" s="11" t="str">
        <f t="shared" si="12"/>
        <v>N/A</v>
      </c>
      <c r="G138" s="45">
        <v>189.04158403</v>
      </c>
      <c r="H138" s="11" t="str">
        <f t="shared" si="13"/>
        <v>N/A</v>
      </c>
      <c r="I138" s="12">
        <v>-10.7</v>
      </c>
      <c r="J138" s="12">
        <v>-2.96</v>
      </c>
      <c r="K138" s="43" t="s">
        <v>739</v>
      </c>
      <c r="L138" s="9" t="str">
        <f t="shared" si="15"/>
        <v>Yes</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1746</v>
      </c>
      <c r="J139" s="12" t="s">
        <v>1746</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1746</v>
      </c>
      <c r="J140" s="12" t="s">
        <v>1746</v>
      </c>
      <c r="K140" s="43" t="s">
        <v>739</v>
      </c>
      <c r="L140" s="9" t="str">
        <f t="shared" si="15"/>
        <v>N/A</v>
      </c>
    </row>
    <row r="141" spans="1:12" ht="25" x14ac:dyDescent="0.25">
      <c r="A141" s="44" t="s">
        <v>1459</v>
      </c>
      <c r="B141" s="35" t="s">
        <v>213</v>
      </c>
      <c r="C141" s="45" t="s">
        <v>1746</v>
      </c>
      <c r="D141" s="11" t="str">
        <f t="shared" si="11"/>
        <v>N/A</v>
      </c>
      <c r="E141" s="45" t="s">
        <v>1746</v>
      </c>
      <c r="F141" s="11" t="str">
        <f t="shared" si="12"/>
        <v>N/A</v>
      </c>
      <c r="G141" s="45" t="s">
        <v>1746</v>
      </c>
      <c r="H141" s="11" t="str">
        <f t="shared" si="13"/>
        <v>N/A</v>
      </c>
      <c r="I141" s="12" t="s">
        <v>1746</v>
      </c>
      <c r="J141" s="12" t="s">
        <v>1746</v>
      </c>
      <c r="K141" s="43" t="s">
        <v>739</v>
      </c>
      <c r="L141" s="9" t="str">
        <f t="shared" si="15"/>
        <v>N/A</v>
      </c>
    </row>
    <row r="142" spans="1:12" ht="25" x14ac:dyDescent="0.25">
      <c r="A142" s="44" t="s">
        <v>641</v>
      </c>
      <c r="B142" s="35" t="s">
        <v>213</v>
      </c>
      <c r="C142" s="45">
        <v>14449171</v>
      </c>
      <c r="D142" s="11" t="str">
        <f t="shared" si="11"/>
        <v>N/A</v>
      </c>
      <c r="E142" s="45">
        <v>15641760</v>
      </c>
      <c r="F142" s="11" t="str">
        <f t="shared" si="12"/>
        <v>N/A</v>
      </c>
      <c r="G142" s="45">
        <v>15955699</v>
      </c>
      <c r="H142" s="11" t="str">
        <f t="shared" si="13"/>
        <v>N/A</v>
      </c>
      <c r="I142" s="12">
        <v>8.2539999999999996</v>
      </c>
      <c r="J142" s="12">
        <v>2.0070000000000001</v>
      </c>
      <c r="K142" s="43" t="s">
        <v>739</v>
      </c>
      <c r="L142" s="9" t="str">
        <f t="shared" ref="L142:L153" si="16">IF(J142="Div by 0", "N/A", IF(K142="N/A","N/A", IF(J142&gt;VALUE(MID(K142,1,2)), "No", IF(J142&lt;-1*VALUE(MID(K142,1,2)), "No", "Yes"))))</f>
        <v>Yes</v>
      </c>
    </row>
    <row r="143" spans="1:12" x14ac:dyDescent="0.25">
      <c r="A143" s="44" t="s">
        <v>642</v>
      </c>
      <c r="B143" s="35" t="s">
        <v>213</v>
      </c>
      <c r="C143" s="36">
        <v>16674</v>
      </c>
      <c r="D143" s="11" t="str">
        <f t="shared" si="11"/>
        <v>N/A</v>
      </c>
      <c r="E143" s="36">
        <v>17802</v>
      </c>
      <c r="F143" s="11" t="str">
        <f t="shared" si="12"/>
        <v>N/A</v>
      </c>
      <c r="G143" s="36">
        <v>17254</v>
      </c>
      <c r="H143" s="11" t="str">
        <f t="shared" si="13"/>
        <v>N/A</v>
      </c>
      <c r="I143" s="12">
        <v>6.7649999999999997</v>
      </c>
      <c r="J143" s="12">
        <v>-3.08</v>
      </c>
      <c r="K143" s="43" t="s">
        <v>739</v>
      </c>
      <c r="L143" s="9" t="str">
        <f t="shared" si="16"/>
        <v>Yes</v>
      </c>
    </row>
    <row r="144" spans="1:12" ht="25" x14ac:dyDescent="0.25">
      <c r="A144" s="44" t="s">
        <v>1460</v>
      </c>
      <c r="B144" s="35" t="s">
        <v>213</v>
      </c>
      <c r="C144" s="45">
        <v>866.56896964999999</v>
      </c>
      <c r="D144" s="11" t="str">
        <f t="shared" si="11"/>
        <v>N/A</v>
      </c>
      <c r="E144" s="45">
        <v>878.65183687000001</v>
      </c>
      <c r="F144" s="11" t="str">
        <f t="shared" si="12"/>
        <v>N/A</v>
      </c>
      <c r="G144" s="45">
        <v>924.75362235</v>
      </c>
      <c r="H144" s="11" t="str">
        <f t="shared" si="13"/>
        <v>N/A</v>
      </c>
      <c r="I144" s="12">
        <v>1.3939999999999999</v>
      </c>
      <c r="J144" s="12">
        <v>5.2469999999999999</v>
      </c>
      <c r="K144" s="43" t="s">
        <v>739</v>
      </c>
      <c r="L144" s="9" t="str">
        <f t="shared" si="16"/>
        <v>Yes</v>
      </c>
    </row>
    <row r="145" spans="1:12" ht="25" x14ac:dyDescent="0.25">
      <c r="A145" s="44" t="s">
        <v>643</v>
      </c>
      <c r="B145" s="35" t="s">
        <v>213</v>
      </c>
      <c r="C145" s="45">
        <v>56738958</v>
      </c>
      <c r="D145" s="11" t="str">
        <f t="shared" ref="D145:D153" si="17">IF($B145="N/A","N/A",IF(C145&gt;10,"No",IF(C145&lt;-10,"No","Yes")))</f>
        <v>N/A</v>
      </c>
      <c r="E145" s="45">
        <v>57395288</v>
      </c>
      <c r="F145" s="11" t="str">
        <f t="shared" ref="F145:F153" si="18">IF($B145="N/A","N/A",IF(E145&gt;10,"No",IF(E145&lt;-10,"No","Yes")))</f>
        <v>N/A</v>
      </c>
      <c r="G145" s="45">
        <v>59632621</v>
      </c>
      <c r="H145" s="11" t="str">
        <f t="shared" ref="H145:H153" si="19">IF($B145="N/A","N/A",IF(G145&gt;10,"No",IF(G145&lt;-10,"No","Yes")))</f>
        <v>N/A</v>
      </c>
      <c r="I145" s="12">
        <v>1.157</v>
      </c>
      <c r="J145" s="12">
        <v>3.8980000000000001</v>
      </c>
      <c r="K145" s="43" t="s">
        <v>739</v>
      </c>
      <c r="L145" s="9" t="str">
        <f t="shared" si="16"/>
        <v>Yes</v>
      </c>
    </row>
    <row r="146" spans="1:12" x14ac:dyDescent="0.25">
      <c r="A146" s="44" t="s">
        <v>644</v>
      </c>
      <c r="B146" s="35" t="s">
        <v>213</v>
      </c>
      <c r="C146" s="36">
        <v>1346</v>
      </c>
      <c r="D146" s="11" t="str">
        <f t="shared" si="17"/>
        <v>N/A</v>
      </c>
      <c r="E146" s="36">
        <v>1385</v>
      </c>
      <c r="F146" s="11" t="str">
        <f t="shared" si="18"/>
        <v>N/A</v>
      </c>
      <c r="G146" s="36">
        <v>1394</v>
      </c>
      <c r="H146" s="11" t="str">
        <f t="shared" si="19"/>
        <v>N/A</v>
      </c>
      <c r="I146" s="12">
        <v>2.8969999999999998</v>
      </c>
      <c r="J146" s="12">
        <v>0.64980000000000004</v>
      </c>
      <c r="K146" s="43" t="s">
        <v>739</v>
      </c>
      <c r="L146" s="9" t="str">
        <f t="shared" si="16"/>
        <v>Yes</v>
      </c>
    </row>
    <row r="147" spans="1:12" ht="25" x14ac:dyDescent="0.25">
      <c r="A147" s="44" t="s">
        <v>1461</v>
      </c>
      <c r="B147" s="35" t="s">
        <v>213</v>
      </c>
      <c r="C147" s="45">
        <v>42153.757801</v>
      </c>
      <c r="D147" s="11" t="str">
        <f t="shared" si="17"/>
        <v>N/A</v>
      </c>
      <c r="E147" s="45">
        <v>41440.641154999998</v>
      </c>
      <c r="F147" s="11" t="str">
        <f t="shared" si="18"/>
        <v>N/A</v>
      </c>
      <c r="G147" s="45">
        <v>42778.063844999997</v>
      </c>
      <c r="H147" s="11" t="str">
        <f t="shared" si="19"/>
        <v>N/A</v>
      </c>
      <c r="I147" s="12">
        <v>-1.69</v>
      </c>
      <c r="J147" s="12">
        <v>3.2269999999999999</v>
      </c>
      <c r="K147" s="43" t="s">
        <v>739</v>
      </c>
      <c r="L147" s="9" t="str">
        <f t="shared" si="16"/>
        <v>Yes</v>
      </c>
    </row>
    <row r="148" spans="1:12" ht="25" x14ac:dyDescent="0.25">
      <c r="A148" s="44" t="s">
        <v>645</v>
      </c>
      <c r="B148" s="35" t="s">
        <v>213</v>
      </c>
      <c r="C148" s="45">
        <v>18374223</v>
      </c>
      <c r="D148" s="11" t="str">
        <f t="shared" si="17"/>
        <v>N/A</v>
      </c>
      <c r="E148" s="45">
        <v>20514501</v>
      </c>
      <c r="F148" s="11" t="str">
        <f t="shared" si="18"/>
        <v>N/A</v>
      </c>
      <c r="G148" s="45">
        <v>22031142</v>
      </c>
      <c r="H148" s="11" t="str">
        <f t="shared" si="19"/>
        <v>N/A</v>
      </c>
      <c r="I148" s="12">
        <v>11.65</v>
      </c>
      <c r="J148" s="12">
        <v>7.3929999999999998</v>
      </c>
      <c r="K148" s="43" t="s">
        <v>739</v>
      </c>
      <c r="L148" s="9" t="str">
        <f t="shared" si="16"/>
        <v>Yes</v>
      </c>
    </row>
    <row r="149" spans="1:12" x14ac:dyDescent="0.25">
      <c r="A149" s="44" t="s">
        <v>646</v>
      </c>
      <c r="B149" s="35" t="s">
        <v>213</v>
      </c>
      <c r="C149" s="36">
        <v>12633</v>
      </c>
      <c r="D149" s="11" t="str">
        <f t="shared" si="17"/>
        <v>N/A</v>
      </c>
      <c r="E149" s="36">
        <v>11753</v>
      </c>
      <c r="F149" s="11" t="str">
        <f t="shared" si="18"/>
        <v>N/A</v>
      </c>
      <c r="G149" s="36">
        <v>12050</v>
      </c>
      <c r="H149" s="11" t="str">
        <f t="shared" si="19"/>
        <v>N/A</v>
      </c>
      <c r="I149" s="12">
        <v>-6.97</v>
      </c>
      <c r="J149" s="12">
        <v>2.5270000000000001</v>
      </c>
      <c r="K149" s="43" t="s">
        <v>739</v>
      </c>
      <c r="L149" s="9" t="str">
        <f t="shared" si="16"/>
        <v>Yes</v>
      </c>
    </row>
    <row r="150" spans="1:12" ht="25" x14ac:dyDescent="0.25">
      <c r="A150" s="44" t="s">
        <v>1462</v>
      </c>
      <c r="B150" s="35" t="s">
        <v>213</v>
      </c>
      <c r="C150" s="45">
        <v>1454.4623604999999</v>
      </c>
      <c r="D150" s="11" t="str">
        <f t="shared" si="17"/>
        <v>N/A</v>
      </c>
      <c r="E150" s="45">
        <v>1745.469327</v>
      </c>
      <c r="F150" s="11" t="str">
        <f t="shared" si="18"/>
        <v>N/A</v>
      </c>
      <c r="G150" s="45">
        <v>1828.3105393999999</v>
      </c>
      <c r="H150" s="11" t="str">
        <f t="shared" si="19"/>
        <v>N/A</v>
      </c>
      <c r="I150" s="12">
        <v>20.010000000000002</v>
      </c>
      <c r="J150" s="12">
        <v>4.7460000000000004</v>
      </c>
      <c r="K150" s="43" t="s">
        <v>739</v>
      </c>
      <c r="L150" s="9" t="str">
        <f t="shared" si="16"/>
        <v>Yes</v>
      </c>
    </row>
    <row r="151" spans="1:12" ht="25" x14ac:dyDescent="0.25">
      <c r="A151" s="44" t="s">
        <v>647</v>
      </c>
      <c r="B151" s="35" t="s">
        <v>213</v>
      </c>
      <c r="C151" s="45">
        <v>17855124</v>
      </c>
      <c r="D151" s="11" t="str">
        <f t="shared" si="17"/>
        <v>N/A</v>
      </c>
      <c r="E151" s="45">
        <v>18688604</v>
      </c>
      <c r="F151" s="11" t="str">
        <f t="shared" si="18"/>
        <v>N/A</v>
      </c>
      <c r="G151" s="45">
        <v>19953026</v>
      </c>
      <c r="H151" s="11" t="str">
        <f t="shared" si="19"/>
        <v>N/A</v>
      </c>
      <c r="I151" s="12">
        <v>4.6680000000000001</v>
      </c>
      <c r="J151" s="12">
        <v>6.766</v>
      </c>
      <c r="K151" s="43" t="s">
        <v>739</v>
      </c>
      <c r="L151" s="9" t="str">
        <f t="shared" si="16"/>
        <v>Yes</v>
      </c>
    </row>
    <row r="152" spans="1:12" x14ac:dyDescent="0.25">
      <c r="A152" s="44" t="s">
        <v>648</v>
      </c>
      <c r="B152" s="35" t="s">
        <v>213</v>
      </c>
      <c r="C152" s="36">
        <v>1150</v>
      </c>
      <c r="D152" s="11" t="str">
        <f t="shared" si="17"/>
        <v>N/A</v>
      </c>
      <c r="E152" s="36">
        <v>1146</v>
      </c>
      <c r="F152" s="11" t="str">
        <f t="shared" si="18"/>
        <v>N/A</v>
      </c>
      <c r="G152" s="36">
        <v>1143</v>
      </c>
      <c r="H152" s="11" t="str">
        <f t="shared" si="19"/>
        <v>N/A</v>
      </c>
      <c r="I152" s="12">
        <v>-0.34799999999999998</v>
      </c>
      <c r="J152" s="12">
        <v>-0.26200000000000001</v>
      </c>
      <c r="K152" s="43" t="s">
        <v>739</v>
      </c>
      <c r="L152" s="9" t="str">
        <f t="shared" si="16"/>
        <v>Yes</v>
      </c>
    </row>
    <row r="153" spans="1:12" ht="25" x14ac:dyDescent="0.25">
      <c r="A153" s="44" t="s">
        <v>1463</v>
      </c>
      <c r="B153" s="35" t="s">
        <v>213</v>
      </c>
      <c r="C153" s="45">
        <v>15526.194783000001</v>
      </c>
      <c r="D153" s="11" t="str">
        <f t="shared" si="17"/>
        <v>N/A</v>
      </c>
      <c r="E153" s="45">
        <v>16307.682373</v>
      </c>
      <c r="F153" s="11" t="str">
        <f t="shared" si="18"/>
        <v>N/A</v>
      </c>
      <c r="G153" s="45">
        <v>17456.715660999998</v>
      </c>
      <c r="H153" s="11" t="str">
        <f t="shared" si="19"/>
        <v>N/A</v>
      </c>
      <c r="I153" s="12">
        <v>5.0330000000000004</v>
      </c>
      <c r="J153" s="12">
        <v>7.0460000000000003</v>
      </c>
      <c r="K153" s="43" t="s">
        <v>739</v>
      </c>
      <c r="L153" s="9" t="str">
        <f t="shared" si="16"/>
        <v>Yes</v>
      </c>
    </row>
    <row r="154" spans="1:12" x14ac:dyDescent="0.25">
      <c r="A154" s="44" t="s">
        <v>1529</v>
      </c>
      <c r="B154" s="35" t="s">
        <v>213</v>
      </c>
      <c r="C154" s="45">
        <v>965.74496007000005</v>
      </c>
      <c r="D154" s="11" t="str">
        <f t="shared" ref="D154:D173" si="20">IF($B154="N/A","N/A",IF(C154&gt;10,"No",IF(C154&lt;-10,"No","Yes")))</f>
        <v>N/A</v>
      </c>
      <c r="E154" s="45">
        <v>980.48303780000003</v>
      </c>
      <c r="F154" s="11" t="str">
        <f t="shared" ref="F154:F173" si="21">IF($B154="N/A","N/A",IF(E154&gt;10,"No",IF(E154&lt;-10,"No","Yes")))</f>
        <v>N/A</v>
      </c>
      <c r="G154" s="45">
        <v>922.16463582999995</v>
      </c>
      <c r="H154" s="11" t="str">
        <f t="shared" ref="H154:H173" si="22">IF($B154="N/A","N/A",IF(G154&gt;10,"No",IF(G154&lt;-10,"No","Yes")))</f>
        <v>N/A</v>
      </c>
      <c r="I154" s="12">
        <v>1.526</v>
      </c>
      <c r="J154" s="12">
        <v>-5.95</v>
      </c>
      <c r="K154" s="43" t="s">
        <v>739</v>
      </c>
      <c r="L154" s="9" t="str">
        <f t="shared" ref="L154:L173" si="23">IF(J154="Div by 0", "N/A", IF(K154="N/A","N/A", IF(J154&gt;VALUE(MID(K154,1,2)), "No", IF(J154&lt;-1*VALUE(MID(K154,1,2)), "No", "Yes"))))</f>
        <v>Yes</v>
      </c>
    </row>
    <row r="155" spans="1:12" x14ac:dyDescent="0.25">
      <c r="A155" s="47" t="s">
        <v>1530</v>
      </c>
      <c r="B155" s="35" t="s">
        <v>213</v>
      </c>
      <c r="C155" s="45">
        <v>353.58239158999999</v>
      </c>
      <c r="D155" s="11" t="str">
        <f t="shared" si="20"/>
        <v>N/A</v>
      </c>
      <c r="E155" s="45">
        <v>392.53338529000001</v>
      </c>
      <c r="F155" s="11" t="str">
        <f t="shared" si="21"/>
        <v>N/A</v>
      </c>
      <c r="G155" s="45">
        <v>370.77636460000002</v>
      </c>
      <c r="H155" s="11" t="str">
        <f t="shared" si="22"/>
        <v>N/A</v>
      </c>
      <c r="I155" s="12">
        <v>11.02</v>
      </c>
      <c r="J155" s="12">
        <v>-5.54</v>
      </c>
      <c r="K155" s="43" t="s">
        <v>739</v>
      </c>
      <c r="L155" s="9" t="str">
        <f t="shared" si="23"/>
        <v>Yes</v>
      </c>
    </row>
    <row r="156" spans="1:12" x14ac:dyDescent="0.25">
      <c r="A156" s="47" t="s">
        <v>1531</v>
      </c>
      <c r="B156" s="35" t="s">
        <v>213</v>
      </c>
      <c r="C156" s="45">
        <v>2650.5920467000001</v>
      </c>
      <c r="D156" s="11" t="str">
        <f t="shared" si="20"/>
        <v>N/A</v>
      </c>
      <c r="E156" s="45">
        <v>3170.2487310000001</v>
      </c>
      <c r="F156" s="11" t="str">
        <f t="shared" si="21"/>
        <v>N/A</v>
      </c>
      <c r="G156" s="45">
        <v>2958.1428003000001</v>
      </c>
      <c r="H156" s="11" t="str">
        <f t="shared" si="22"/>
        <v>N/A</v>
      </c>
      <c r="I156" s="12">
        <v>19.61</v>
      </c>
      <c r="J156" s="12">
        <v>-6.69</v>
      </c>
      <c r="K156" s="43" t="s">
        <v>739</v>
      </c>
      <c r="L156" s="9" t="str">
        <f t="shared" si="23"/>
        <v>Yes</v>
      </c>
    </row>
    <row r="157" spans="1:12" x14ac:dyDescent="0.25">
      <c r="A157" s="47" t="s">
        <v>1532</v>
      </c>
      <c r="B157" s="35" t="s">
        <v>213</v>
      </c>
      <c r="C157" s="45">
        <v>646.68437315999995</v>
      </c>
      <c r="D157" s="11" t="str">
        <f t="shared" si="20"/>
        <v>N/A</v>
      </c>
      <c r="E157" s="45">
        <v>550.88829535000002</v>
      </c>
      <c r="F157" s="11" t="str">
        <f t="shared" si="21"/>
        <v>N/A</v>
      </c>
      <c r="G157" s="45">
        <v>515.47515706000002</v>
      </c>
      <c r="H157" s="11" t="str">
        <f t="shared" si="22"/>
        <v>N/A</v>
      </c>
      <c r="I157" s="12">
        <v>-14.8</v>
      </c>
      <c r="J157" s="12">
        <v>-6.43</v>
      </c>
      <c r="K157" s="43" t="s">
        <v>739</v>
      </c>
      <c r="L157" s="9" t="str">
        <f t="shared" si="23"/>
        <v>Yes</v>
      </c>
    </row>
    <row r="158" spans="1:12" x14ac:dyDescent="0.25">
      <c r="A158" s="47" t="s">
        <v>1533</v>
      </c>
      <c r="B158" s="35" t="s">
        <v>213</v>
      </c>
      <c r="C158" s="45">
        <v>1297.5473896000001</v>
      </c>
      <c r="D158" s="11" t="str">
        <f t="shared" si="20"/>
        <v>N/A</v>
      </c>
      <c r="E158" s="45">
        <v>1391.2222400000001</v>
      </c>
      <c r="F158" s="11" t="str">
        <f t="shared" si="21"/>
        <v>N/A</v>
      </c>
      <c r="G158" s="45">
        <v>1343.2412455000001</v>
      </c>
      <c r="H158" s="11" t="str">
        <f t="shared" si="22"/>
        <v>N/A</v>
      </c>
      <c r="I158" s="12">
        <v>7.2190000000000003</v>
      </c>
      <c r="J158" s="12">
        <v>-3.45</v>
      </c>
      <c r="K158" s="43" t="s">
        <v>739</v>
      </c>
      <c r="L158" s="9" t="str">
        <f t="shared" si="23"/>
        <v>Yes</v>
      </c>
    </row>
    <row r="159" spans="1:12" x14ac:dyDescent="0.25">
      <c r="A159" s="44" t="s">
        <v>1534</v>
      </c>
      <c r="B159" s="35" t="s">
        <v>213</v>
      </c>
      <c r="C159" s="45">
        <v>1433.4354269</v>
      </c>
      <c r="D159" s="11" t="str">
        <f t="shared" si="20"/>
        <v>N/A</v>
      </c>
      <c r="E159" s="45">
        <v>1251.0802636999999</v>
      </c>
      <c r="F159" s="11" t="str">
        <f t="shared" si="21"/>
        <v>N/A</v>
      </c>
      <c r="G159" s="45">
        <v>1132.8406327</v>
      </c>
      <c r="H159" s="11" t="str">
        <f t="shared" si="22"/>
        <v>N/A</v>
      </c>
      <c r="I159" s="12">
        <v>-12.7</v>
      </c>
      <c r="J159" s="12">
        <v>-9.4499999999999993</v>
      </c>
      <c r="K159" s="43" t="s">
        <v>739</v>
      </c>
      <c r="L159" s="9" t="str">
        <f t="shared" si="23"/>
        <v>Yes</v>
      </c>
    </row>
    <row r="160" spans="1:12" x14ac:dyDescent="0.25">
      <c r="A160" s="47" t="s">
        <v>1535</v>
      </c>
      <c r="B160" s="35" t="s">
        <v>213</v>
      </c>
      <c r="C160" s="45">
        <v>18394.275163999999</v>
      </c>
      <c r="D160" s="11" t="str">
        <f t="shared" si="20"/>
        <v>N/A</v>
      </c>
      <c r="E160" s="45">
        <v>17579.542998000001</v>
      </c>
      <c r="F160" s="11" t="str">
        <f t="shared" si="21"/>
        <v>N/A</v>
      </c>
      <c r="G160" s="45">
        <v>17864.960519</v>
      </c>
      <c r="H160" s="11" t="str">
        <f t="shared" si="22"/>
        <v>N/A</v>
      </c>
      <c r="I160" s="12">
        <v>-4.43</v>
      </c>
      <c r="J160" s="12">
        <v>1.6240000000000001</v>
      </c>
      <c r="K160" s="43" t="s">
        <v>739</v>
      </c>
      <c r="L160" s="9" t="str">
        <f t="shared" si="23"/>
        <v>Yes</v>
      </c>
    </row>
    <row r="161" spans="1:12" x14ac:dyDescent="0.25">
      <c r="A161" s="47" t="s">
        <v>1536</v>
      </c>
      <c r="B161" s="35" t="s">
        <v>213</v>
      </c>
      <c r="C161" s="45">
        <v>2097.7749735000002</v>
      </c>
      <c r="D161" s="11" t="str">
        <f t="shared" si="20"/>
        <v>N/A</v>
      </c>
      <c r="E161" s="45">
        <v>2090.5851776999998</v>
      </c>
      <c r="F161" s="11" t="str">
        <f t="shared" si="21"/>
        <v>N/A</v>
      </c>
      <c r="G161" s="45">
        <v>1919.1409094999999</v>
      </c>
      <c r="H161" s="11" t="str">
        <f t="shared" si="22"/>
        <v>N/A</v>
      </c>
      <c r="I161" s="12">
        <v>-0.34300000000000003</v>
      </c>
      <c r="J161" s="12">
        <v>-8.1999999999999993</v>
      </c>
      <c r="K161" s="43" t="s">
        <v>739</v>
      </c>
      <c r="L161" s="9" t="str">
        <f t="shared" si="23"/>
        <v>Yes</v>
      </c>
    </row>
    <row r="162" spans="1:12" x14ac:dyDescent="0.25">
      <c r="A162" s="47" t="s">
        <v>1537</v>
      </c>
      <c r="B162" s="35" t="s">
        <v>213</v>
      </c>
      <c r="C162" s="45">
        <v>432.09450412000001</v>
      </c>
      <c r="D162" s="11" t="str">
        <f t="shared" si="20"/>
        <v>N/A</v>
      </c>
      <c r="E162" s="45">
        <v>276.60603771000001</v>
      </c>
      <c r="F162" s="11" t="str">
        <f t="shared" si="21"/>
        <v>N/A</v>
      </c>
      <c r="G162" s="45">
        <v>130.01684621000001</v>
      </c>
      <c r="H162" s="11" t="str">
        <f t="shared" si="22"/>
        <v>N/A</v>
      </c>
      <c r="I162" s="12">
        <v>-36</v>
      </c>
      <c r="J162" s="12">
        <v>-53</v>
      </c>
      <c r="K162" s="43" t="s">
        <v>739</v>
      </c>
      <c r="L162" s="9" t="str">
        <f t="shared" si="23"/>
        <v>No</v>
      </c>
    </row>
    <row r="163" spans="1:12" x14ac:dyDescent="0.25">
      <c r="A163" s="47" t="s">
        <v>1538</v>
      </c>
      <c r="B163" s="35" t="s">
        <v>213</v>
      </c>
      <c r="C163" s="45">
        <v>0.37535038539999999</v>
      </c>
      <c r="D163" s="11" t="str">
        <f t="shared" si="20"/>
        <v>N/A</v>
      </c>
      <c r="E163" s="45">
        <v>0</v>
      </c>
      <c r="F163" s="11" t="str">
        <f t="shared" si="21"/>
        <v>N/A</v>
      </c>
      <c r="G163" s="45">
        <v>0</v>
      </c>
      <c r="H163" s="11" t="str">
        <f t="shared" si="22"/>
        <v>N/A</v>
      </c>
      <c r="I163" s="12">
        <v>-100</v>
      </c>
      <c r="J163" s="12" t="s">
        <v>1746</v>
      </c>
      <c r="K163" s="43" t="s">
        <v>739</v>
      </c>
      <c r="L163" s="9" t="str">
        <f t="shared" si="23"/>
        <v>N/A</v>
      </c>
    </row>
    <row r="164" spans="1:12" x14ac:dyDescent="0.25">
      <c r="A164" s="44" t="s">
        <v>1539</v>
      </c>
      <c r="B164" s="35" t="s">
        <v>213</v>
      </c>
      <c r="C164" s="45">
        <v>477.51335755000002</v>
      </c>
      <c r="D164" s="11" t="str">
        <f t="shared" si="20"/>
        <v>N/A</v>
      </c>
      <c r="E164" s="45">
        <v>479.65748381999998</v>
      </c>
      <c r="F164" s="11" t="str">
        <f t="shared" si="21"/>
        <v>N/A</v>
      </c>
      <c r="G164" s="45">
        <v>502.33143682000002</v>
      </c>
      <c r="H164" s="11" t="str">
        <f t="shared" si="22"/>
        <v>N/A</v>
      </c>
      <c r="I164" s="12">
        <v>0.44900000000000001</v>
      </c>
      <c r="J164" s="12">
        <v>4.7270000000000003</v>
      </c>
      <c r="K164" s="43" t="s">
        <v>739</v>
      </c>
      <c r="L164" s="9" t="str">
        <f t="shared" si="23"/>
        <v>Yes</v>
      </c>
    </row>
    <row r="165" spans="1:12" x14ac:dyDescent="0.25">
      <c r="A165" s="47" t="s">
        <v>1540</v>
      </c>
      <c r="B165" s="35" t="s">
        <v>213</v>
      </c>
      <c r="C165" s="45">
        <v>120.28436268</v>
      </c>
      <c r="D165" s="11" t="str">
        <f t="shared" si="20"/>
        <v>N/A</v>
      </c>
      <c r="E165" s="45">
        <v>138.88230709000001</v>
      </c>
      <c r="F165" s="11" t="str">
        <f t="shared" si="21"/>
        <v>N/A</v>
      </c>
      <c r="G165" s="45">
        <v>145.04583996</v>
      </c>
      <c r="H165" s="11" t="str">
        <f t="shared" si="22"/>
        <v>N/A</v>
      </c>
      <c r="I165" s="12">
        <v>15.46</v>
      </c>
      <c r="J165" s="12">
        <v>4.4379999999999997</v>
      </c>
      <c r="K165" s="43" t="s">
        <v>739</v>
      </c>
      <c r="L165" s="9" t="str">
        <f t="shared" si="23"/>
        <v>Yes</v>
      </c>
    </row>
    <row r="166" spans="1:12" x14ac:dyDescent="0.25">
      <c r="A166" s="47" t="s">
        <v>1541</v>
      </c>
      <c r="B166" s="35" t="s">
        <v>213</v>
      </c>
      <c r="C166" s="45">
        <v>1900.078579</v>
      </c>
      <c r="D166" s="11" t="str">
        <f t="shared" si="20"/>
        <v>N/A</v>
      </c>
      <c r="E166" s="45">
        <v>1961.5860914</v>
      </c>
      <c r="F166" s="11" t="str">
        <f t="shared" si="21"/>
        <v>N/A</v>
      </c>
      <c r="G166" s="45">
        <v>2140.4838291999999</v>
      </c>
      <c r="H166" s="11" t="str">
        <f t="shared" si="22"/>
        <v>N/A</v>
      </c>
      <c r="I166" s="12">
        <v>3.2370000000000001</v>
      </c>
      <c r="J166" s="12">
        <v>9.1199999999999992</v>
      </c>
      <c r="K166" s="43" t="s">
        <v>739</v>
      </c>
      <c r="L166" s="9" t="str">
        <f t="shared" si="23"/>
        <v>Yes</v>
      </c>
    </row>
    <row r="167" spans="1:12" x14ac:dyDescent="0.25">
      <c r="A167" s="47" t="s">
        <v>1542</v>
      </c>
      <c r="B167" s="35" t="s">
        <v>213</v>
      </c>
      <c r="C167" s="45">
        <v>272.60991760000002</v>
      </c>
      <c r="D167" s="11" t="str">
        <f t="shared" si="20"/>
        <v>N/A</v>
      </c>
      <c r="E167" s="45">
        <v>268.80163067000001</v>
      </c>
      <c r="F167" s="11" t="str">
        <f t="shared" si="21"/>
        <v>N/A</v>
      </c>
      <c r="G167" s="45">
        <v>260.21753884999998</v>
      </c>
      <c r="H167" s="11" t="str">
        <f t="shared" si="22"/>
        <v>N/A</v>
      </c>
      <c r="I167" s="12">
        <v>-1.4</v>
      </c>
      <c r="J167" s="12">
        <v>-3.19</v>
      </c>
      <c r="K167" s="43" t="s">
        <v>739</v>
      </c>
      <c r="L167" s="9" t="str">
        <f t="shared" si="23"/>
        <v>Yes</v>
      </c>
    </row>
    <row r="168" spans="1:12" x14ac:dyDescent="0.25">
      <c r="A168" s="47" t="s">
        <v>1543</v>
      </c>
      <c r="B168" s="35" t="s">
        <v>213</v>
      </c>
      <c r="C168" s="45">
        <v>397.33260336000001</v>
      </c>
      <c r="D168" s="11" t="str">
        <f t="shared" si="20"/>
        <v>N/A</v>
      </c>
      <c r="E168" s="45">
        <v>376.94479948999998</v>
      </c>
      <c r="F168" s="11" t="str">
        <f t="shared" si="21"/>
        <v>N/A</v>
      </c>
      <c r="G168" s="45">
        <v>400.96523500000001</v>
      </c>
      <c r="H168" s="11" t="str">
        <f t="shared" si="22"/>
        <v>N/A</v>
      </c>
      <c r="I168" s="12">
        <v>-5.13</v>
      </c>
      <c r="J168" s="12">
        <v>6.3719999999999999</v>
      </c>
      <c r="K168" s="43" t="s">
        <v>739</v>
      </c>
      <c r="L168" s="9" t="str">
        <f t="shared" si="23"/>
        <v>Yes</v>
      </c>
    </row>
    <row r="169" spans="1:12" x14ac:dyDescent="0.25">
      <c r="A169" s="44" t="s">
        <v>1544</v>
      </c>
      <c r="B169" s="35" t="s">
        <v>213</v>
      </c>
      <c r="C169" s="45">
        <v>4054.8247256999998</v>
      </c>
      <c r="D169" s="11" t="str">
        <f t="shared" si="20"/>
        <v>N/A</v>
      </c>
      <c r="E169" s="45">
        <v>4048.5111397000001</v>
      </c>
      <c r="F169" s="11" t="str">
        <f t="shared" si="21"/>
        <v>N/A</v>
      </c>
      <c r="G169" s="45">
        <v>4160.52772</v>
      </c>
      <c r="H169" s="11" t="str">
        <f t="shared" si="22"/>
        <v>N/A</v>
      </c>
      <c r="I169" s="12">
        <v>-0.156</v>
      </c>
      <c r="J169" s="12">
        <v>2.7669999999999999</v>
      </c>
      <c r="K169" s="43" t="s">
        <v>739</v>
      </c>
      <c r="L169" s="9" t="str">
        <f t="shared" si="23"/>
        <v>Yes</v>
      </c>
    </row>
    <row r="170" spans="1:12" x14ac:dyDescent="0.25">
      <c r="A170" s="47" t="s">
        <v>1545</v>
      </c>
      <c r="B170" s="35" t="s">
        <v>213</v>
      </c>
      <c r="C170" s="45">
        <v>10702.555848</v>
      </c>
      <c r="D170" s="11" t="str">
        <f t="shared" si="20"/>
        <v>N/A</v>
      </c>
      <c r="E170" s="45">
        <v>11941.344504999999</v>
      </c>
      <c r="F170" s="11" t="str">
        <f t="shared" si="21"/>
        <v>N/A</v>
      </c>
      <c r="G170" s="45">
        <v>12480.738208999999</v>
      </c>
      <c r="H170" s="11" t="str">
        <f t="shared" si="22"/>
        <v>N/A</v>
      </c>
      <c r="I170" s="12">
        <v>11.57</v>
      </c>
      <c r="J170" s="12">
        <v>4.5170000000000003</v>
      </c>
      <c r="K170" s="43" t="s">
        <v>739</v>
      </c>
      <c r="L170" s="9" t="str">
        <f t="shared" si="23"/>
        <v>Yes</v>
      </c>
    </row>
    <row r="171" spans="1:12" x14ac:dyDescent="0.25">
      <c r="A171" s="47" t="s">
        <v>1546</v>
      </c>
      <c r="B171" s="35" t="s">
        <v>213</v>
      </c>
      <c r="C171" s="45">
        <v>17481.717284999999</v>
      </c>
      <c r="D171" s="11" t="str">
        <f t="shared" si="20"/>
        <v>N/A</v>
      </c>
      <c r="E171" s="45">
        <v>17626.676447000002</v>
      </c>
      <c r="F171" s="11" t="str">
        <f t="shared" si="21"/>
        <v>N/A</v>
      </c>
      <c r="G171" s="45">
        <v>18424.189570999999</v>
      </c>
      <c r="H171" s="11" t="str">
        <f t="shared" si="22"/>
        <v>N/A</v>
      </c>
      <c r="I171" s="12">
        <v>0.82920000000000005</v>
      </c>
      <c r="J171" s="12">
        <v>4.524</v>
      </c>
      <c r="K171" s="43" t="s">
        <v>739</v>
      </c>
      <c r="L171" s="9" t="str">
        <f t="shared" si="23"/>
        <v>Yes</v>
      </c>
    </row>
    <row r="172" spans="1:12" x14ac:dyDescent="0.25">
      <c r="A172" s="47" t="s">
        <v>1547</v>
      </c>
      <c r="B172" s="35" t="s">
        <v>213</v>
      </c>
      <c r="C172" s="45">
        <v>1395.0279576</v>
      </c>
      <c r="D172" s="11" t="str">
        <f t="shared" si="20"/>
        <v>N/A</v>
      </c>
      <c r="E172" s="45">
        <v>1351.8105045</v>
      </c>
      <c r="F172" s="11" t="str">
        <f t="shared" si="21"/>
        <v>N/A</v>
      </c>
      <c r="G172" s="45">
        <v>1340.5142966999999</v>
      </c>
      <c r="H172" s="11" t="str">
        <f t="shared" si="22"/>
        <v>N/A</v>
      </c>
      <c r="I172" s="12">
        <v>-3.1</v>
      </c>
      <c r="J172" s="12">
        <v>-0.83599999999999997</v>
      </c>
      <c r="K172" s="43" t="s">
        <v>739</v>
      </c>
      <c r="L172" s="9" t="str">
        <f t="shared" si="23"/>
        <v>Yes</v>
      </c>
    </row>
    <row r="173" spans="1:12" x14ac:dyDescent="0.25">
      <c r="A173" s="47" t="s">
        <v>1548</v>
      </c>
      <c r="B173" s="35" t="s">
        <v>213</v>
      </c>
      <c r="C173" s="45">
        <v>3415.1625788000001</v>
      </c>
      <c r="D173" s="11" t="str">
        <f t="shared" si="20"/>
        <v>N/A</v>
      </c>
      <c r="E173" s="45">
        <v>3197.1045693999999</v>
      </c>
      <c r="F173" s="11" t="str">
        <f t="shared" si="21"/>
        <v>N/A</v>
      </c>
      <c r="G173" s="45">
        <v>3089.2914522000001</v>
      </c>
      <c r="H173" s="11" t="str">
        <f t="shared" si="22"/>
        <v>N/A</v>
      </c>
      <c r="I173" s="12">
        <v>-6.38</v>
      </c>
      <c r="J173" s="12">
        <v>-3.37</v>
      </c>
      <c r="K173" s="43" t="s">
        <v>739</v>
      </c>
      <c r="L173" s="9" t="str">
        <f t="shared" si="23"/>
        <v>Yes</v>
      </c>
    </row>
    <row r="174" spans="1:12" x14ac:dyDescent="0.25">
      <c r="A174" s="44" t="s">
        <v>373</v>
      </c>
      <c r="B174" s="35" t="s">
        <v>213</v>
      </c>
      <c r="C174" s="8">
        <v>13.327174477</v>
      </c>
      <c r="D174" s="11" t="str">
        <f t="shared" ref="D174:D203" si="24">IF($B174="N/A","N/A",IF(C174&gt;10,"No",IF(C174&lt;-10,"No","Yes")))</f>
        <v>N/A</v>
      </c>
      <c r="E174" s="8">
        <v>12.641050935000001</v>
      </c>
      <c r="F174" s="11" t="str">
        <f t="shared" ref="F174:F203" si="25">IF($B174="N/A","N/A",IF(E174&gt;10,"No",IF(E174&lt;-10,"No","Yes")))</f>
        <v>N/A</v>
      </c>
      <c r="G174" s="8">
        <v>11.708666626999999</v>
      </c>
      <c r="H174" s="11" t="str">
        <f t="shared" ref="H174:H203" si="26">IF($B174="N/A","N/A",IF(G174&gt;10,"No",IF(G174&lt;-10,"No","Yes")))</f>
        <v>N/A</v>
      </c>
      <c r="I174" s="12">
        <v>-5.15</v>
      </c>
      <c r="J174" s="12">
        <v>-7.38</v>
      </c>
      <c r="K174" s="43" t="s">
        <v>739</v>
      </c>
      <c r="L174" s="9" t="str">
        <f t="shared" ref="L174:L203" si="27">IF(J174="Div by 0", "N/A", IF(K174="N/A","N/A", IF(J174&gt;VALUE(MID(K174,1,2)), "No", IF(J174&lt;-1*VALUE(MID(K174,1,2)), "No", "Yes"))))</f>
        <v>Yes</v>
      </c>
    </row>
    <row r="175" spans="1:12" x14ac:dyDescent="0.25">
      <c r="A175" s="47" t="s">
        <v>483</v>
      </c>
      <c r="B175" s="35" t="s">
        <v>213</v>
      </c>
      <c r="C175" s="8">
        <v>21.865965834000001</v>
      </c>
      <c r="D175" s="11" t="str">
        <f t="shared" si="24"/>
        <v>N/A</v>
      </c>
      <c r="E175" s="8">
        <v>21.616004156999999</v>
      </c>
      <c r="F175" s="11" t="str">
        <f t="shared" si="25"/>
        <v>N/A</v>
      </c>
      <c r="G175" s="8">
        <v>20.667726550000001</v>
      </c>
      <c r="H175" s="11" t="str">
        <f t="shared" si="26"/>
        <v>N/A</v>
      </c>
      <c r="I175" s="12">
        <v>-1.1399999999999999</v>
      </c>
      <c r="J175" s="12">
        <v>-4.3899999999999997</v>
      </c>
      <c r="K175" s="43" t="s">
        <v>739</v>
      </c>
      <c r="L175" s="9" t="str">
        <f t="shared" si="27"/>
        <v>Yes</v>
      </c>
    </row>
    <row r="176" spans="1:12" x14ac:dyDescent="0.25">
      <c r="A176" s="47" t="s">
        <v>484</v>
      </c>
      <c r="B176" s="35" t="s">
        <v>213</v>
      </c>
      <c r="C176" s="8">
        <v>17.518557793999999</v>
      </c>
      <c r="D176" s="11" t="str">
        <f t="shared" si="24"/>
        <v>N/A</v>
      </c>
      <c r="E176" s="8">
        <v>16.76142132</v>
      </c>
      <c r="F176" s="11" t="str">
        <f t="shared" si="25"/>
        <v>N/A</v>
      </c>
      <c r="G176" s="8">
        <v>16.349885561000001</v>
      </c>
      <c r="H176" s="11" t="str">
        <f t="shared" si="26"/>
        <v>N/A</v>
      </c>
      <c r="I176" s="12">
        <v>-4.32</v>
      </c>
      <c r="J176" s="12">
        <v>-2.46</v>
      </c>
      <c r="K176" s="43" t="s">
        <v>739</v>
      </c>
      <c r="L176" s="9" t="str">
        <f t="shared" si="27"/>
        <v>Yes</v>
      </c>
    </row>
    <row r="177" spans="1:12" x14ac:dyDescent="0.25">
      <c r="A177" s="47" t="s">
        <v>485</v>
      </c>
      <c r="B177" s="35" t="s">
        <v>213</v>
      </c>
      <c r="C177" s="8">
        <v>10.04267216</v>
      </c>
      <c r="D177" s="11" t="str">
        <f t="shared" si="24"/>
        <v>N/A</v>
      </c>
      <c r="E177" s="8">
        <v>9.2111968229999999</v>
      </c>
      <c r="F177" s="11" t="str">
        <f t="shared" si="25"/>
        <v>N/A</v>
      </c>
      <c r="G177" s="8">
        <v>8.4178834340000002</v>
      </c>
      <c r="H177" s="11" t="str">
        <f t="shared" si="26"/>
        <v>N/A</v>
      </c>
      <c r="I177" s="12">
        <v>-8.2799999999999994</v>
      </c>
      <c r="J177" s="12">
        <v>-8.61</v>
      </c>
      <c r="K177" s="43" t="s">
        <v>739</v>
      </c>
      <c r="L177" s="9" t="str">
        <f t="shared" si="27"/>
        <v>Yes</v>
      </c>
    </row>
    <row r="178" spans="1:12" x14ac:dyDescent="0.25">
      <c r="A178" s="47" t="s">
        <v>486</v>
      </c>
      <c r="B178" s="35" t="s">
        <v>213</v>
      </c>
      <c r="C178" s="8">
        <v>22.661177295000002</v>
      </c>
      <c r="D178" s="11" t="str">
        <f t="shared" si="24"/>
        <v>N/A</v>
      </c>
      <c r="E178" s="8">
        <v>22.231985940000001</v>
      </c>
      <c r="F178" s="11" t="str">
        <f t="shared" si="25"/>
        <v>N/A</v>
      </c>
      <c r="G178" s="8">
        <v>20.875875453999999</v>
      </c>
      <c r="H178" s="11" t="str">
        <f t="shared" si="26"/>
        <v>N/A</v>
      </c>
      <c r="I178" s="12">
        <v>-1.89</v>
      </c>
      <c r="J178" s="12">
        <v>-6.1</v>
      </c>
      <c r="K178" s="43" t="s">
        <v>739</v>
      </c>
      <c r="L178" s="9" t="str">
        <f t="shared" si="27"/>
        <v>Yes</v>
      </c>
    </row>
    <row r="179" spans="1:12" x14ac:dyDescent="0.25">
      <c r="A179" s="44" t="s">
        <v>1549</v>
      </c>
      <c r="B179" s="35" t="s">
        <v>213</v>
      </c>
      <c r="C179" s="8">
        <v>3.8813449929999999</v>
      </c>
      <c r="D179" s="11" t="str">
        <f t="shared" si="24"/>
        <v>N/A</v>
      </c>
      <c r="E179" s="8">
        <v>3.3852224334000001</v>
      </c>
      <c r="F179" s="11" t="str">
        <f t="shared" si="25"/>
        <v>N/A</v>
      </c>
      <c r="G179" s="8">
        <v>3.1587177482</v>
      </c>
      <c r="H179" s="11" t="str">
        <f t="shared" si="26"/>
        <v>N/A</v>
      </c>
      <c r="I179" s="12">
        <v>-12.8</v>
      </c>
      <c r="J179" s="12">
        <v>-6.69</v>
      </c>
      <c r="K179" s="43" t="s">
        <v>739</v>
      </c>
      <c r="L179" s="9" t="str">
        <f t="shared" si="27"/>
        <v>Yes</v>
      </c>
    </row>
    <row r="180" spans="1:12" x14ac:dyDescent="0.25">
      <c r="A180" s="47" t="s">
        <v>1550</v>
      </c>
      <c r="B180" s="35" t="s">
        <v>213</v>
      </c>
      <c r="C180" s="8">
        <v>53.193166886</v>
      </c>
      <c r="D180" s="11" t="str">
        <f t="shared" si="24"/>
        <v>N/A</v>
      </c>
      <c r="E180" s="8">
        <v>51.857625357000003</v>
      </c>
      <c r="F180" s="11" t="str">
        <f t="shared" si="25"/>
        <v>N/A</v>
      </c>
      <c r="G180" s="8">
        <v>52.093269739999997</v>
      </c>
      <c r="H180" s="11" t="str">
        <f t="shared" si="26"/>
        <v>N/A</v>
      </c>
      <c r="I180" s="12">
        <v>-2.5099999999999998</v>
      </c>
      <c r="J180" s="12">
        <v>0.45440000000000003</v>
      </c>
      <c r="K180" s="43" t="s">
        <v>739</v>
      </c>
      <c r="L180" s="9" t="str">
        <f t="shared" si="27"/>
        <v>Yes</v>
      </c>
    </row>
    <row r="181" spans="1:12" x14ac:dyDescent="0.25">
      <c r="A181" s="47" t="s">
        <v>1551</v>
      </c>
      <c r="B181" s="35" t="s">
        <v>213</v>
      </c>
      <c r="C181" s="8">
        <v>4.8038176033999997</v>
      </c>
      <c r="D181" s="11" t="str">
        <f t="shared" si="24"/>
        <v>N/A</v>
      </c>
      <c r="E181" s="8">
        <v>4.3350253807000003</v>
      </c>
      <c r="F181" s="11" t="str">
        <f t="shared" si="25"/>
        <v>N/A</v>
      </c>
      <c r="G181" s="8">
        <v>4.0899591999</v>
      </c>
      <c r="H181" s="11" t="str">
        <f t="shared" si="26"/>
        <v>N/A</v>
      </c>
      <c r="I181" s="12">
        <v>-9.76</v>
      </c>
      <c r="J181" s="12">
        <v>-5.65</v>
      </c>
      <c r="K181" s="43" t="s">
        <v>739</v>
      </c>
      <c r="L181" s="9" t="str">
        <f t="shared" si="27"/>
        <v>Yes</v>
      </c>
    </row>
    <row r="182" spans="1:12" x14ac:dyDescent="0.25">
      <c r="A182" s="47" t="s">
        <v>1552</v>
      </c>
      <c r="B182" s="35" t="s">
        <v>213</v>
      </c>
      <c r="C182" s="8">
        <v>1.0833578576</v>
      </c>
      <c r="D182" s="11" t="str">
        <f t="shared" si="24"/>
        <v>N/A</v>
      </c>
      <c r="E182" s="8">
        <v>0.68706180039999998</v>
      </c>
      <c r="F182" s="11" t="str">
        <f t="shared" si="25"/>
        <v>N/A</v>
      </c>
      <c r="G182" s="8">
        <v>0.4333373941</v>
      </c>
      <c r="H182" s="11" t="str">
        <f t="shared" si="26"/>
        <v>N/A</v>
      </c>
      <c r="I182" s="12">
        <v>-36.6</v>
      </c>
      <c r="J182" s="12">
        <v>-36.9</v>
      </c>
      <c r="K182" s="43" t="s">
        <v>739</v>
      </c>
      <c r="L182" s="9" t="str">
        <f t="shared" si="27"/>
        <v>No</v>
      </c>
    </row>
    <row r="183" spans="1:12" x14ac:dyDescent="0.25">
      <c r="A183" s="47" t="s">
        <v>1553</v>
      </c>
      <c r="B183" s="35" t="s">
        <v>213</v>
      </c>
      <c r="C183" s="8">
        <v>8.7596355999999993E-3</v>
      </c>
      <c r="D183" s="11" t="str">
        <f t="shared" si="24"/>
        <v>N/A</v>
      </c>
      <c r="E183" s="8">
        <v>0</v>
      </c>
      <c r="F183" s="11" t="str">
        <f t="shared" si="25"/>
        <v>N/A</v>
      </c>
      <c r="G183" s="8">
        <v>0</v>
      </c>
      <c r="H183" s="11" t="str">
        <f t="shared" si="26"/>
        <v>N/A</v>
      </c>
      <c r="I183" s="12">
        <v>-100</v>
      </c>
      <c r="J183" s="12" t="s">
        <v>1746</v>
      </c>
      <c r="K183" s="43" t="s">
        <v>739</v>
      </c>
      <c r="L183" s="9" t="str">
        <f t="shared" si="27"/>
        <v>N/A</v>
      </c>
    </row>
    <row r="184" spans="1:12" x14ac:dyDescent="0.25">
      <c r="A184" s="44" t="s">
        <v>97</v>
      </c>
      <c r="B184" s="35" t="s">
        <v>213</v>
      </c>
      <c r="C184" s="8">
        <v>59.936217872</v>
      </c>
      <c r="D184" s="11" t="str">
        <f t="shared" si="24"/>
        <v>N/A</v>
      </c>
      <c r="E184" s="8">
        <v>59.489209152000001</v>
      </c>
      <c r="F184" s="11" t="str">
        <f t="shared" si="25"/>
        <v>N/A</v>
      </c>
      <c r="G184" s="8">
        <v>59.262645095000003</v>
      </c>
      <c r="H184" s="11" t="str">
        <f t="shared" si="26"/>
        <v>N/A</v>
      </c>
      <c r="I184" s="12">
        <v>-0.746</v>
      </c>
      <c r="J184" s="12">
        <v>-0.38100000000000001</v>
      </c>
      <c r="K184" s="43" t="s">
        <v>739</v>
      </c>
      <c r="L184" s="9" t="str">
        <f t="shared" si="27"/>
        <v>Yes</v>
      </c>
    </row>
    <row r="185" spans="1:12" x14ac:dyDescent="0.25">
      <c r="A185" s="47" t="s">
        <v>487</v>
      </c>
      <c r="B185" s="35" t="s">
        <v>213</v>
      </c>
      <c r="C185" s="8">
        <v>38.528252299999998</v>
      </c>
      <c r="D185" s="11" t="str">
        <f t="shared" si="24"/>
        <v>N/A</v>
      </c>
      <c r="E185" s="8">
        <v>40.01039231</v>
      </c>
      <c r="F185" s="11" t="str">
        <f t="shared" si="25"/>
        <v>N/A</v>
      </c>
      <c r="G185" s="8">
        <v>40.090090089999997</v>
      </c>
      <c r="H185" s="11" t="str">
        <f t="shared" si="26"/>
        <v>N/A</v>
      </c>
      <c r="I185" s="12">
        <v>3.847</v>
      </c>
      <c r="J185" s="12">
        <v>0.19919999999999999</v>
      </c>
      <c r="K185" s="43" t="s">
        <v>739</v>
      </c>
      <c r="L185" s="9" t="str">
        <f t="shared" si="27"/>
        <v>Yes</v>
      </c>
    </row>
    <row r="186" spans="1:12" x14ac:dyDescent="0.25">
      <c r="A186" s="47" t="s">
        <v>488</v>
      </c>
      <c r="B186" s="35" t="s">
        <v>213</v>
      </c>
      <c r="C186" s="8">
        <v>65.39766702</v>
      </c>
      <c r="D186" s="11" t="str">
        <f t="shared" si="24"/>
        <v>N/A</v>
      </c>
      <c r="E186" s="8">
        <v>66.304568528000004</v>
      </c>
      <c r="F186" s="11" t="str">
        <f t="shared" si="25"/>
        <v>N/A</v>
      </c>
      <c r="G186" s="8">
        <v>65.509005870999999</v>
      </c>
      <c r="H186" s="11" t="str">
        <f t="shared" si="26"/>
        <v>N/A</v>
      </c>
      <c r="I186" s="12">
        <v>1.387</v>
      </c>
      <c r="J186" s="12">
        <v>-1.2</v>
      </c>
      <c r="K186" s="43" t="s">
        <v>739</v>
      </c>
      <c r="L186" s="9" t="str">
        <f t="shared" si="27"/>
        <v>Yes</v>
      </c>
    </row>
    <row r="187" spans="1:12" x14ac:dyDescent="0.25">
      <c r="A187" s="47" t="s">
        <v>489</v>
      </c>
      <c r="B187" s="35" t="s">
        <v>213</v>
      </c>
      <c r="C187" s="8">
        <v>59.027369041</v>
      </c>
      <c r="D187" s="11" t="str">
        <f t="shared" si="24"/>
        <v>N/A</v>
      </c>
      <c r="E187" s="8">
        <v>57.852009348000003</v>
      </c>
      <c r="F187" s="11" t="str">
        <f t="shared" si="25"/>
        <v>N/A</v>
      </c>
      <c r="G187" s="8">
        <v>57.727850193999998</v>
      </c>
      <c r="H187" s="11" t="str">
        <f t="shared" si="26"/>
        <v>N/A</v>
      </c>
      <c r="I187" s="12">
        <v>-1.99</v>
      </c>
      <c r="J187" s="12">
        <v>-0.215</v>
      </c>
      <c r="K187" s="43" t="s">
        <v>739</v>
      </c>
      <c r="L187" s="9" t="str">
        <f t="shared" si="27"/>
        <v>Yes</v>
      </c>
    </row>
    <row r="188" spans="1:12" x14ac:dyDescent="0.25">
      <c r="A188" s="47" t="s">
        <v>490</v>
      </c>
      <c r="B188" s="35" t="s">
        <v>213</v>
      </c>
      <c r="C188" s="8">
        <v>66.888577435000002</v>
      </c>
      <c r="D188" s="11" t="str">
        <f t="shared" si="24"/>
        <v>N/A</v>
      </c>
      <c r="E188" s="8">
        <v>67.558715449999994</v>
      </c>
      <c r="F188" s="11" t="str">
        <f t="shared" si="25"/>
        <v>N/A</v>
      </c>
      <c r="G188" s="8">
        <v>67.513290018000006</v>
      </c>
      <c r="H188" s="11" t="str">
        <f t="shared" si="26"/>
        <v>N/A</v>
      </c>
      <c r="I188" s="12">
        <v>1.002</v>
      </c>
      <c r="J188" s="12">
        <v>-6.7000000000000004E-2</v>
      </c>
      <c r="K188" s="43" t="s">
        <v>739</v>
      </c>
      <c r="L188" s="9" t="str">
        <f t="shared" si="27"/>
        <v>Yes</v>
      </c>
    </row>
    <row r="189" spans="1:12" x14ac:dyDescent="0.25">
      <c r="A189" s="44" t="s">
        <v>118</v>
      </c>
      <c r="B189" s="35" t="s">
        <v>213</v>
      </c>
      <c r="C189" s="8">
        <v>84.393626849</v>
      </c>
      <c r="D189" s="11" t="str">
        <f t="shared" si="24"/>
        <v>N/A</v>
      </c>
      <c r="E189" s="8">
        <v>84.465750787999994</v>
      </c>
      <c r="F189" s="11" t="str">
        <f t="shared" si="25"/>
        <v>N/A</v>
      </c>
      <c r="G189" s="8">
        <v>83.722860408000003</v>
      </c>
      <c r="H189" s="11" t="str">
        <f t="shared" si="26"/>
        <v>N/A</v>
      </c>
      <c r="I189" s="12">
        <v>8.5500000000000007E-2</v>
      </c>
      <c r="J189" s="12">
        <v>-0.88</v>
      </c>
      <c r="K189" s="43" t="s">
        <v>739</v>
      </c>
      <c r="L189" s="9" t="str">
        <f t="shared" si="27"/>
        <v>Yes</v>
      </c>
    </row>
    <row r="190" spans="1:12" x14ac:dyDescent="0.25">
      <c r="A190" s="47" t="s">
        <v>491</v>
      </c>
      <c r="B190" s="35" t="s">
        <v>213</v>
      </c>
      <c r="C190" s="8">
        <v>86.859395531999994</v>
      </c>
      <c r="D190" s="11" t="str">
        <f t="shared" si="24"/>
        <v>N/A</v>
      </c>
      <c r="E190" s="8">
        <v>84.853208625999997</v>
      </c>
      <c r="F190" s="11" t="str">
        <f t="shared" si="25"/>
        <v>N/A</v>
      </c>
      <c r="G190" s="8">
        <v>84.552199258000002</v>
      </c>
      <c r="H190" s="11" t="str">
        <f t="shared" si="26"/>
        <v>N/A</v>
      </c>
      <c r="I190" s="12">
        <v>-2.31</v>
      </c>
      <c r="J190" s="12">
        <v>-0.35499999999999998</v>
      </c>
      <c r="K190" s="43" t="s">
        <v>739</v>
      </c>
      <c r="L190" s="9" t="str">
        <f t="shared" si="27"/>
        <v>Yes</v>
      </c>
    </row>
    <row r="191" spans="1:12" x14ac:dyDescent="0.25">
      <c r="A191" s="47" t="s">
        <v>492</v>
      </c>
      <c r="B191" s="35" t="s">
        <v>213</v>
      </c>
      <c r="C191" s="8">
        <v>89.278897137000001</v>
      </c>
      <c r="D191" s="11" t="str">
        <f t="shared" si="24"/>
        <v>N/A</v>
      </c>
      <c r="E191" s="8">
        <v>89.045685278999997</v>
      </c>
      <c r="F191" s="11" t="str">
        <f t="shared" si="25"/>
        <v>N/A</v>
      </c>
      <c r="G191" s="8">
        <v>88.615782664999998</v>
      </c>
      <c r="H191" s="11" t="str">
        <f t="shared" si="26"/>
        <v>N/A</v>
      </c>
      <c r="I191" s="12">
        <v>-0.26100000000000001</v>
      </c>
      <c r="J191" s="12">
        <v>-0.48299999999999998</v>
      </c>
      <c r="K191" s="43" t="s">
        <v>739</v>
      </c>
      <c r="L191" s="9" t="str">
        <f t="shared" si="27"/>
        <v>Yes</v>
      </c>
    </row>
    <row r="192" spans="1:12" x14ac:dyDescent="0.25">
      <c r="A192" s="47" t="s">
        <v>493</v>
      </c>
      <c r="B192" s="35" t="s">
        <v>213</v>
      </c>
      <c r="C192" s="8">
        <v>83.935403178000001</v>
      </c>
      <c r="D192" s="11" t="str">
        <f t="shared" si="24"/>
        <v>N/A</v>
      </c>
      <c r="E192" s="8">
        <v>84.318824789999994</v>
      </c>
      <c r="F192" s="11" t="str">
        <f t="shared" si="25"/>
        <v>N/A</v>
      </c>
      <c r="G192" s="8">
        <v>83.440942551999996</v>
      </c>
      <c r="H192" s="11" t="str">
        <f t="shared" si="26"/>
        <v>N/A</v>
      </c>
      <c r="I192" s="12">
        <v>0.45679999999999998</v>
      </c>
      <c r="J192" s="12">
        <v>-1.04</v>
      </c>
      <c r="K192" s="43" t="s">
        <v>739</v>
      </c>
      <c r="L192" s="9" t="str">
        <f t="shared" si="27"/>
        <v>Yes</v>
      </c>
    </row>
    <row r="193" spans="1:12" x14ac:dyDescent="0.25">
      <c r="A193" s="47" t="s">
        <v>494</v>
      </c>
      <c r="B193" s="35" t="s">
        <v>213</v>
      </c>
      <c r="C193" s="8">
        <v>81.718640504999996</v>
      </c>
      <c r="D193" s="11" t="str">
        <f t="shared" si="24"/>
        <v>N/A</v>
      </c>
      <c r="E193" s="8">
        <v>81.410768493000006</v>
      </c>
      <c r="F193" s="11" t="str">
        <f t="shared" si="25"/>
        <v>N/A</v>
      </c>
      <c r="G193" s="8">
        <v>80.676736140000003</v>
      </c>
      <c r="H193" s="11" t="str">
        <f t="shared" si="26"/>
        <v>N/A</v>
      </c>
      <c r="I193" s="12">
        <v>-0.377</v>
      </c>
      <c r="J193" s="12">
        <v>-0.90200000000000002</v>
      </c>
      <c r="K193" s="43" t="s">
        <v>739</v>
      </c>
      <c r="L193" s="9" t="str">
        <f t="shared" si="27"/>
        <v>Yes</v>
      </c>
    </row>
    <row r="194" spans="1:12" x14ac:dyDescent="0.25">
      <c r="A194" s="44" t="s">
        <v>1554</v>
      </c>
      <c r="B194" s="35" t="s">
        <v>213</v>
      </c>
      <c r="C194" s="36">
        <v>4.1909600227999997</v>
      </c>
      <c r="D194" s="11" t="str">
        <f t="shared" si="24"/>
        <v>N/A</v>
      </c>
      <c r="E194" s="36">
        <v>4.3720022839999997</v>
      </c>
      <c r="F194" s="11" t="str">
        <f t="shared" si="25"/>
        <v>N/A</v>
      </c>
      <c r="G194" s="36">
        <v>4.1032463530000003</v>
      </c>
      <c r="H194" s="11" t="str">
        <f t="shared" si="26"/>
        <v>N/A</v>
      </c>
      <c r="I194" s="12">
        <v>4.32</v>
      </c>
      <c r="J194" s="12">
        <v>-6.15</v>
      </c>
      <c r="K194" s="43" t="s">
        <v>739</v>
      </c>
      <c r="L194" s="9" t="str">
        <f t="shared" si="27"/>
        <v>Yes</v>
      </c>
    </row>
    <row r="195" spans="1:12" x14ac:dyDescent="0.25">
      <c r="A195" s="47" t="s">
        <v>1555</v>
      </c>
      <c r="B195" s="35" t="s">
        <v>213</v>
      </c>
      <c r="C195" s="36">
        <v>0.5276442308</v>
      </c>
      <c r="D195" s="11" t="str">
        <f t="shared" si="24"/>
        <v>N/A</v>
      </c>
      <c r="E195" s="36">
        <v>0.1502403846</v>
      </c>
      <c r="F195" s="11" t="str">
        <f t="shared" si="25"/>
        <v>N/A</v>
      </c>
      <c r="G195" s="36">
        <v>0.1564102564</v>
      </c>
      <c r="H195" s="11" t="str">
        <f t="shared" si="26"/>
        <v>N/A</v>
      </c>
      <c r="I195" s="12">
        <v>-71.5</v>
      </c>
      <c r="J195" s="12">
        <v>4.1070000000000002</v>
      </c>
      <c r="K195" s="43" t="s">
        <v>739</v>
      </c>
      <c r="L195" s="9" t="str">
        <f t="shared" si="27"/>
        <v>Yes</v>
      </c>
    </row>
    <row r="196" spans="1:12" x14ac:dyDescent="0.25">
      <c r="A196" s="47" t="s">
        <v>1556</v>
      </c>
      <c r="B196" s="35" t="s">
        <v>213</v>
      </c>
      <c r="C196" s="36">
        <v>7.2518159806</v>
      </c>
      <c r="D196" s="11" t="str">
        <f t="shared" si="24"/>
        <v>N/A</v>
      </c>
      <c r="E196" s="36">
        <v>8.7104784979000005</v>
      </c>
      <c r="F196" s="11" t="str">
        <f t="shared" si="25"/>
        <v>N/A</v>
      </c>
      <c r="G196" s="36">
        <v>7.4138770542000003</v>
      </c>
      <c r="H196" s="11" t="str">
        <f t="shared" si="26"/>
        <v>N/A</v>
      </c>
      <c r="I196" s="12">
        <v>20.11</v>
      </c>
      <c r="J196" s="12">
        <v>-14.9</v>
      </c>
      <c r="K196" s="43" t="s">
        <v>739</v>
      </c>
      <c r="L196" s="9" t="str">
        <f t="shared" si="27"/>
        <v>Yes</v>
      </c>
    </row>
    <row r="197" spans="1:12" x14ac:dyDescent="0.25">
      <c r="A197" s="47" t="s">
        <v>1557</v>
      </c>
      <c r="B197" s="35" t="s">
        <v>213</v>
      </c>
      <c r="C197" s="36">
        <v>4.2939560439999997</v>
      </c>
      <c r="D197" s="11" t="str">
        <f t="shared" si="24"/>
        <v>N/A</v>
      </c>
      <c r="E197" s="36">
        <v>4.4551697824999996</v>
      </c>
      <c r="F197" s="11" t="str">
        <f t="shared" si="25"/>
        <v>N/A</v>
      </c>
      <c r="G197" s="36">
        <v>4.1976431672999999</v>
      </c>
      <c r="H197" s="11" t="str">
        <f t="shared" si="26"/>
        <v>N/A</v>
      </c>
      <c r="I197" s="12">
        <v>3.754</v>
      </c>
      <c r="J197" s="12">
        <v>-5.78</v>
      </c>
      <c r="K197" s="43" t="s">
        <v>739</v>
      </c>
      <c r="L197" s="9" t="str">
        <f t="shared" si="27"/>
        <v>Yes</v>
      </c>
    </row>
    <row r="198" spans="1:12" x14ac:dyDescent="0.25">
      <c r="A198" s="47" t="s">
        <v>1558</v>
      </c>
      <c r="B198" s="35" t="s">
        <v>213</v>
      </c>
      <c r="C198" s="36">
        <v>3.1971395439000001</v>
      </c>
      <c r="D198" s="11" t="str">
        <f t="shared" si="24"/>
        <v>N/A</v>
      </c>
      <c r="E198" s="36">
        <v>2.9037010419999998</v>
      </c>
      <c r="F198" s="11" t="str">
        <f t="shared" si="25"/>
        <v>N/A</v>
      </c>
      <c r="G198" s="36">
        <v>2.9644300727999999</v>
      </c>
      <c r="H198" s="11" t="str">
        <f t="shared" si="26"/>
        <v>N/A</v>
      </c>
      <c r="I198" s="12">
        <v>-9.18</v>
      </c>
      <c r="J198" s="12">
        <v>2.0910000000000002</v>
      </c>
      <c r="K198" s="43" t="s">
        <v>739</v>
      </c>
      <c r="L198" s="9" t="str">
        <f t="shared" si="27"/>
        <v>Yes</v>
      </c>
    </row>
    <row r="199" spans="1:12" x14ac:dyDescent="0.25">
      <c r="A199" s="44" t="s">
        <v>1559</v>
      </c>
      <c r="B199" s="35" t="s">
        <v>213</v>
      </c>
      <c r="C199" s="36">
        <v>227.00097815000001</v>
      </c>
      <c r="D199" s="11" t="str">
        <f t="shared" si="24"/>
        <v>N/A</v>
      </c>
      <c r="E199" s="36">
        <v>225.16027008</v>
      </c>
      <c r="F199" s="11" t="str">
        <f t="shared" si="25"/>
        <v>N/A</v>
      </c>
      <c r="G199" s="36">
        <v>228.03198781</v>
      </c>
      <c r="H199" s="11" t="str">
        <f t="shared" si="26"/>
        <v>N/A</v>
      </c>
      <c r="I199" s="12">
        <v>-0.81100000000000005</v>
      </c>
      <c r="J199" s="12">
        <v>1.2749999999999999</v>
      </c>
      <c r="K199" s="43" t="s">
        <v>739</v>
      </c>
      <c r="L199" s="9" t="str">
        <f t="shared" si="27"/>
        <v>Yes</v>
      </c>
    </row>
    <row r="200" spans="1:12" x14ac:dyDescent="0.25">
      <c r="A200" s="47" t="s">
        <v>1560</v>
      </c>
      <c r="B200" s="35" t="s">
        <v>213</v>
      </c>
      <c r="C200" s="36">
        <v>258.49752963999998</v>
      </c>
      <c r="D200" s="11" t="str">
        <f t="shared" si="24"/>
        <v>N/A</v>
      </c>
      <c r="E200" s="36">
        <v>246.34018036000001</v>
      </c>
      <c r="F200" s="11" t="str">
        <f t="shared" si="25"/>
        <v>N/A</v>
      </c>
      <c r="G200" s="36">
        <v>247.55188199</v>
      </c>
      <c r="H200" s="11" t="str">
        <f t="shared" si="26"/>
        <v>N/A</v>
      </c>
      <c r="I200" s="12">
        <v>-4.7</v>
      </c>
      <c r="J200" s="12">
        <v>0.4919</v>
      </c>
      <c r="K200" s="43" t="s">
        <v>739</v>
      </c>
      <c r="L200" s="9" t="str">
        <f t="shared" si="27"/>
        <v>Yes</v>
      </c>
    </row>
    <row r="201" spans="1:12" x14ac:dyDescent="0.25">
      <c r="A201" s="47" t="s">
        <v>1561</v>
      </c>
      <c r="B201" s="35" t="s">
        <v>213</v>
      </c>
      <c r="C201" s="36">
        <v>207.94481235999999</v>
      </c>
      <c r="D201" s="11" t="str">
        <f t="shared" si="24"/>
        <v>N/A</v>
      </c>
      <c r="E201" s="36">
        <v>211.12177986</v>
      </c>
      <c r="F201" s="11" t="str">
        <f t="shared" si="25"/>
        <v>N/A</v>
      </c>
      <c r="G201" s="36">
        <v>214.06326034</v>
      </c>
      <c r="H201" s="11" t="str">
        <f t="shared" si="26"/>
        <v>N/A</v>
      </c>
      <c r="I201" s="12">
        <v>1.528</v>
      </c>
      <c r="J201" s="12">
        <v>1.393</v>
      </c>
      <c r="K201" s="43" t="s">
        <v>739</v>
      </c>
      <c r="L201" s="9" t="str">
        <f t="shared" si="27"/>
        <v>Yes</v>
      </c>
    </row>
    <row r="202" spans="1:12" x14ac:dyDescent="0.25">
      <c r="A202" s="47" t="s">
        <v>1562</v>
      </c>
      <c r="B202" s="35" t="s">
        <v>213</v>
      </c>
      <c r="C202" s="36">
        <v>133.75891340999999</v>
      </c>
      <c r="D202" s="11" t="str">
        <f t="shared" si="24"/>
        <v>N/A</v>
      </c>
      <c r="E202" s="36">
        <v>132.37084399</v>
      </c>
      <c r="F202" s="11" t="str">
        <f t="shared" si="25"/>
        <v>N/A</v>
      </c>
      <c r="G202" s="36">
        <v>96.967871486000007</v>
      </c>
      <c r="H202" s="11" t="str">
        <f t="shared" si="26"/>
        <v>N/A</v>
      </c>
      <c r="I202" s="12">
        <v>-1.04</v>
      </c>
      <c r="J202" s="12">
        <v>-26.7</v>
      </c>
      <c r="K202" s="43" t="s">
        <v>739</v>
      </c>
      <c r="L202" s="9" t="str">
        <f t="shared" si="27"/>
        <v>Yes</v>
      </c>
    </row>
    <row r="203" spans="1:12" x14ac:dyDescent="0.25">
      <c r="A203" s="47" t="s">
        <v>1563</v>
      </c>
      <c r="B203" s="35" t="s">
        <v>213</v>
      </c>
      <c r="C203" s="36">
        <v>30</v>
      </c>
      <c r="D203" s="11" t="str">
        <f t="shared" si="24"/>
        <v>N/A</v>
      </c>
      <c r="E203" s="36" t="s">
        <v>1746</v>
      </c>
      <c r="F203" s="11" t="str">
        <f t="shared" si="25"/>
        <v>N/A</v>
      </c>
      <c r="G203" s="36" t="s">
        <v>1746</v>
      </c>
      <c r="H203" s="11" t="str">
        <f t="shared" si="26"/>
        <v>N/A</v>
      </c>
      <c r="I203" s="12" t="s">
        <v>1746</v>
      </c>
      <c r="J203" s="12" t="s">
        <v>1746</v>
      </c>
      <c r="K203" s="43" t="s">
        <v>739</v>
      </c>
      <c r="L203" s="9" t="str">
        <f t="shared" si="27"/>
        <v>N/A</v>
      </c>
    </row>
    <row r="204" spans="1:12" x14ac:dyDescent="0.25">
      <c r="A204" s="44" t="s">
        <v>127</v>
      </c>
      <c r="B204" s="35" t="s">
        <v>213</v>
      </c>
      <c r="C204" s="36">
        <v>0</v>
      </c>
      <c r="D204" s="11" t="str">
        <f t="shared" ref="D204:D214" si="28">IF($B204="N/A","N/A",IF(C204&gt;10,"No",IF(C204&lt;-10,"No","Yes")))</f>
        <v>N/A</v>
      </c>
      <c r="E204" s="36">
        <v>0</v>
      </c>
      <c r="F204" s="11" t="str">
        <f t="shared" ref="F204:F214" si="29">IF($B204="N/A","N/A",IF(E204&gt;10,"No",IF(E204&lt;-10,"No","Yes")))</f>
        <v>N/A</v>
      </c>
      <c r="G204" s="36">
        <v>11</v>
      </c>
      <c r="H204" s="11" t="str">
        <f t="shared" ref="H204:H214" si="30">IF($B204="N/A","N/A",IF(G204&gt;10,"No",IF(G204&lt;-10,"No","Yes")))</f>
        <v>N/A</v>
      </c>
      <c r="I204" s="12" t="s">
        <v>1746</v>
      </c>
      <c r="J204" s="12" t="s">
        <v>1746</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11</v>
      </c>
      <c r="F205" s="11" t="str">
        <f t="shared" si="29"/>
        <v>N/A</v>
      </c>
      <c r="G205" s="36">
        <v>11</v>
      </c>
      <c r="H205" s="11" t="str">
        <f t="shared" si="30"/>
        <v>N/A</v>
      </c>
      <c r="I205" s="12">
        <v>42.86</v>
      </c>
      <c r="J205" s="12">
        <v>-10</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-25</v>
      </c>
      <c r="J206" s="12">
        <v>0</v>
      </c>
      <c r="K206" s="14" t="s">
        <v>213</v>
      </c>
      <c r="L206" s="9" t="str">
        <f t="shared" si="31"/>
        <v>N/A</v>
      </c>
    </row>
    <row r="207" spans="1:12" ht="25" x14ac:dyDescent="0.25">
      <c r="A207" s="44" t="s">
        <v>1564</v>
      </c>
      <c r="B207" s="35" t="s">
        <v>213</v>
      </c>
      <c r="C207" s="36">
        <v>11</v>
      </c>
      <c r="D207" s="11" t="str">
        <f t="shared" si="28"/>
        <v>N/A</v>
      </c>
      <c r="E207" s="36">
        <v>11</v>
      </c>
      <c r="F207" s="11" t="str">
        <f t="shared" si="29"/>
        <v>N/A</v>
      </c>
      <c r="G207" s="36">
        <v>11</v>
      </c>
      <c r="H207" s="11" t="str">
        <f t="shared" si="30"/>
        <v>N/A</v>
      </c>
      <c r="I207" s="12">
        <v>-50</v>
      </c>
      <c r="J207" s="12">
        <v>0</v>
      </c>
      <c r="K207" s="14" t="s">
        <v>213</v>
      </c>
      <c r="L207" s="9" t="str">
        <f t="shared" si="31"/>
        <v>N/A</v>
      </c>
    </row>
    <row r="208" spans="1:12" x14ac:dyDescent="0.25">
      <c r="A208" s="44" t="s">
        <v>1612</v>
      </c>
      <c r="B208" s="35" t="s">
        <v>213</v>
      </c>
      <c r="C208" s="36">
        <v>11</v>
      </c>
      <c r="D208" s="11" t="str">
        <f t="shared" si="28"/>
        <v>N/A</v>
      </c>
      <c r="E208" s="36">
        <v>11</v>
      </c>
      <c r="F208" s="11" t="str">
        <f t="shared" si="29"/>
        <v>N/A</v>
      </c>
      <c r="G208" s="36">
        <v>11</v>
      </c>
      <c r="H208" s="11" t="str">
        <f t="shared" si="30"/>
        <v>N/A</v>
      </c>
      <c r="I208" s="12">
        <v>200</v>
      </c>
      <c r="J208" s="12">
        <v>-33.299999999999997</v>
      </c>
      <c r="K208" s="14" t="s">
        <v>213</v>
      </c>
      <c r="L208" s="9" t="str">
        <f t="shared" si="31"/>
        <v>N/A</v>
      </c>
    </row>
    <row r="209" spans="1:12" x14ac:dyDescent="0.25">
      <c r="A209" s="44" t="s">
        <v>1613</v>
      </c>
      <c r="B209" s="35" t="s">
        <v>213</v>
      </c>
      <c r="C209" s="36">
        <v>48</v>
      </c>
      <c r="D209" s="11" t="str">
        <f t="shared" si="28"/>
        <v>N/A</v>
      </c>
      <c r="E209" s="36">
        <v>59</v>
      </c>
      <c r="F209" s="11" t="str">
        <f t="shared" si="29"/>
        <v>N/A</v>
      </c>
      <c r="G209" s="36">
        <v>62</v>
      </c>
      <c r="H209" s="11" t="str">
        <f t="shared" si="30"/>
        <v>N/A</v>
      </c>
      <c r="I209" s="12">
        <v>22.92</v>
      </c>
      <c r="J209" s="12">
        <v>5.085</v>
      </c>
      <c r="K209" s="14" t="s">
        <v>213</v>
      </c>
      <c r="L209" s="9" t="str">
        <f t="shared" si="31"/>
        <v>N/A</v>
      </c>
    </row>
    <row r="210" spans="1:12" x14ac:dyDescent="0.25">
      <c r="A210" s="44" t="s">
        <v>125</v>
      </c>
      <c r="B210" s="35" t="s">
        <v>213</v>
      </c>
      <c r="C210" s="45">
        <v>974937</v>
      </c>
      <c r="D210" s="11" t="str">
        <f t="shared" si="28"/>
        <v>N/A</v>
      </c>
      <c r="E210" s="45">
        <v>919908</v>
      </c>
      <c r="F210" s="11" t="str">
        <f t="shared" si="29"/>
        <v>N/A</v>
      </c>
      <c r="G210" s="45">
        <v>1708954</v>
      </c>
      <c r="H210" s="11" t="str">
        <f t="shared" si="30"/>
        <v>N/A</v>
      </c>
      <c r="I210" s="12">
        <v>-5.64</v>
      </c>
      <c r="J210" s="12">
        <v>85.77</v>
      </c>
      <c r="K210" s="14" t="s">
        <v>213</v>
      </c>
      <c r="L210" s="9" t="str">
        <f t="shared" si="31"/>
        <v>N/A</v>
      </c>
    </row>
    <row r="211" spans="1:12" x14ac:dyDescent="0.25">
      <c r="A211" s="44" t="s">
        <v>1614</v>
      </c>
      <c r="B211" s="35" t="s">
        <v>213</v>
      </c>
      <c r="C211" s="45">
        <v>864634</v>
      </c>
      <c r="D211" s="11" t="str">
        <f t="shared" si="28"/>
        <v>N/A</v>
      </c>
      <c r="E211" s="45">
        <v>917636</v>
      </c>
      <c r="F211" s="11" t="str">
        <f t="shared" si="29"/>
        <v>N/A</v>
      </c>
      <c r="G211" s="45">
        <v>903638</v>
      </c>
      <c r="H211" s="11" t="str">
        <f t="shared" si="30"/>
        <v>N/A</v>
      </c>
      <c r="I211" s="12">
        <v>6.13</v>
      </c>
      <c r="J211" s="12">
        <v>-1.53</v>
      </c>
      <c r="K211" s="14" t="s">
        <v>213</v>
      </c>
      <c r="L211" s="9" t="str">
        <f t="shared" si="31"/>
        <v>N/A</v>
      </c>
    </row>
    <row r="212" spans="1:12" x14ac:dyDescent="0.25">
      <c r="A212" s="44" t="s">
        <v>1565</v>
      </c>
      <c r="B212" s="35" t="s">
        <v>213</v>
      </c>
      <c r="C212" s="45">
        <v>203150</v>
      </c>
      <c r="D212" s="11" t="str">
        <f t="shared" si="28"/>
        <v>N/A</v>
      </c>
      <c r="E212" s="45">
        <v>205023</v>
      </c>
      <c r="F212" s="11" t="str">
        <f t="shared" si="29"/>
        <v>N/A</v>
      </c>
      <c r="G212" s="45">
        <v>217285</v>
      </c>
      <c r="H212" s="11" t="str">
        <f t="shared" si="30"/>
        <v>N/A</v>
      </c>
      <c r="I212" s="12">
        <v>0.92200000000000004</v>
      </c>
      <c r="J212" s="12">
        <v>5.9809999999999999</v>
      </c>
      <c r="K212" s="14" t="s">
        <v>213</v>
      </c>
      <c r="L212" s="9" t="str">
        <f t="shared" si="31"/>
        <v>N/A</v>
      </c>
    </row>
    <row r="213" spans="1:12" x14ac:dyDescent="0.25">
      <c r="A213" s="44" t="s">
        <v>1615</v>
      </c>
      <c r="B213" s="35" t="s">
        <v>213</v>
      </c>
      <c r="C213" s="45">
        <v>275513</v>
      </c>
      <c r="D213" s="11" t="str">
        <f t="shared" si="28"/>
        <v>N/A</v>
      </c>
      <c r="E213" s="45">
        <v>737620</v>
      </c>
      <c r="F213" s="11" t="str">
        <f t="shared" si="29"/>
        <v>N/A</v>
      </c>
      <c r="G213" s="45">
        <v>780329</v>
      </c>
      <c r="H213" s="11" t="str">
        <f t="shared" si="30"/>
        <v>N/A</v>
      </c>
      <c r="I213" s="12">
        <v>167.7</v>
      </c>
      <c r="J213" s="12">
        <v>5.79</v>
      </c>
      <c r="K213" s="14" t="s">
        <v>213</v>
      </c>
      <c r="L213" s="9" t="str">
        <f t="shared" si="31"/>
        <v>N/A</v>
      </c>
    </row>
    <row r="214" spans="1:12" x14ac:dyDescent="0.25">
      <c r="A214" s="47" t="s">
        <v>1616</v>
      </c>
      <c r="B214" s="35" t="s">
        <v>213</v>
      </c>
      <c r="C214" s="45">
        <v>610450</v>
      </c>
      <c r="D214" s="11" t="str">
        <f t="shared" si="28"/>
        <v>N/A</v>
      </c>
      <c r="E214" s="45">
        <v>670487</v>
      </c>
      <c r="F214" s="11" t="str">
        <f t="shared" si="29"/>
        <v>N/A</v>
      </c>
      <c r="G214" s="45">
        <v>818435</v>
      </c>
      <c r="H214" s="11" t="str">
        <f t="shared" si="30"/>
        <v>N/A</v>
      </c>
      <c r="I214" s="12">
        <v>9.8350000000000009</v>
      </c>
      <c r="J214" s="12">
        <v>22.07</v>
      </c>
      <c r="K214" s="14" t="s">
        <v>213</v>
      </c>
      <c r="L214" s="9" t="str">
        <f t="shared" si="31"/>
        <v>N/A</v>
      </c>
    </row>
    <row r="215" spans="1:12" ht="25" x14ac:dyDescent="0.25">
      <c r="A215" s="44" t="s">
        <v>1379</v>
      </c>
      <c r="B215" s="35" t="s">
        <v>213</v>
      </c>
      <c r="C215" s="45">
        <v>1816377</v>
      </c>
      <c r="D215" s="11" t="str">
        <f t="shared" ref="D215:D229" si="32">IF($B215="N/A","N/A",IF(C215&gt;10,"No",IF(C215&lt;-10,"No","Yes")))</f>
        <v>N/A</v>
      </c>
      <c r="E215" s="45">
        <v>1746802</v>
      </c>
      <c r="F215" s="11" t="str">
        <f t="shared" ref="F215:F229" si="33">IF($B215="N/A","N/A",IF(E215&gt;10,"No",IF(E215&lt;-10,"No","Yes")))</f>
        <v>N/A</v>
      </c>
      <c r="G215" s="45">
        <v>1763818</v>
      </c>
      <c r="H215" s="11" t="str">
        <f t="shared" ref="H215:H229" si="34">IF($B215="N/A","N/A",IF(G215&gt;10,"No",IF(G215&lt;-10,"No","Yes")))</f>
        <v>N/A</v>
      </c>
      <c r="I215" s="12">
        <v>-3.83</v>
      </c>
      <c r="J215" s="12">
        <v>0.97409999999999997</v>
      </c>
      <c r="K215" s="43" t="s">
        <v>739</v>
      </c>
      <c r="L215" s="9" t="str">
        <f t="shared" ref="L215:L229" si="35">IF(J215="Div by 0", "N/A", IF(K215="N/A","N/A", IF(J215&gt;VALUE(MID(K215,1,2)), "No", IF(J215&lt;-1*VALUE(MID(K215,1,2)), "No", "Yes"))))</f>
        <v>Yes</v>
      </c>
    </row>
    <row r="216" spans="1:12" x14ac:dyDescent="0.25">
      <c r="A216" s="44" t="s">
        <v>649</v>
      </c>
      <c r="B216" s="35" t="s">
        <v>213</v>
      </c>
      <c r="C216" s="36">
        <v>2791</v>
      </c>
      <c r="D216" s="11" t="str">
        <f t="shared" si="32"/>
        <v>N/A</v>
      </c>
      <c r="E216" s="36">
        <v>1247</v>
      </c>
      <c r="F216" s="11" t="str">
        <f t="shared" si="33"/>
        <v>N/A</v>
      </c>
      <c r="G216" s="36">
        <v>1086</v>
      </c>
      <c r="H216" s="11" t="str">
        <f t="shared" si="34"/>
        <v>N/A</v>
      </c>
      <c r="I216" s="12">
        <v>-55.3</v>
      </c>
      <c r="J216" s="12">
        <v>-12.9</v>
      </c>
      <c r="K216" s="43" t="s">
        <v>739</v>
      </c>
      <c r="L216" s="9" t="str">
        <f t="shared" si="35"/>
        <v>Yes</v>
      </c>
    </row>
    <row r="217" spans="1:12" x14ac:dyDescent="0.25">
      <c r="A217" s="44" t="s">
        <v>1380</v>
      </c>
      <c r="B217" s="35" t="s">
        <v>213</v>
      </c>
      <c r="C217" s="45">
        <v>650.79792189</v>
      </c>
      <c r="D217" s="11" t="str">
        <f t="shared" si="32"/>
        <v>N/A</v>
      </c>
      <c r="E217" s="45">
        <v>1400.8035285000001</v>
      </c>
      <c r="F217" s="11" t="str">
        <f t="shared" si="33"/>
        <v>N/A</v>
      </c>
      <c r="G217" s="45">
        <v>1624.1418048</v>
      </c>
      <c r="H217" s="11" t="str">
        <f t="shared" si="34"/>
        <v>N/A</v>
      </c>
      <c r="I217" s="12">
        <v>115.2</v>
      </c>
      <c r="J217" s="12">
        <v>15.94</v>
      </c>
      <c r="K217" s="43" t="s">
        <v>739</v>
      </c>
      <c r="L217" s="9" t="str">
        <f t="shared" si="35"/>
        <v>Yes</v>
      </c>
    </row>
    <row r="218" spans="1:12" ht="25" x14ac:dyDescent="0.25">
      <c r="A218" s="44" t="s">
        <v>1381</v>
      </c>
      <c r="B218" s="35" t="s">
        <v>213</v>
      </c>
      <c r="C218" s="45">
        <v>1470673</v>
      </c>
      <c r="D218" s="11" t="str">
        <f t="shared" si="32"/>
        <v>N/A</v>
      </c>
      <c r="E218" s="45">
        <v>1661459</v>
      </c>
      <c r="F218" s="11" t="str">
        <f t="shared" si="33"/>
        <v>N/A</v>
      </c>
      <c r="G218" s="45">
        <v>1595660</v>
      </c>
      <c r="H218" s="11" t="str">
        <f t="shared" si="34"/>
        <v>N/A</v>
      </c>
      <c r="I218" s="12">
        <v>12.97</v>
      </c>
      <c r="J218" s="12">
        <v>-3.96</v>
      </c>
      <c r="K218" s="43" t="s">
        <v>739</v>
      </c>
      <c r="L218" s="9" t="str">
        <f t="shared" si="35"/>
        <v>Yes</v>
      </c>
    </row>
    <row r="219" spans="1:12" x14ac:dyDescent="0.25">
      <c r="A219" s="44" t="s">
        <v>516</v>
      </c>
      <c r="B219" s="35" t="s">
        <v>213</v>
      </c>
      <c r="C219" s="36">
        <v>3931</v>
      </c>
      <c r="D219" s="11" t="str">
        <f t="shared" si="32"/>
        <v>N/A</v>
      </c>
      <c r="E219" s="36">
        <v>4448</v>
      </c>
      <c r="F219" s="11" t="str">
        <f t="shared" si="33"/>
        <v>N/A</v>
      </c>
      <c r="G219" s="36">
        <v>4371</v>
      </c>
      <c r="H219" s="11" t="str">
        <f t="shared" si="34"/>
        <v>N/A</v>
      </c>
      <c r="I219" s="12">
        <v>13.15</v>
      </c>
      <c r="J219" s="12">
        <v>-1.73</v>
      </c>
      <c r="K219" s="43" t="s">
        <v>739</v>
      </c>
      <c r="L219" s="9" t="str">
        <f t="shared" si="35"/>
        <v>Yes</v>
      </c>
    </row>
    <row r="220" spans="1:12" x14ac:dyDescent="0.25">
      <c r="A220" s="44" t="s">
        <v>1382</v>
      </c>
      <c r="B220" s="35" t="s">
        <v>213</v>
      </c>
      <c r="C220" s="45">
        <v>374.12185195000001</v>
      </c>
      <c r="D220" s="11" t="str">
        <f t="shared" si="32"/>
        <v>N/A</v>
      </c>
      <c r="E220" s="45">
        <v>373.52945144</v>
      </c>
      <c r="F220" s="11" t="str">
        <f t="shared" si="33"/>
        <v>N/A</v>
      </c>
      <c r="G220" s="45">
        <v>365.05605125</v>
      </c>
      <c r="H220" s="11" t="str">
        <f t="shared" si="34"/>
        <v>N/A</v>
      </c>
      <c r="I220" s="12">
        <v>-0.158</v>
      </c>
      <c r="J220" s="12">
        <v>-2.27</v>
      </c>
      <c r="K220" s="43" t="s">
        <v>739</v>
      </c>
      <c r="L220" s="9" t="str">
        <f t="shared" si="35"/>
        <v>Yes</v>
      </c>
    </row>
    <row r="221" spans="1:12" ht="25" x14ac:dyDescent="0.25">
      <c r="A221" s="44" t="s">
        <v>1383</v>
      </c>
      <c r="B221" s="35" t="s">
        <v>213</v>
      </c>
      <c r="C221" s="45">
        <v>2719373</v>
      </c>
      <c r="D221" s="11" t="str">
        <f t="shared" si="32"/>
        <v>N/A</v>
      </c>
      <c r="E221" s="45">
        <v>2701072</v>
      </c>
      <c r="F221" s="11" t="str">
        <f t="shared" si="33"/>
        <v>N/A</v>
      </c>
      <c r="G221" s="45">
        <v>2152970</v>
      </c>
      <c r="H221" s="11" t="str">
        <f t="shared" si="34"/>
        <v>N/A</v>
      </c>
      <c r="I221" s="12">
        <v>-0.67300000000000004</v>
      </c>
      <c r="J221" s="12">
        <v>-20.3</v>
      </c>
      <c r="K221" s="43" t="s">
        <v>739</v>
      </c>
      <c r="L221" s="9" t="str">
        <f t="shared" si="35"/>
        <v>Yes</v>
      </c>
    </row>
    <row r="222" spans="1:12" x14ac:dyDescent="0.25">
      <c r="A222" s="44" t="s">
        <v>517</v>
      </c>
      <c r="B222" s="35" t="s">
        <v>213</v>
      </c>
      <c r="C222" s="36">
        <v>3584</v>
      </c>
      <c r="D222" s="11" t="str">
        <f t="shared" si="32"/>
        <v>N/A</v>
      </c>
      <c r="E222" s="36">
        <v>3699</v>
      </c>
      <c r="F222" s="11" t="str">
        <f t="shared" si="33"/>
        <v>N/A</v>
      </c>
      <c r="G222" s="36">
        <v>3252</v>
      </c>
      <c r="H222" s="11" t="str">
        <f t="shared" si="34"/>
        <v>N/A</v>
      </c>
      <c r="I222" s="12">
        <v>3.2090000000000001</v>
      </c>
      <c r="J222" s="12">
        <v>-12.1</v>
      </c>
      <c r="K222" s="43" t="s">
        <v>739</v>
      </c>
      <c r="L222" s="9" t="str">
        <f t="shared" si="35"/>
        <v>Yes</v>
      </c>
    </row>
    <row r="223" spans="1:12" ht="25" x14ac:dyDescent="0.25">
      <c r="A223" s="44" t="s">
        <v>1384</v>
      </c>
      <c r="B223" s="35" t="s">
        <v>213</v>
      </c>
      <c r="C223" s="45">
        <v>758.75362723000001</v>
      </c>
      <c r="D223" s="11" t="str">
        <f t="shared" si="32"/>
        <v>N/A</v>
      </c>
      <c r="E223" s="45">
        <v>730.21681536000006</v>
      </c>
      <c r="F223" s="11" t="str">
        <f t="shared" si="33"/>
        <v>N/A</v>
      </c>
      <c r="G223" s="45">
        <v>662.04489545000001</v>
      </c>
      <c r="H223" s="11" t="str">
        <f t="shared" si="34"/>
        <v>N/A</v>
      </c>
      <c r="I223" s="12">
        <v>-3.76</v>
      </c>
      <c r="J223" s="12">
        <v>-9.34</v>
      </c>
      <c r="K223" s="43" t="s">
        <v>739</v>
      </c>
      <c r="L223" s="9" t="str">
        <f t="shared" si="35"/>
        <v>Yes</v>
      </c>
    </row>
    <row r="224" spans="1:12" ht="25" x14ac:dyDescent="0.25">
      <c r="A224" s="44" t="s">
        <v>1385</v>
      </c>
      <c r="B224" s="35" t="s">
        <v>213</v>
      </c>
      <c r="C224" s="45">
        <v>7276096</v>
      </c>
      <c r="D224" s="11" t="str">
        <f t="shared" si="32"/>
        <v>N/A</v>
      </c>
      <c r="E224" s="45">
        <v>7900448</v>
      </c>
      <c r="F224" s="11" t="str">
        <f t="shared" si="33"/>
        <v>N/A</v>
      </c>
      <c r="G224" s="45">
        <v>7320866</v>
      </c>
      <c r="H224" s="11" t="str">
        <f t="shared" si="34"/>
        <v>N/A</v>
      </c>
      <c r="I224" s="12">
        <v>8.5809999999999995</v>
      </c>
      <c r="J224" s="12">
        <v>-7.34</v>
      </c>
      <c r="K224" s="43" t="s">
        <v>739</v>
      </c>
      <c r="L224" s="9" t="str">
        <f t="shared" si="35"/>
        <v>Yes</v>
      </c>
    </row>
    <row r="225" spans="1:12" x14ac:dyDescent="0.25">
      <c r="A225" s="44" t="s">
        <v>518</v>
      </c>
      <c r="B225" s="35" t="s">
        <v>213</v>
      </c>
      <c r="C225" s="36">
        <v>3989</v>
      </c>
      <c r="D225" s="11" t="str">
        <f t="shared" si="32"/>
        <v>N/A</v>
      </c>
      <c r="E225" s="36">
        <v>3988</v>
      </c>
      <c r="F225" s="11" t="str">
        <f t="shared" si="33"/>
        <v>N/A</v>
      </c>
      <c r="G225" s="36">
        <v>3853</v>
      </c>
      <c r="H225" s="11" t="str">
        <f t="shared" si="34"/>
        <v>N/A</v>
      </c>
      <c r="I225" s="12">
        <v>-2.5000000000000001E-2</v>
      </c>
      <c r="J225" s="12">
        <v>-3.39</v>
      </c>
      <c r="K225" s="43" t="s">
        <v>739</v>
      </c>
      <c r="L225" s="9" t="str">
        <f t="shared" si="35"/>
        <v>Yes</v>
      </c>
    </row>
    <row r="226" spans="1:12" x14ac:dyDescent="0.25">
      <c r="A226" s="44" t="s">
        <v>1386</v>
      </c>
      <c r="B226" s="35" t="s">
        <v>213</v>
      </c>
      <c r="C226" s="45">
        <v>1824.0401102999999</v>
      </c>
      <c r="D226" s="11" t="str">
        <f t="shared" si="32"/>
        <v>N/A</v>
      </c>
      <c r="E226" s="45">
        <v>1981.0551654999999</v>
      </c>
      <c r="F226" s="11" t="str">
        <f t="shared" si="33"/>
        <v>N/A</v>
      </c>
      <c r="G226" s="45">
        <v>1900.0430833</v>
      </c>
      <c r="H226" s="11" t="str">
        <f t="shared" si="34"/>
        <v>N/A</v>
      </c>
      <c r="I226" s="12">
        <v>8.6080000000000005</v>
      </c>
      <c r="J226" s="12">
        <v>-4.09</v>
      </c>
      <c r="K226" s="43" t="s">
        <v>739</v>
      </c>
      <c r="L226" s="9" t="str">
        <f t="shared" si="35"/>
        <v>Yes</v>
      </c>
    </row>
    <row r="227" spans="1:12" ht="25" x14ac:dyDescent="0.25">
      <c r="A227" s="44" t="s">
        <v>1387</v>
      </c>
      <c r="B227" s="35" t="s">
        <v>213</v>
      </c>
      <c r="C227" s="45">
        <v>114680582</v>
      </c>
      <c r="D227" s="11" t="str">
        <f t="shared" si="32"/>
        <v>N/A</v>
      </c>
      <c r="E227" s="45">
        <v>116433901</v>
      </c>
      <c r="F227" s="11" t="str">
        <f t="shared" si="33"/>
        <v>N/A</v>
      </c>
      <c r="G227" s="45">
        <v>121632565</v>
      </c>
      <c r="H227" s="11" t="str">
        <f t="shared" si="34"/>
        <v>N/A</v>
      </c>
      <c r="I227" s="12">
        <v>1.5289999999999999</v>
      </c>
      <c r="J227" s="12">
        <v>4.4649999999999999</v>
      </c>
      <c r="K227" s="43" t="s">
        <v>739</v>
      </c>
      <c r="L227" s="9" t="str">
        <f t="shared" si="35"/>
        <v>Yes</v>
      </c>
    </row>
    <row r="228" spans="1:12" ht="25" x14ac:dyDescent="0.25">
      <c r="A228" s="44" t="s">
        <v>519</v>
      </c>
      <c r="B228" s="35" t="s">
        <v>213</v>
      </c>
      <c r="C228" s="36">
        <v>4235</v>
      </c>
      <c r="D228" s="11" t="str">
        <f t="shared" si="32"/>
        <v>N/A</v>
      </c>
      <c r="E228" s="36">
        <v>4370</v>
      </c>
      <c r="F228" s="11" t="str">
        <f t="shared" si="33"/>
        <v>N/A</v>
      </c>
      <c r="G228" s="36">
        <v>4352</v>
      </c>
      <c r="H228" s="11" t="str">
        <f t="shared" si="34"/>
        <v>N/A</v>
      </c>
      <c r="I228" s="12">
        <v>3.1880000000000002</v>
      </c>
      <c r="J228" s="12">
        <v>-0.41199999999999998</v>
      </c>
      <c r="K228" s="43" t="s">
        <v>739</v>
      </c>
      <c r="L228" s="9" t="str">
        <f t="shared" si="35"/>
        <v>Yes</v>
      </c>
    </row>
    <row r="229" spans="1:12" ht="25" x14ac:dyDescent="0.25">
      <c r="A229" s="44" t="s">
        <v>1388</v>
      </c>
      <c r="B229" s="35" t="s">
        <v>213</v>
      </c>
      <c r="C229" s="45">
        <v>27079.240141999999</v>
      </c>
      <c r="D229" s="11" t="str">
        <f t="shared" si="32"/>
        <v>N/A</v>
      </c>
      <c r="E229" s="45">
        <v>26643.913272000002</v>
      </c>
      <c r="F229" s="11" t="str">
        <f t="shared" si="33"/>
        <v>N/A</v>
      </c>
      <c r="G229" s="45">
        <v>27948.659237</v>
      </c>
      <c r="H229" s="11" t="str">
        <f t="shared" si="34"/>
        <v>N/A</v>
      </c>
      <c r="I229" s="12">
        <v>-1.61</v>
      </c>
      <c r="J229" s="12">
        <v>4.8970000000000002</v>
      </c>
      <c r="K229" s="43" t="s">
        <v>739</v>
      </c>
      <c r="L229" s="9" t="str">
        <f t="shared" si="35"/>
        <v>Yes</v>
      </c>
    </row>
    <row r="230" spans="1:12" x14ac:dyDescent="0.25">
      <c r="A230" s="4" t="s">
        <v>1389</v>
      </c>
      <c r="B230" s="35" t="s">
        <v>213</v>
      </c>
      <c r="C230" s="14">
        <v>116553367</v>
      </c>
      <c r="D230" s="11" t="str">
        <f t="shared" ref="D230:D253" si="36">IF($B230="N/A","N/A",IF(C230&gt;10,"No",IF(C230&lt;-10,"No","Yes")))</f>
        <v>N/A</v>
      </c>
      <c r="E230" s="14">
        <v>118859181</v>
      </c>
      <c r="F230" s="11" t="str">
        <f t="shared" ref="F230:F253" si="37">IF($B230="N/A","N/A",IF(E230&gt;10,"No",IF(E230&lt;-10,"No","Yes")))</f>
        <v>N/A</v>
      </c>
      <c r="G230" s="14">
        <v>124416208</v>
      </c>
      <c r="H230" s="11" t="str">
        <f t="shared" ref="H230:H253" si="38">IF($B230="N/A","N/A",IF(G230&gt;10,"No",IF(G230&lt;-10,"No","Yes")))</f>
        <v>N/A</v>
      </c>
      <c r="I230" s="12">
        <v>1.978</v>
      </c>
      <c r="J230" s="12">
        <v>4.6749999999999998</v>
      </c>
      <c r="K230" s="43" t="s">
        <v>739</v>
      </c>
      <c r="L230" s="9" t="str">
        <f t="shared" ref="L230:L253" si="39">IF(J230="Div by 0", "N/A", IF(K230="N/A","N/A", IF(J230&gt;VALUE(MID(K230,1,2)), "No", IF(J230&lt;-1*VALUE(MID(K230,1,2)), "No", "Yes"))))</f>
        <v>Yes</v>
      </c>
    </row>
    <row r="231" spans="1:12" x14ac:dyDescent="0.25">
      <c r="A231" s="4" t="s">
        <v>1566</v>
      </c>
      <c r="B231" s="35" t="s">
        <v>213</v>
      </c>
      <c r="C231" s="1">
        <v>4547</v>
      </c>
      <c r="D231" s="1" t="str">
        <f t="shared" si="36"/>
        <v>N/A</v>
      </c>
      <c r="E231" s="1">
        <v>4660</v>
      </c>
      <c r="F231" s="1" t="str">
        <f t="shared" si="37"/>
        <v>N/A</v>
      </c>
      <c r="G231" s="1">
        <v>4611</v>
      </c>
      <c r="H231" s="11" t="str">
        <f t="shared" si="38"/>
        <v>N/A</v>
      </c>
      <c r="I231" s="12">
        <v>2.4849999999999999</v>
      </c>
      <c r="J231" s="12">
        <v>-1.05</v>
      </c>
      <c r="K231" s="43" t="s">
        <v>739</v>
      </c>
      <c r="L231" s="9" t="str">
        <f t="shared" si="39"/>
        <v>Yes</v>
      </c>
    </row>
    <row r="232" spans="1:12" x14ac:dyDescent="0.25">
      <c r="A232" s="4" t="s">
        <v>1567</v>
      </c>
      <c r="B232" s="35" t="s">
        <v>213</v>
      </c>
      <c r="C232" s="14">
        <v>25633.025511</v>
      </c>
      <c r="D232" s="11" t="str">
        <f t="shared" si="36"/>
        <v>N/A</v>
      </c>
      <c r="E232" s="14">
        <v>25506.262017000001</v>
      </c>
      <c r="F232" s="11" t="str">
        <f t="shared" si="37"/>
        <v>N/A</v>
      </c>
      <c r="G232" s="14">
        <v>26982.478421</v>
      </c>
      <c r="H232" s="11" t="str">
        <f t="shared" si="38"/>
        <v>N/A</v>
      </c>
      <c r="I232" s="12">
        <v>-0.495</v>
      </c>
      <c r="J232" s="12">
        <v>5.7880000000000003</v>
      </c>
      <c r="K232" s="43" t="s">
        <v>739</v>
      </c>
      <c r="L232" s="9" t="str">
        <f t="shared" si="39"/>
        <v>Yes</v>
      </c>
    </row>
    <row r="233" spans="1:12" x14ac:dyDescent="0.25">
      <c r="A233" s="48" t="s">
        <v>1568</v>
      </c>
      <c r="B233" s="35" t="s">
        <v>213</v>
      </c>
      <c r="C233" s="14">
        <v>12412.531953</v>
      </c>
      <c r="D233" s="11" t="str">
        <f t="shared" si="36"/>
        <v>N/A</v>
      </c>
      <c r="E233" s="14">
        <v>13159.963326999999</v>
      </c>
      <c r="F233" s="11" t="str">
        <f t="shared" si="37"/>
        <v>N/A</v>
      </c>
      <c r="G233" s="14">
        <v>13582.918573000001</v>
      </c>
      <c r="H233" s="11" t="str">
        <f t="shared" si="38"/>
        <v>N/A</v>
      </c>
      <c r="I233" s="12">
        <v>6.0220000000000002</v>
      </c>
      <c r="J233" s="12">
        <v>3.214</v>
      </c>
      <c r="K233" s="43" t="s">
        <v>739</v>
      </c>
      <c r="L233" s="9" t="str">
        <f t="shared" si="39"/>
        <v>Yes</v>
      </c>
    </row>
    <row r="234" spans="1:12" x14ac:dyDescent="0.25">
      <c r="A234" s="48" t="s">
        <v>1569</v>
      </c>
      <c r="B234" s="35" t="s">
        <v>213</v>
      </c>
      <c r="C234" s="14">
        <v>31577.546519</v>
      </c>
      <c r="D234" s="11" t="str">
        <f t="shared" si="36"/>
        <v>N/A</v>
      </c>
      <c r="E234" s="14">
        <v>30913.710166000001</v>
      </c>
      <c r="F234" s="11" t="str">
        <f t="shared" si="37"/>
        <v>N/A</v>
      </c>
      <c r="G234" s="14">
        <v>32500.694774</v>
      </c>
      <c r="H234" s="11" t="str">
        <f t="shared" si="38"/>
        <v>N/A</v>
      </c>
      <c r="I234" s="12">
        <v>-2.1</v>
      </c>
      <c r="J234" s="12">
        <v>5.1340000000000003</v>
      </c>
      <c r="K234" s="43" t="s">
        <v>739</v>
      </c>
      <c r="L234" s="9" t="str">
        <f t="shared" si="39"/>
        <v>Yes</v>
      </c>
    </row>
    <row r="235" spans="1:12" x14ac:dyDescent="0.25">
      <c r="A235" s="48" t="s">
        <v>1570</v>
      </c>
      <c r="B235" s="35" t="s">
        <v>213</v>
      </c>
      <c r="C235" s="14">
        <v>1494.14</v>
      </c>
      <c r="D235" s="11" t="str">
        <f t="shared" si="36"/>
        <v>N/A</v>
      </c>
      <c r="E235" s="14">
        <v>748.79136690999997</v>
      </c>
      <c r="F235" s="11" t="str">
        <f t="shared" si="37"/>
        <v>N/A</v>
      </c>
      <c r="G235" s="14">
        <v>681.84496123999998</v>
      </c>
      <c r="H235" s="11" t="str">
        <f t="shared" si="38"/>
        <v>N/A</v>
      </c>
      <c r="I235" s="12">
        <v>-49.9</v>
      </c>
      <c r="J235" s="12">
        <v>-8.94</v>
      </c>
      <c r="K235" s="43" t="s">
        <v>739</v>
      </c>
      <c r="L235" s="9" t="str">
        <f t="shared" si="39"/>
        <v>Yes</v>
      </c>
    </row>
    <row r="236" spans="1:12" x14ac:dyDescent="0.25">
      <c r="A236" s="48" t="s">
        <v>1571</v>
      </c>
      <c r="B236" s="35" t="s">
        <v>213</v>
      </c>
      <c r="C236" s="14">
        <v>955.17499999999995</v>
      </c>
      <c r="D236" s="11" t="str">
        <f t="shared" si="36"/>
        <v>N/A</v>
      </c>
      <c r="E236" s="14">
        <v>1244.5897436</v>
      </c>
      <c r="F236" s="11" t="str">
        <f t="shared" si="37"/>
        <v>N/A</v>
      </c>
      <c r="G236" s="14">
        <v>941.90476190000004</v>
      </c>
      <c r="H236" s="11" t="str">
        <f t="shared" si="38"/>
        <v>N/A</v>
      </c>
      <c r="I236" s="12">
        <v>30.3</v>
      </c>
      <c r="J236" s="12">
        <v>-24.3</v>
      </c>
      <c r="K236" s="43" t="s">
        <v>739</v>
      </c>
      <c r="L236" s="9" t="str">
        <f t="shared" si="39"/>
        <v>Yes</v>
      </c>
    </row>
    <row r="237" spans="1:12" x14ac:dyDescent="0.25">
      <c r="A237" s="44" t="s">
        <v>1572</v>
      </c>
      <c r="B237" s="35" t="s">
        <v>213</v>
      </c>
      <c r="C237" s="11">
        <v>5.7543122540000002</v>
      </c>
      <c r="D237" s="11" t="str">
        <f t="shared" si="36"/>
        <v>N/A</v>
      </c>
      <c r="E237" s="11">
        <v>5.6059475976000002</v>
      </c>
      <c r="F237" s="11" t="str">
        <f t="shared" si="37"/>
        <v>N/A</v>
      </c>
      <c r="G237" s="11">
        <v>5.5464004329999996</v>
      </c>
      <c r="H237" s="11" t="str">
        <f t="shared" si="38"/>
        <v>N/A</v>
      </c>
      <c r="I237" s="12">
        <v>-2.58</v>
      </c>
      <c r="J237" s="12">
        <v>-1.06</v>
      </c>
      <c r="K237" s="43" t="s">
        <v>739</v>
      </c>
      <c r="L237" s="9" t="str">
        <f t="shared" si="39"/>
        <v>Yes</v>
      </c>
    </row>
    <row r="238" spans="1:12" x14ac:dyDescent="0.25">
      <c r="A238" s="47" t="s">
        <v>1573</v>
      </c>
      <c r="B238" s="35" t="s">
        <v>213</v>
      </c>
      <c r="C238" s="11">
        <v>29.198423127000002</v>
      </c>
      <c r="D238" s="11" t="str">
        <f t="shared" si="36"/>
        <v>N/A</v>
      </c>
      <c r="E238" s="11">
        <v>29.046505585999999</v>
      </c>
      <c r="F238" s="11" t="str">
        <f t="shared" si="37"/>
        <v>N/A</v>
      </c>
      <c r="G238" s="11">
        <v>28.961314255000001</v>
      </c>
      <c r="H238" s="11" t="str">
        <f t="shared" si="38"/>
        <v>N/A</v>
      </c>
      <c r="I238" s="12">
        <v>-0.52</v>
      </c>
      <c r="J238" s="12">
        <v>-0.29299999999999998</v>
      </c>
      <c r="K238" s="43" t="s">
        <v>739</v>
      </c>
      <c r="L238" s="9" t="str">
        <f t="shared" si="39"/>
        <v>Yes</v>
      </c>
    </row>
    <row r="239" spans="1:12" x14ac:dyDescent="0.25">
      <c r="A239" s="47" t="s">
        <v>1574</v>
      </c>
      <c r="B239" s="35" t="s">
        <v>213</v>
      </c>
      <c r="C239" s="11">
        <v>34.422057264000003</v>
      </c>
      <c r="D239" s="11" t="str">
        <f t="shared" si="36"/>
        <v>N/A</v>
      </c>
      <c r="E239" s="11">
        <v>34.152284264000002</v>
      </c>
      <c r="F239" s="11" t="str">
        <f t="shared" si="37"/>
        <v>N/A</v>
      </c>
      <c r="G239" s="11">
        <v>33.515772714000001</v>
      </c>
      <c r="H239" s="11" t="str">
        <f t="shared" si="38"/>
        <v>N/A</v>
      </c>
      <c r="I239" s="12">
        <v>-0.78400000000000003</v>
      </c>
      <c r="J239" s="12">
        <v>-1.86</v>
      </c>
      <c r="K239" s="43" t="s">
        <v>739</v>
      </c>
      <c r="L239" s="9" t="str">
        <f t="shared" si="39"/>
        <v>Yes</v>
      </c>
    </row>
    <row r="240" spans="1:12" x14ac:dyDescent="0.25">
      <c r="A240" s="47" t="s">
        <v>1575</v>
      </c>
      <c r="B240" s="35" t="s">
        <v>213</v>
      </c>
      <c r="C240" s="11">
        <v>0.27589758679999998</v>
      </c>
      <c r="D240" s="11" t="str">
        <f t="shared" si="36"/>
        <v>N/A</v>
      </c>
      <c r="E240" s="11">
        <v>0.2442495915</v>
      </c>
      <c r="F240" s="11" t="str">
        <f t="shared" si="37"/>
        <v>N/A</v>
      </c>
      <c r="G240" s="11">
        <v>0.22450009570000001</v>
      </c>
      <c r="H240" s="11" t="str">
        <f t="shared" si="38"/>
        <v>N/A</v>
      </c>
      <c r="I240" s="12">
        <v>-11.5</v>
      </c>
      <c r="J240" s="12">
        <v>-8.09</v>
      </c>
      <c r="K240" s="43" t="s">
        <v>739</v>
      </c>
      <c r="L240" s="9" t="str">
        <f t="shared" si="39"/>
        <v>Yes</v>
      </c>
    </row>
    <row r="241" spans="1:12" x14ac:dyDescent="0.25">
      <c r="A241" s="47" t="s">
        <v>1576</v>
      </c>
      <c r="B241" s="35" t="s">
        <v>213</v>
      </c>
      <c r="C241" s="11">
        <v>0.350385424</v>
      </c>
      <c r="D241" s="11" t="str">
        <f t="shared" si="36"/>
        <v>N/A</v>
      </c>
      <c r="E241" s="11">
        <v>0.311551366</v>
      </c>
      <c r="F241" s="11" t="str">
        <f t="shared" si="37"/>
        <v>N/A</v>
      </c>
      <c r="G241" s="11">
        <v>0.17720023630000001</v>
      </c>
      <c r="H241" s="11" t="str">
        <f t="shared" si="38"/>
        <v>N/A</v>
      </c>
      <c r="I241" s="12">
        <v>-11.1</v>
      </c>
      <c r="J241" s="12">
        <v>-43.1</v>
      </c>
      <c r="K241" s="43" t="s">
        <v>739</v>
      </c>
      <c r="L241" s="9" t="str">
        <f t="shared" si="39"/>
        <v>No</v>
      </c>
    </row>
    <row r="242" spans="1:12" x14ac:dyDescent="0.25">
      <c r="A242" s="4" t="s">
        <v>1401</v>
      </c>
      <c r="B242" s="35" t="s">
        <v>213</v>
      </c>
      <c r="C242" s="14">
        <v>114680582</v>
      </c>
      <c r="D242" s="11" t="str">
        <f t="shared" si="36"/>
        <v>N/A</v>
      </c>
      <c r="E242" s="14">
        <v>116433901</v>
      </c>
      <c r="F242" s="11" t="str">
        <f t="shared" si="37"/>
        <v>N/A</v>
      </c>
      <c r="G242" s="14">
        <v>121632565</v>
      </c>
      <c r="H242" s="11" t="str">
        <f t="shared" si="38"/>
        <v>N/A</v>
      </c>
      <c r="I242" s="12">
        <v>1.5289999999999999</v>
      </c>
      <c r="J242" s="12">
        <v>4.4649999999999999</v>
      </c>
      <c r="K242" s="43" t="s">
        <v>739</v>
      </c>
      <c r="L242" s="9" t="str">
        <f t="shared" si="39"/>
        <v>Yes</v>
      </c>
    </row>
    <row r="243" spans="1:12" x14ac:dyDescent="0.25">
      <c r="A243" s="4" t="s">
        <v>1577</v>
      </c>
      <c r="B243" s="35" t="s">
        <v>213</v>
      </c>
      <c r="C243" s="1">
        <v>4235</v>
      </c>
      <c r="D243" s="1" t="str">
        <f t="shared" si="36"/>
        <v>N/A</v>
      </c>
      <c r="E243" s="1">
        <v>4370</v>
      </c>
      <c r="F243" s="1" t="str">
        <f t="shared" si="37"/>
        <v>N/A</v>
      </c>
      <c r="G243" s="1">
        <v>4352</v>
      </c>
      <c r="H243" s="11" t="str">
        <f t="shared" si="38"/>
        <v>N/A</v>
      </c>
      <c r="I243" s="12">
        <v>3.1880000000000002</v>
      </c>
      <c r="J243" s="12">
        <v>-0.41199999999999998</v>
      </c>
      <c r="K243" s="43" t="s">
        <v>739</v>
      </c>
      <c r="L243" s="9" t="str">
        <f t="shared" si="39"/>
        <v>Yes</v>
      </c>
    </row>
    <row r="244" spans="1:12" ht="25" x14ac:dyDescent="0.25">
      <c r="A244" s="4" t="s">
        <v>1578</v>
      </c>
      <c r="B244" s="35" t="s">
        <v>213</v>
      </c>
      <c r="C244" s="14">
        <v>27079.240141999999</v>
      </c>
      <c r="D244" s="11" t="str">
        <f t="shared" si="36"/>
        <v>N/A</v>
      </c>
      <c r="E244" s="14">
        <v>26643.913272000002</v>
      </c>
      <c r="F244" s="11" t="str">
        <f t="shared" si="37"/>
        <v>N/A</v>
      </c>
      <c r="G244" s="14">
        <v>27948.659237</v>
      </c>
      <c r="H244" s="11" t="str">
        <f t="shared" si="38"/>
        <v>N/A</v>
      </c>
      <c r="I244" s="12">
        <v>-1.61</v>
      </c>
      <c r="J244" s="12">
        <v>4.8970000000000002</v>
      </c>
      <c r="K244" s="43" t="s">
        <v>739</v>
      </c>
      <c r="L244" s="9" t="str">
        <f t="shared" si="39"/>
        <v>Yes</v>
      </c>
    </row>
    <row r="245" spans="1:12" ht="25" x14ac:dyDescent="0.25">
      <c r="A245" s="48" t="s">
        <v>1579</v>
      </c>
      <c r="B245" s="35" t="s">
        <v>213</v>
      </c>
      <c r="C245" s="14">
        <v>12181.066847</v>
      </c>
      <c r="D245" s="11" t="str">
        <f t="shared" si="36"/>
        <v>N/A</v>
      </c>
      <c r="E245" s="14">
        <v>12772.829576</v>
      </c>
      <c r="F245" s="11" t="str">
        <f t="shared" si="37"/>
        <v>N/A</v>
      </c>
      <c r="G245" s="14">
        <v>13172.042240999999</v>
      </c>
      <c r="H245" s="11" t="str">
        <f t="shared" si="38"/>
        <v>N/A</v>
      </c>
      <c r="I245" s="12">
        <v>4.8579999999999997</v>
      </c>
      <c r="J245" s="12">
        <v>3.125</v>
      </c>
      <c r="K245" s="43" t="s">
        <v>739</v>
      </c>
      <c r="L245" s="9" t="str">
        <f t="shared" si="39"/>
        <v>Yes</v>
      </c>
    </row>
    <row r="246" spans="1:12" ht="25" x14ac:dyDescent="0.25">
      <c r="A246" s="48" t="s">
        <v>1580</v>
      </c>
      <c r="B246" s="35" t="s">
        <v>213</v>
      </c>
      <c r="C246" s="14">
        <v>32389.011203999999</v>
      </c>
      <c r="D246" s="11" t="str">
        <f t="shared" si="36"/>
        <v>N/A</v>
      </c>
      <c r="E246" s="14">
        <v>31447.178099000001</v>
      </c>
      <c r="F246" s="11" t="str">
        <f t="shared" si="37"/>
        <v>N/A</v>
      </c>
      <c r="G246" s="14">
        <v>32983.5</v>
      </c>
      <c r="H246" s="11" t="str">
        <f t="shared" si="38"/>
        <v>N/A</v>
      </c>
      <c r="I246" s="12">
        <v>-2.91</v>
      </c>
      <c r="J246" s="12">
        <v>4.8849999999999998</v>
      </c>
      <c r="K246" s="43" t="s">
        <v>739</v>
      </c>
      <c r="L246" s="9" t="str">
        <f t="shared" si="39"/>
        <v>Yes</v>
      </c>
    </row>
    <row r="247" spans="1:12" ht="25" x14ac:dyDescent="0.25">
      <c r="A247" s="48" t="s">
        <v>1581</v>
      </c>
      <c r="B247" s="35" t="s">
        <v>213</v>
      </c>
      <c r="C247" s="14">
        <v>4101.3333333</v>
      </c>
      <c r="D247" s="11" t="str">
        <f t="shared" si="36"/>
        <v>N/A</v>
      </c>
      <c r="E247" s="14">
        <v>3472.5555555999999</v>
      </c>
      <c r="F247" s="11" t="str">
        <f t="shared" si="37"/>
        <v>N/A</v>
      </c>
      <c r="G247" s="14">
        <v>2351.7272727</v>
      </c>
      <c r="H247" s="11" t="str">
        <f t="shared" si="38"/>
        <v>N/A</v>
      </c>
      <c r="I247" s="12">
        <v>-15.3</v>
      </c>
      <c r="J247" s="12">
        <v>-32.299999999999997</v>
      </c>
      <c r="K247" s="43" t="s">
        <v>739</v>
      </c>
      <c r="L247" s="9" t="str">
        <f t="shared" si="39"/>
        <v>No</v>
      </c>
    </row>
    <row r="248" spans="1:12" ht="25" x14ac:dyDescent="0.25">
      <c r="A248" s="48" t="s">
        <v>1582</v>
      </c>
      <c r="B248" s="35" t="s">
        <v>213</v>
      </c>
      <c r="C248" s="14">
        <v>566</v>
      </c>
      <c r="D248" s="11" t="str">
        <f t="shared" si="36"/>
        <v>N/A</v>
      </c>
      <c r="E248" s="14">
        <v>2804</v>
      </c>
      <c r="F248" s="11" t="str">
        <f t="shared" si="37"/>
        <v>N/A</v>
      </c>
      <c r="G248" s="14" t="s">
        <v>1746</v>
      </c>
      <c r="H248" s="11" t="str">
        <f t="shared" si="38"/>
        <v>N/A</v>
      </c>
      <c r="I248" s="12">
        <v>395.4</v>
      </c>
      <c r="J248" s="12" t="s">
        <v>1746</v>
      </c>
      <c r="K248" s="43" t="s">
        <v>739</v>
      </c>
      <c r="L248" s="9" t="str">
        <f t="shared" si="39"/>
        <v>N/A</v>
      </c>
    </row>
    <row r="249" spans="1:12" ht="25" x14ac:dyDescent="0.25">
      <c r="A249" s="44" t="s">
        <v>1583</v>
      </c>
      <c r="B249" s="35" t="s">
        <v>213</v>
      </c>
      <c r="C249" s="11">
        <v>5.3594705071000002</v>
      </c>
      <c r="D249" s="11" t="str">
        <f t="shared" si="36"/>
        <v>N/A</v>
      </c>
      <c r="E249" s="11">
        <v>5.2570796141000002</v>
      </c>
      <c r="F249" s="11" t="str">
        <f t="shared" si="37"/>
        <v>N/A</v>
      </c>
      <c r="G249" s="11">
        <v>5.2348589642999999</v>
      </c>
      <c r="H249" s="11" t="str">
        <f t="shared" si="38"/>
        <v>N/A</v>
      </c>
      <c r="I249" s="12">
        <v>-1.91</v>
      </c>
      <c r="J249" s="12">
        <v>-0.42299999999999999</v>
      </c>
      <c r="K249" s="43" t="s">
        <v>739</v>
      </c>
      <c r="L249" s="9" t="str">
        <f t="shared" si="39"/>
        <v>Yes</v>
      </c>
    </row>
    <row r="250" spans="1:12" ht="25" x14ac:dyDescent="0.25">
      <c r="A250" s="47" t="s">
        <v>1584</v>
      </c>
      <c r="B250" s="35" t="s">
        <v>213</v>
      </c>
      <c r="C250" s="11">
        <v>29.093298292</v>
      </c>
      <c r="D250" s="11" t="str">
        <f t="shared" si="36"/>
        <v>N/A</v>
      </c>
      <c r="E250" s="11">
        <v>28.812678618</v>
      </c>
      <c r="F250" s="11" t="str">
        <f t="shared" si="37"/>
        <v>N/A</v>
      </c>
      <c r="G250" s="11">
        <v>28.855325914000002</v>
      </c>
      <c r="H250" s="11" t="str">
        <f t="shared" si="38"/>
        <v>N/A</v>
      </c>
      <c r="I250" s="12">
        <v>-0.96499999999999997</v>
      </c>
      <c r="J250" s="12">
        <v>0.14799999999999999</v>
      </c>
      <c r="K250" s="43" t="s">
        <v>739</v>
      </c>
      <c r="L250" s="9" t="str">
        <f t="shared" si="39"/>
        <v>Yes</v>
      </c>
    </row>
    <row r="251" spans="1:12" ht="25" x14ac:dyDescent="0.25">
      <c r="A251" s="47" t="s">
        <v>1585</v>
      </c>
      <c r="B251" s="35" t="s">
        <v>213</v>
      </c>
      <c r="C251" s="11">
        <v>33.128313892000001</v>
      </c>
      <c r="D251" s="11" t="str">
        <f t="shared" si="36"/>
        <v>N/A</v>
      </c>
      <c r="E251" s="11">
        <v>33.005076142</v>
      </c>
      <c r="F251" s="11" t="str">
        <f t="shared" si="37"/>
        <v>N/A</v>
      </c>
      <c r="G251" s="11">
        <v>32.361428998000001</v>
      </c>
      <c r="H251" s="11" t="str">
        <f t="shared" si="38"/>
        <v>N/A</v>
      </c>
      <c r="I251" s="12">
        <v>-0.372</v>
      </c>
      <c r="J251" s="12">
        <v>-1.95</v>
      </c>
      <c r="K251" s="43" t="s">
        <v>739</v>
      </c>
      <c r="L251" s="9" t="str">
        <f t="shared" si="39"/>
        <v>Yes</v>
      </c>
    </row>
    <row r="252" spans="1:12" ht="25" x14ac:dyDescent="0.25">
      <c r="A252" s="47" t="s">
        <v>1586</v>
      </c>
      <c r="B252" s="35" t="s">
        <v>213</v>
      </c>
      <c r="C252" s="11">
        <v>5.5179516999999999E-3</v>
      </c>
      <c r="D252" s="11" t="str">
        <f t="shared" si="36"/>
        <v>N/A</v>
      </c>
      <c r="E252" s="11">
        <v>1.5814721699999999E-2</v>
      </c>
      <c r="F252" s="11" t="str">
        <f t="shared" si="37"/>
        <v>N/A</v>
      </c>
      <c r="G252" s="11">
        <v>1.9143418999999998E-2</v>
      </c>
      <c r="H252" s="11" t="str">
        <f t="shared" si="38"/>
        <v>N/A</v>
      </c>
      <c r="I252" s="12">
        <v>186.6</v>
      </c>
      <c r="J252" s="12">
        <v>21.05</v>
      </c>
      <c r="K252" s="43" t="s">
        <v>739</v>
      </c>
      <c r="L252" s="9" t="str">
        <f t="shared" si="39"/>
        <v>Yes</v>
      </c>
    </row>
    <row r="253" spans="1:12" ht="25" x14ac:dyDescent="0.25">
      <c r="A253" s="47" t="s">
        <v>1587</v>
      </c>
      <c r="B253" s="35" t="s">
        <v>213</v>
      </c>
      <c r="C253" s="11">
        <v>8.7596355999999993E-3</v>
      </c>
      <c r="D253" s="11" t="str">
        <f t="shared" si="36"/>
        <v>N/A</v>
      </c>
      <c r="E253" s="11">
        <v>7.9884966000000005E-3</v>
      </c>
      <c r="F253" s="11" t="str">
        <f t="shared" si="37"/>
        <v>N/A</v>
      </c>
      <c r="G253" s="11">
        <v>0</v>
      </c>
      <c r="H253" s="11" t="str">
        <f t="shared" si="38"/>
        <v>N/A</v>
      </c>
      <c r="I253" s="12">
        <v>-8.8000000000000007</v>
      </c>
      <c r="J253" s="12">
        <v>-100</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14338</v>
      </c>
      <c r="D7" s="32" t="str">
        <f>IF($B7="N/A","N/A",IF(C7&gt;15,"No",IF(C7&lt;-15,"No","Yes")))</f>
        <v>N/A</v>
      </c>
      <c r="E7" s="31">
        <v>14217</v>
      </c>
      <c r="F7" s="32" t="str">
        <f>IF($B7="N/A","N/A",IF(E7&gt;15,"No",IF(E7&lt;-15,"No","Yes")))</f>
        <v>N/A</v>
      </c>
      <c r="G7" s="31">
        <v>13185</v>
      </c>
      <c r="H7" s="32" t="str">
        <f>IF($B7="N/A","N/A",IF(G7&gt;15,"No",IF(G7&lt;-15,"No","Yes")))</f>
        <v>N/A</v>
      </c>
      <c r="I7" s="33">
        <v>-0.84399999999999997</v>
      </c>
      <c r="J7" s="33">
        <v>-7.26</v>
      </c>
      <c r="K7" s="32" t="str">
        <f t="shared" ref="K7:K24" si="0">IF(J7="Div by 0", "N/A", IF(J7="N/A","N/A", IF(J7&gt;30, "No", IF(J7&lt;-30, "No", "Yes"))))</f>
        <v>Yes</v>
      </c>
    </row>
    <row r="8" spans="1:11" x14ac:dyDescent="0.25">
      <c r="A8" s="26" t="s">
        <v>361</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26" t="s">
        <v>302</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9" t="s">
        <v>305</v>
      </c>
      <c r="B14" s="35" t="s">
        <v>213</v>
      </c>
      <c r="C14" s="36">
        <v>14338</v>
      </c>
      <c r="D14" s="9" t="str">
        <f>IF($B14="N/A","N/A",IF(C14&gt;15,"No",IF(C14&lt;-15,"No","Yes")))</f>
        <v>N/A</v>
      </c>
      <c r="E14" s="36">
        <v>14217</v>
      </c>
      <c r="F14" s="9" t="str">
        <f>IF($B14="N/A","N/A",IF(E14&gt;15,"No",IF(E14&lt;-15,"No","Yes")))</f>
        <v>N/A</v>
      </c>
      <c r="G14" s="36">
        <v>13185</v>
      </c>
      <c r="H14" s="9" t="str">
        <f>IF($B14="N/A","N/A",IF(G14&gt;15,"No",IF(G14&lt;-15,"No","Yes")))</f>
        <v>N/A</v>
      </c>
      <c r="I14" s="10">
        <v>-0.84399999999999997</v>
      </c>
      <c r="J14" s="10">
        <v>-7.26</v>
      </c>
      <c r="K14" s="9" t="str">
        <f t="shared" si="0"/>
        <v>Yes</v>
      </c>
    </row>
    <row r="15" spans="1:11" x14ac:dyDescent="0.25">
      <c r="A15" s="26" t="s">
        <v>435</v>
      </c>
      <c r="B15" s="35" t="s">
        <v>215</v>
      </c>
      <c r="C15" s="9">
        <v>15.734412052</v>
      </c>
      <c r="D15" s="9" t="str">
        <f>IF($B15="N/A","N/A",IF(C15&gt;20,"No",IF(C15&lt;5,"No","Yes")))</f>
        <v>Yes</v>
      </c>
      <c r="E15" s="9">
        <v>16.374762608000001</v>
      </c>
      <c r="F15" s="9" t="str">
        <f>IF($B15="N/A","N/A",IF(E15&gt;20,"No",IF(E15&lt;5,"No","Yes")))</f>
        <v>Yes</v>
      </c>
      <c r="G15" s="9">
        <v>17.080015168999999</v>
      </c>
      <c r="H15" s="9" t="str">
        <f>IF($B15="N/A","N/A",IF(G15&gt;20,"No",IF(G15&lt;5,"No","Yes")))</f>
        <v>Yes</v>
      </c>
      <c r="I15" s="10">
        <v>4.07</v>
      </c>
      <c r="J15" s="10">
        <v>4.3070000000000004</v>
      </c>
      <c r="K15" s="9" t="str">
        <f t="shared" si="0"/>
        <v>Yes</v>
      </c>
    </row>
    <row r="16" spans="1:11" x14ac:dyDescent="0.25">
      <c r="A16" s="26" t="s">
        <v>436</v>
      </c>
      <c r="B16" s="35" t="s">
        <v>213</v>
      </c>
      <c r="C16" s="9" t="s">
        <v>213</v>
      </c>
      <c r="D16" s="9" t="str">
        <f>IF($B16="N/A","N/A",IF(C16&gt;15,"No",IF(C16&lt;-15,"No","Yes")))</f>
        <v>N/A</v>
      </c>
      <c r="E16" s="9">
        <v>83.625237392000003</v>
      </c>
      <c r="F16" s="9" t="str">
        <f>IF($B16="N/A","N/A",IF(E16&gt;15,"No",IF(E16&lt;-15,"No","Yes")))</f>
        <v>N/A</v>
      </c>
      <c r="G16" s="9">
        <v>82.919984830999994</v>
      </c>
      <c r="H16" s="9" t="str">
        <f>IF($B16="N/A","N/A",IF(G16&gt;15,"No",IF(G16&lt;-15,"No","Yes")))</f>
        <v>N/A</v>
      </c>
      <c r="I16" s="10" t="s">
        <v>213</v>
      </c>
      <c r="J16" s="10">
        <v>-0.84299999999999997</v>
      </c>
      <c r="K16" s="9" t="str">
        <f t="shared" si="0"/>
        <v>Yes</v>
      </c>
    </row>
    <row r="17" spans="1:11" x14ac:dyDescent="0.25">
      <c r="A17" s="26" t="s">
        <v>437</v>
      </c>
      <c r="B17" s="35" t="s">
        <v>213</v>
      </c>
      <c r="C17" s="9">
        <v>2.0086483469999998</v>
      </c>
      <c r="D17" s="9" t="str">
        <f>IF($B17="N/A","N/A",IF(C17&gt;15,"No",IF(C17&lt;-15,"No","Yes")))</f>
        <v>N/A</v>
      </c>
      <c r="E17" s="9">
        <v>2.2156573116999998</v>
      </c>
      <c r="F17" s="9" t="str">
        <f>IF($B17="N/A","N/A",IF(E17&gt;15,"No",IF(E17&lt;-15,"No","Yes")))</f>
        <v>N/A</v>
      </c>
      <c r="G17" s="9">
        <v>2.3208191126000002</v>
      </c>
      <c r="H17" s="9" t="str">
        <f>IF($B17="N/A","N/A",IF(G17&gt;15,"No",IF(G17&lt;-15,"No","Yes")))</f>
        <v>N/A</v>
      </c>
      <c r="I17" s="10">
        <v>10.31</v>
      </c>
      <c r="J17" s="10">
        <v>4.7460000000000004</v>
      </c>
      <c r="K17" s="9" t="str">
        <f t="shared" si="0"/>
        <v>Yes</v>
      </c>
    </row>
    <row r="18" spans="1:11" x14ac:dyDescent="0.25">
      <c r="A18" s="26" t="s">
        <v>819</v>
      </c>
      <c r="B18" s="35" t="s">
        <v>213</v>
      </c>
      <c r="C18" s="82">
        <v>18086.506944000001</v>
      </c>
      <c r="D18" s="9" t="str">
        <f>IF($B18="N/A","N/A",IF(C18&gt;15,"No",IF(C18&lt;-15,"No","Yes")))</f>
        <v>N/A</v>
      </c>
      <c r="E18" s="82">
        <v>11415.488889</v>
      </c>
      <c r="F18" s="9" t="str">
        <f>IF($B18="N/A","N/A",IF(E18&gt;15,"No",IF(E18&lt;-15,"No","Yes")))</f>
        <v>N/A</v>
      </c>
      <c r="G18" s="82">
        <v>15307.117646999999</v>
      </c>
      <c r="H18" s="9" t="str">
        <f>IF($B18="N/A","N/A",IF(G18&gt;15,"No",IF(G18&lt;-15,"No","Yes")))</f>
        <v>N/A</v>
      </c>
      <c r="I18" s="10">
        <v>-36.9</v>
      </c>
      <c r="J18" s="10">
        <v>34.090000000000003</v>
      </c>
      <c r="K18" s="9" t="str">
        <f t="shared" si="0"/>
        <v>No</v>
      </c>
    </row>
    <row r="19" spans="1:11" x14ac:dyDescent="0.25">
      <c r="A19" s="3" t="s">
        <v>306</v>
      </c>
      <c r="B19" s="35" t="s">
        <v>213</v>
      </c>
      <c r="C19" s="36">
        <v>238</v>
      </c>
      <c r="D19" s="35" t="s">
        <v>213</v>
      </c>
      <c r="E19" s="36">
        <v>235</v>
      </c>
      <c r="F19" s="35" t="s">
        <v>213</v>
      </c>
      <c r="G19" s="36">
        <v>229</v>
      </c>
      <c r="H19" s="9" t="str">
        <f>IF($B19="N/A","N/A",IF(G19&gt;15,"No",IF(G19&lt;-15,"No","Yes")))</f>
        <v>N/A</v>
      </c>
      <c r="I19" s="10">
        <v>-1.26</v>
      </c>
      <c r="J19" s="10">
        <v>-2.5499999999999998</v>
      </c>
      <c r="K19" s="9" t="str">
        <f t="shared" si="0"/>
        <v>Yes</v>
      </c>
    </row>
    <row r="20" spans="1:11" x14ac:dyDescent="0.25">
      <c r="A20" s="3" t="s">
        <v>346</v>
      </c>
      <c r="B20" s="35" t="s">
        <v>213</v>
      </c>
      <c r="C20" s="8" t="s">
        <v>213</v>
      </c>
      <c r="D20" s="35" t="s">
        <v>213</v>
      </c>
      <c r="E20" s="8">
        <v>1.6529506928</v>
      </c>
      <c r="F20" s="35" t="s">
        <v>213</v>
      </c>
      <c r="G20" s="8">
        <v>1.7368221464</v>
      </c>
      <c r="H20" s="9" t="str">
        <f>IF($B20="N/A","N/A",IF(G20&gt;15,"No",IF(G20&lt;-15,"No","Yes")))</f>
        <v>N/A</v>
      </c>
      <c r="I20" s="10" t="s">
        <v>213</v>
      </c>
      <c r="J20" s="10">
        <v>5.0739999999999998</v>
      </c>
      <c r="K20" s="9" t="str">
        <f t="shared" si="0"/>
        <v>Yes</v>
      </c>
    </row>
    <row r="21" spans="1:11" ht="25" x14ac:dyDescent="0.25">
      <c r="A21" s="3" t="s">
        <v>820</v>
      </c>
      <c r="B21" s="35" t="s">
        <v>213</v>
      </c>
      <c r="C21" s="37">
        <v>7213.3277311000002</v>
      </c>
      <c r="D21" s="9" t="str">
        <f>IF($B21="N/A","N/A",IF(C21&gt;60,"No",IF(C21&lt;15,"No","Yes")))</f>
        <v>N/A</v>
      </c>
      <c r="E21" s="37">
        <v>6389.5446808999995</v>
      </c>
      <c r="F21" s="9" t="str">
        <f>IF($B21="N/A","N/A",IF(E21&gt;60,"No",IF(E21&lt;15,"No","Yes")))</f>
        <v>N/A</v>
      </c>
      <c r="G21" s="37">
        <v>7246.0218341</v>
      </c>
      <c r="H21" s="9" t="str">
        <f>IF($B21="N/A","N/A",IF(G21&gt;60,"No",IF(G21&lt;15,"No","Yes")))</f>
        <v>N/A</v>
      </c>
      <c r="I21" s="10">
        <v>-11.4</v>
      </c>
      <c r="J21" s="10">
        <v>13.4</v>
      </c>
      <c r="K21" s="9" t="str">
        <f t="shared" si="0"/>
        <v>Yes</v>
      </c>
    </row>
    <row r="22" spans="1:11" x14ac:dyDescent="0.25">
      <c r="A22" s="3" t="s">
        <v>821</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12082</v>
      </c>
      <c r="D6" s="9" t="str">
        <f>IF($B6="N/A","N/A",IF(C6&gt;15,"No",IF(C6&lt;-15,"No","Yes")))</f>
        <v>N/A</v>
      </c>
      <c r="E6" s="36">
        <v>11889</v>
      </c>
      <c r="F6" s="9" t="str">
        <f>IF($B6="N/A","N/A",IF(E6&gt;15,"No",IF(E6&lt;-15,"No","Yes")))</f>
        <v>N/A</v>
      </c>
      <c r="G6" s="36">
        <v>10933</v>
      </c>
      <c r="H6" s="9" t="str">
        <f>IF($B6="N/A","N/A",IF(G6&gt;15,"No",IF(G6&lt;-15,"No","Yes")))</f>
        <v>N/A</v>
      </c>
      <c r="I6" s="10">
        <v>-1.6</v>
      </c>
      <c r="J6" s="10">
        <v>-8.0399999999999991</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6496.3180764999997</v>
      </c>
      <c r="D9" s="9" t="str">
        <f>IF($B9="N/A","N/A",IF(C9&gt;7000,"No",IF(C9&lt;2000,"No","Yes")))</f>
        <v>Yes</v>
      </c>
      <c r="E9" s="82">
        <v>7026.9631591999996</v>
      </c>
      <c r="F9" s="9" t="str">
        <f>IF($B9="N/A","N/A",IF(E9&gt;7000,"No",IF(E9&lt;2000,"No","Yes")))</f>
        <v>No</v>
      </c>
      <c r="G9" s="82">
        <v>7187.3600109999998</v>
      </c>
      <c r="H9" s="9" t="str">
        <f>IF($B9="N/A","N/A",IF(G9&gt;7000,"No",IF(G9&lt;2000,"No","Yes")))</f>
        <v>No</v>
      </c>
      <c r="I9" s="10">
        <v>8.1679999999999993</v>
      </c>
      <c r="J9" s="10">
        <v>2.2829999999999999</v>
      </c>
      <c r="K9" s="9" t="str">
        <f t="shared" si="0"/>
        <v>Yes</v>
      </c>
    </row>
    <row r="10" spans="1:11" x14ac:dyDescent="0.25">
      <c r="A10" s="96" t="s">
        <v>825</v>
      </c>
      <c r="B10" s="35" t="s">
        <v>213</v>
      </c>
      <c r="C10" s="82">
        <v>1716.5714942</v>
      </c>
      <c r="D10" s="9" t="str">
        <f>IF($B10="N/A","N/A",IF(C10&gt;15,"No",IF(C10&lt;-15,"No","Yes")))</f>
        <v>N/A</v>
      </c>
      <c r="E10" s="82">
        <v>1759.894718</v>
      </c>
      <c r="F10" s="9" t="str">
        <f>IF($B10="N/A","N/A",IF(E10&gt;15,"No",IF(E10&lt;-15,"No","Yes")))</f>
        <v>N/A</v>
      </c>
      <c r="G10" s="82">
        <v>1902.603012</v>
      </c>
      <c r="H10" s="9" t="str">
        <f>IF($B10="N/A","N/A",IF(G10&gt;15,"No",IF(G10&lt;-15,"No","Yes")))</f>
        <v>N/A</v>
      </c>
      <c r="I10" s="10">
        <v>2.524</v>
      </c>
      <c r="J10" s="10">
        <v>8.109</v>
      </c>
      <c r="K10" s="9" t="str">
        <f t="shared" si="0"/>
        <v>Yes</v>
      </c>
    </row>
    <row r="11" spans="1:11" x14ac:dyDescent="0.25">
      <c r="A11" s="96" t="s">
        <v>309</v>
      </c>
      <c r="B11" s="35" t="s">
        <v>219</v>
      </c>
      <c r="C11" s="9">
        <v>2.1767919219</v>
      </c>
      <c r="D11" s="9" t="str">
        <f>IF($B11="N/A","N/A",IF(C11&gt;10,"No",IF(C11&lt;=0,"No","Yes")))</f>
        <v>Yes</v>
      </c>
      <c r="E11" s="9">
        <v>2.0102615863</v>
      </c>
      <c r="F11" s="9" t="str">
        <f>IF($B11="N/A","N/A",IF(E11&gt;10,"No",IF(E11&lt;=0,"No","Yes")))</f>
        <v>Yes</v>
      </c>
      <c r="G11" s="9">
        <v>2.1586023964000001</v>
      </c>
      <c r="H11" s="9" t="str">
        <f>IF($B11="N/A","N/A",IF(G11&gt;10,"No",IF(G11&lt;=0,"No","Yes")))</f>
        <v>Yes</v>
      </c>
      <c r="I11" s="10">
        <v>-7.65</v>
      </c>
      <c r="J11" s="10">
        <v>7.3789999999999996</v>
      </c>
      <c r="K11" s="9" t="str">
        <f t="shared" si="0"/>
        <v>Yes</v>
      </c>
    </row>
    <row r="12" spans="1:11" x14ac:dyDescent="0.25">
      <c r="A12" s="96" t="s">
        <v>826</v>
      </c>
      <c r="B12" s="35" t="s">
        <v>213</v>
      </c>
      <c r="C12" s="82">
        <v>2493.4866919999999</v>
      </c>
      <c r="D12" s="9" t="str">
        <f>IF($B12="N/A","N/A",IF(C12&gt;15,"No",IF(C12&lt;-15,"No","Yes")))</f>
        <v>N/A</v>
      </c>
      <c r="E12" s="82">
        <v>3390.4393304999999</v>
      </c>
      <c r="F12" s="9" t="str">
        <f>IF($B12="N/A","N/A",IF(E12&gt;15,"No",IF(E12&lt;-15,"No","Yes")))</f>
        <v>N/A</v>
      </c>
      <c r="G12" s="82">
        <v>3246.9406779999999</v>
      </c>
      <c r="H12" s="9" t="str">
        <f>IF($B12="N/A","N/A",IF(G12&gt;15,"No",IF(G12&lt;-15,"No","Yes")))</f>
        <v>N/A</v>
      </c>
      <c r="I12" s="10">
        <v>35.97</v>
      </c>
      <c r="J12" s="10">
        <v>-4.2300000000000004</v>
      </c>
      <c r="K12" s="9" t="str">
        <f t="shared" si="0"/>
        <v>Yes</v>
      </c>
    </row>
    <row r="13" spans="1:11" x14ac:dyDescent="0.25">
      <c r="A13" s="96" t="s">
        <v>310</v>
      </c>
      <c r="B13" s="35" t="s">
        <v>214</v>
      </c>
      <c r="C13" s="8">
        <v>99.677205760999996</v>
      </c>
      <c r="D13" s="9" t="str">
        <f>IF($B13="N/A","N/A",IF(C13&gt;100,"No",IF(C13&lt;95,"No","Yes")))</f>
        <v>Yes</v>
      </c>
      <c r="E13" s="8">
        <v>99.781310454999996</v>
      </c>
      <c r="F13" s="9" t="str">
        <f>IF($B13="N/A","N/A",IF(E13&gt;100,"No",IF(E13&lt;95,"No","Yes")))</f>
        <v>Yes</v>
      </c>
      <c r="G13" s="8">
        <v>99.917680417</v>
      </c>
      <c r="H13" s="9" t="str">
        <f>IF($B13="N/A","N/A",IF(G13&gt;100,"No",IF(G13&lt;95,"No","Yes")))</f>
        <v>Yes</v>
      </c>
      <c r="I13" s="10">
        <v>0.10440000000000001</v>
      </c>
      <c r="J13" s="10">
        <v>0.13669999999999999</v>
      </c>
      <c r="K13" s="9" t="str">
        <f t="shared" si="0"/>
        <v>Yes</v>
      </c>
    </row>
    <row r="14" spans="1:11" x14ac:dyDescent="0.25">
      <c r="A14" s="96" t="s">
        <v>827</v>
      </c>
      <c r="B14" s="35" t="s">
        <v>220</v>
      </c>
      <c r="C14" s="8">
        <v>1.0878518641999999</v>
      </c>
      <c r="D14" s="9" t="str">
        <f>IF($B14="N/A","N/A",IF(C14&gt;1,"Yes","No"))</f>
        <v>Yes</v>
      </c>
      <c r="E14" s="8">
        <v>1.0912079575</v>
      </c>
      <c r="F14" s="9" t="str">
        <f>IF($B14="N/A","N/A",IF(E14&gt;1,"Yes","No"))</f>
        <v>Yes</v>
      </c>
      <c r="G14" s="8">
        <v>1.1049981691999999</v>
      </c>
      <c r="H14" s="9" t="str">
        <f>IF($B14="N/A","N/A",IF(G14&gt;1,"Yes","No"))</f>
        <v>Yes</v>
      </c>
      <c r="I14" s="10">
        <v>0.3085</v>
      </c>
      <c r="J14" s="10">
        <v>1.264</v>
      </c>
      <c r="K14" s="9" t="str">
        <f t="shared" si="0"/>
        <v>Yes</v>
      </c>
    </row>
    <row r="15" spans="1:11" x14ac:dyDescent="0.25">
      <c r="A15" s="96" t="s">
        <v>311</v>
      </c>
      <c r="B15" s="35" t="s">
        <v>214</v>
      </c>
      <c r="C15" s="8">
        <v>99.743419963999997</v>
      </c>
      <c r="D15" s="9" t="str">
        <f>IF($B15="N/A","N/A",IF(C15&gt;100,"No",IF(C15&lt;95,"No","Yes")))</f>
        <v>Yes</v>
      </c>
      <c r="E15" s="8">
        <v>99.840188409000007</v>
      </c>
      <c r="F15" s="9" t="str">
        <f>IF($B15="N/A","N/A",IF(E15&gt;100,"No",IF(E15&lt;95,"No","Yes")))</f>
        <v>Yes</v>
      </c>
      <c r="G15" s="8">
        <v>99.972560138999995</v>
      </c>
      <c r="H15" s="9" t="str">
        <f>IF($B15="N/A","N/A",IF(G15&gt;100,"No",IF(G15&lt;95,"No","Yes")))</f>
        <v>Yes</v>
      </c>
      <c r="I15" s="10">
        <v>9.7000000000000003E-2</v>
      </c>
      <c r="J15" s="10">
        <v>0.1326</v>
      </c>
      <c r="K15" s="9" t="str">
        <f t="shared" si="0"/>
        <v>Yes</v>
      </c>
    </row>
    <row r="16" spans="1:11" x14ac:dyDescent="0.25">
      <c r="A16" s="96" t="s">
        <v>828</v>
      </c>
      <c r="B16" s="35" t="s">
        <v>221</v>
      </c>
      <c r="C16" s="8">
        <v>8.7066633473999993</v>
      </c>
      <c r="D16" s="9" t="str">
        <f>IF($B16="N/A","N/A",IF(C16&gt;3,"Yes","No"))</f>
        <v>Yes</v>
      </c>
      <c r="E16" s="8">
        <v>8.7611625948</v>
      </c>
      <c r="F16" s="9" t="str">
        <f>IF($B16="N/A","N/A",IF(E16&gt;3,"Yes","No"))</f>
        <v>Yes</v>
      </c>
      <c r="G16" s="8">
        <v>8.7648673376000001</v>
      </c>
      <c r="H16" s="9" t="str">
        <f>IF($B16="N/A","N/A",IF(G16&gt;3,"Yes","No"))</f>
        <v>Yes</v>
      </c>
      <c r="I16" s="10">
        <v>0.62590000000000001</v>
      </c>
      <c r="J16" s="10">
        <v>4.2299999999999997E-2</v>
      </c>
      <c r="K16" s="9" t="str">
        <f t="shared" si="0"/>
        <v>Yes</v>
      </c>
    </row>
    <row r="17" spans="1:11" x14ac:dyDescent="0.25">
      <c r="A17" s="96" t="s">
        <v>829</v>
      </c>
      <c r="B17" s="35" t="s">
        <v>222</v>
      </c>
      <c r="C17" s="8">
        <v>3.7685430464</v>
      </c>
      <c r="D17" s="9" t="str">
        <f>IF($B17="N/A","N/A",IF(C17&gt;=8,"No",IF(C17&lt;2,"No","Yes")))</f>
        <v>Yes</v>
      </c>
      <c r="E17" s="8">
        <v>3.9843552864</v>
      </c>
      <c r="F17" s="9" t="str">
        <f>IF($B17="N/A","N/A",IF(E17&gt;=8,"No",IF(E17&lt;2,"No","Yes")))</f>
        <v>Yes</v>
      </c>
      <c r="G17" s="8">
        <v>3.7732552822000001</v>
      </c>
      <c r="H17" s="9" t="str">
        <f>IF($B17="N/A","N/A",IF(G17&gt;=8,"No",IF(G17&lt;2,"No","Yes")))</f>
        <v>Yes</v>
      </c>
      <c r="I17" s="10">
        <v>5.7270000000000003</v>
      </c>
      <c r="J17" s="10">
        <v>-5.3</v>
      </c>
      <c r="K17" s="9" t="str">
        <f t="shared" si="0"/>
        <v>Yes</v>
      </c>
    </row>
    <row r="18" spans="1:11" x14ac:dyDescent="0.25">
      <c r="A18" s="96" t="s">
        <v>830</v>
      </c>
      <c r="B18" s="35" t="s">
        <v>222</v>
      </c>
      <c r="C18" s="8">
        <v>3.7844727694000002</v>
      </c>
      <c r="D18" s="9" t="str">
        <f>IF($B18="N/A","N/A",IF(C18&gt;=8,"No",IF(C18&lt;2,"No","Yes")))</f>
        <v>Yes</v>
      </c>
      <c r="E18" s="8">
        <v>3.992513459</v>
      </c>
      <c r="F18" s="9" t="str">
        <f>IF($B18="N/A","N/A",IF(E18&gt;=8,"No",IF(E18&lt;2,"No","Yes")))</f>
        <v>Yes</v>
      </c>
      <c r="G18" s="8">
        <v>3.7776456599000001</v>
      </c>
      <c r="H18" s="9" t="str">
        <f>IF($B18="N/A","N/A",IF(G18&gt;=8,"No",IF(G18&lt;2,"No","Yes")))</f>
        <v>Yes</v>
      </c>
      <c r="I18" s="10">
        <v>5.4969999999999999</v>
      </c>
      <c r="J18" s="10">
        <v>-5.38</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99.726866412999996</v>
      </c>
      <c r="D20" s="9" t="str">
        <f>IF($B20="N/A","N/A",IF(C20&gt;100,"No",IF(C20&lt;95,"No","Yes")))</f>
        <v>Yes</v>
      </c>
      <c r="E20" s="8">
        <v>99.629910000999999</v>
      </c>
      <c r="F20" s="9" t="str">
        <f>IF($B20="N/A","N/A",IF(E20&gt;100,"No",IF(E20&lt;95,"No","Yes")))</f>
        <v>Yes</v>
      </c>
      <c r="G20" s="8">
        <v>99.853654074999994</v>
      </c>
      <c r="H20" s="9" t="str">
        <f>IF($B20="N/A","N/A",IF(G20&gt;100,"No",IF(G20&lt;95,"No","Yes")))</f>
        <v>Yes</v>
      </c>
      <c r="I20" s="10">
        <v>-9.7000000000000003E-2</v>
      </c>
      <c r="J20" s="10">
        <v>0.22459999999999999</v>
      </c>
      <c r="K20" s="9" t="str">
        <f t="shared" si="0"/>
        <v>Yes</v>
      </c>
    </row>
    <row r="21" spans="1:11" x14ac:dyDescent="0.25">
      <c r="A21" s="96" t="s">
        <v>313</v>
      </c>
      <c r="B21" s="35" t="s">
        <v>214</v>
      </c>
      <c r="C21" s="8">
        <v>97.715609998000005</v>
      </c>
      <c r="D21" s="9" t="str">
        <f>IF($B21="N/A","N/A",IF(C21&gt;100,"No",IF(C21&lt;95,"No","Yes")))</f>
        <v>Yes</v>
      </c>
      <c r="E21" s="8">
        <v>97.762637732000002</v>
      </c>
      <c r="F21" s="9" t="str">
        <f>IF($B21="N/A","N/A",IF(E21&gt;100,"No",IF(E21&lt;95,"No","Yes")))</f>
        <v>Yes</v>
      </c>
      <c r="G21" s="8">
        <v>97.640171956000003</v>
      </c>
      <c r="H21" s="9" t="str">
        <f>IF($B21="N/A","N/A",IF(G21&gt;100,"No",IF(G21&lt;95,"No","Yes")))</f>
        <v>Yes</v>
      </c>
      <c r="I21" s="10">
        <v>4.8099999999999997E-2</v>
      </c>
      <c r="J21" s="10">
        <v>-0.125</v>
      </c>
      <c r="K21" s="9" t="str">
        <f t="shared" si="0"/>
        <v>Yes</v>
      </c>
    </row>
    <row r="22" spans="1:11" x14ac:dyDescent="0.25">
      <c r="A22" s="96" t="s">
        <v>1708</v>
      </c>
      <c r="B22" s="35" t="s">
        <v>224</v>
      </c>
      <c r="C22" s="8">
        <v>2.2843900016999998</v>
      </c>
      <c r="D22" s="9" t="str">
        <f>IF($B22="N/A","N/A",IF(C22&gt;5,"No",IF(C22&lt;=0,"No","Yes")))</f>
        <v>Yes</v>
      </c>
      <c r="E22" s="8">
        <v>2.2373622676</v>
      </c>
      <c r="F22" s="9" t="str">
        <f>IF($B22="N/A","N/A",IF(E22&gt;5,"No",IF(E22&lt;=0,"No","Yes")))</f>
        <v>Yes</v>
      </c>
      <c r="G22" s="8">
        <v>2.3598280434999999</v>
      </c>
      <c r="H22" s="9" t="str">
        <f>IF($B22="N/A","N/A",IF(G22&gt;5,"No",IF(G22&lt;=0,"No","Yes")))</f>
        <v>Yes</v>
      </c>
      <c r="I22" s="10">
        <v>-2.06</v>
      </c>
      <c r="J22" s="10">
        <v>5.4740000000000002</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4.1879655686000001</v>
      </c>
      <c r="D24" s="9" t="str">
        <f>IF($B24="N/A","N/A",IF(C24&gt;=2,"Yes","No"))</f>
        <v>Yes</v>
      </c>
      <c r="E24" s="8">
        <v>4.3286230970000004</v>
      </c>
      <c r="F24" s="9" t="str">
        <f>IF($B24="N/A","N/A",IF(E24&gt;=2,"Yes","No"))</f>
        <v>Yes</v>
      </c>
      <c r="G24" s="8">
        <v>4.446446538</v>
      </c>
      <c r="H24" s="9" t="str">
        <f>IF($B24="N/A","N/A",IF(G24&gt;=2,"Yes","No"))</f>
        <v>Yes</v>
      </c>
      <c r="I24" s="10">
        <v>3.359</v>
      </c>
      <c r="J24" s="10">
        <v>2.722</v>
      </c>
      <c r="K24" s="9" t="str">
        <f t="shared" si="0"/>
        <v>Yes</v>
      </c>
    </row>
    <row r="25" spans="1:11" x14ac:dyDescent="0.25">
      <c r="A25" s="96" t="s">
        <v>832</v>
      </c>
      <c r="B25" s="35" t="s">
        <v>226</v>
      </c>
      <c r="C25" s="8">
        <v>5.0074490978000004</v>
      </c>
      <c r="D25" s="9" t="str">
        <f>IF($B25="N/A","N/A",IF(C25&gt;30,"No",IF(C25&lt;5,"No","Yes")))</f>
        <v>Yes</v>
      </c>
      <c r="E25" s="8">
        <v>4.5420136260000001</v>
      </c>
      <c r="F25" s="9" t="str">
        <f>IF($B25="N/A","N/A",IF(E25&gt;30,"No",IF(E25&lt;5,"No","Yes")))</f>
        <v>No</v>
      </c>
      <c r="G25" s="8">
        <v>4.7105094667999996</v>
      </c>
      <c r="H25" s="9" t="str">
        <f>IF($B25="N/A","N/A",IF(G25&gt;30,"No",IF(G25&lt;5,"No","Yes")))</f>
        <v>No</v>
      </c>
      <c r="I25" s="10">
        <v>-9.2899999999999991</v>
      </c>
      <c r="J25" s="10">
        <v>3.71</v>
      </c>
      <c r="K25" s="9" t="str">
        <f t="shared" si="0"/>
        <v>Yes</v>
      </c>
    </row>
    <row r="26" spans="1:11" x14ac:dyDescent="0.25">
      <c r="A26" s="96" t="s">
        <v>833</v>
      </c>
      <c r="B26" s="35" t="s">
        <v>227</v>
      </c>
      <c r="C26" s="8">
        <v>15.187882801000001</v>
      </c>
      <c r="D26" s="9" t="str">
        <f>IF($B26="N/A","N/A",IF(C26&gt;75,"No",IF(C26&lt;15,"No","Yes")))</f>
        <v>Yes</v>
      </c>
      <c r="E26" s="8">
        <v>13.811085878</v>
      </c>
      <c r="F26" s="9" t="str">
        <f>IF($B26="N/A","N/A",IF(E26&gt;75,"No",IF(E26&lt;15,"No","Yes")))</f>
        <v>No</v>
      </c>
      <c r="G26" s="8">
        <v>13.985182475</v>
      </c>
      <c r="H26" s="9" t="str">
        <f>IF($B26="N/A","N/A",IF(G26&gt;75,"No",IF(G26&lt;15,"No","Yes")))</f>
        <v>No</v>
      </c>
      <c r="I26" s="10">
        <v>-9.07</v>
      </c>
      <c r="J26" s="10">
        <v>1.2609999999999999</v>
      </c>
      <c r="K26" s="9" t="str">
        <f t="shared" si="0"/>
        <v>Yes</v>
      </c>
    </row>
    <row r="27" spans="1:11" x14ac:dyDescent="0.25">
      <c r="A27" s="96" t="s">
        <v>834</v>
      </c>
      <c r="B27" s="35" t="s">
        <v>228</v>
      </c>
      <c r="C27" s="8">
        <v>79.804668101000004</v>
      </c>
      <c r="D27" s="9" t="str">
        <f>IF($B27="N/A","N/A",IF(C27&gt;70,"No",IF(C27&lt;25,"No","Yes")))</f>
        <v>No</v>
      </c>
      <c r="E27" s="8">
        <v>81.646900496000001</v>
      </c>
      <c r="F27" s="9" t="str">
        <f>IF($B27="N/A","N/A",IF(E27&gt;70,"No",IF(E27&lt;25,"No","Yes")))</f>
        <v>No</v>
      </c>
      <c r="G27" s="8">
        <v>81.304308058000004</v>
      </c>
      <c r="H27" s="9" t="str">
        <f>IF($B27="N/A","N/A",IF(G27&gt;70,"No",IF(G27&lt;25,"No","Yes")))</f>
        <v>No</v>
      </c>
      <c r="I27" s="10">
        <v>2.3079999999999998</v>
      </c>
      <c r="J27" s="10">
        <v>-0.42</v>
      </c>
      <c r="K27" s="9" t="str">
        <f t="shared" si="0"/>
        <v>Yes</v>
      </c>
    </row>
    <row r="28" spans="1:11" x14ac:dyDescent="0.25">
      <c r="A28" s="96" t="s">
        <v>318</v>
      </c>
      <c r="B28" s="35" t="s">
        <v>229</v>
      </c>
      <c r="C28" s="8">
        <v>60.677040224999999</v>
      </c>
      <c r="D28" s="9" t="str">
        <f>IF($B28="N/A","N/A",IF(C28&gt;70,"No",IF(C28&lt;35,"No","Yes")))</f>
        <v>Yes</v>
      </c>
      <c r="E28" s="8">
        <v>60.265791907999997</v>
      </c>
      <c r="F28" s="9" t="str">
        <f>IF($B28="N/A","N/A",IF(E28&gt;70,"No",IF(E28&lt;35,"No","Yes")))</f>
        <v>Yes</v>
      </c>
      <c r="G28" s="8">
        <v>60.477453580999999</v>
      </c>
      <c r="H28" s="9" t="str">
        <f>IF($B28="N/A","N/A",IF(G28&gt;70,"No",IF(G28&lt;35,"No","Yes")))</f>
        <v>Yes</v>
      </c>
      <c r="I28" s="10">
        <v>-0.67800000000000005</v>
      </c>
      <c r="J28" s="10">
        <v>0.35120000000000001</v>
      </c>
      <c r="K28" s="9" t="str">
        <f t="shared" si="0"/>
        <v>Yes</v>
      </c>
    </row>
    <row r="29" spans="1:11" x14ac:dyDescent="0.25">
      <c r="A29" s="96" t="s">
        <v>835</v>
      </c>
      <c r="B29" s="35" t="s">
        <v>220</v>
      </c>
      <c r="C29" s="8">
        <v>2.2006547537999999</v>
      </c>
      <c r="D29" s="9" t="str">
        <f>IF($B29="N/A","N/A",IF(C29&gt;1,"Yes","No"))</f>
        <v>Yes</v>
      </c>
      <c r="E29" s="8">
        <v>2.2854152127999998</v>
      </c>
      <c r="F29" s="9" t="str">
        <f>IF($B29="N/A","N/A",IF(E29&gt;1,"Yes","No"))</f>
        <v>Yes</v>
      </c>
      <c r="G29" s="8">
        <v>2.1764972776999998</v>
      </c>
      <c r="H29" s="9" t="str">
        <f>IF($B29="N/A","N/A",IF(G29&gt;1,"Yes","No"))</f>
        <v>Yes</v>
      </c>
      <c r="I29" s="10">
        <v>3.8519999999999999</v>
      </c>
      <c r="J29" s="10">
        <v>-4.7699999999999996</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99.986043265999996</v>
      </c>
      <c r="F31" s="9" t="str">
        <f>IF($B31="N/A","N/A",IF(E31&gt;15,"No",IF(E31&lt;-15,"No","Yes")))</f>
        <v>N/A</v>
      </c>
      <c r="G31" s="8">
        <v>100</v>
      </c>
      <c r="H31" s="9" t="str">
        <f>IF($B31="N/A","N/A",IF(G31&gt;15,"No",IF(G31&lt;-15,"No","Yes")))</f>
        <v>N/A</v>
      </c>
      <c r="I31" s="10">
        <v>-1.4E-2</v>
      </c>
      <c r="J31" s="10">
        <v>1.4E-2</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99.986359296000003</v>
      </c>
      <c r="D33" s="9" t="str">
        <f>IF($B33="N/A","N/A",IF(C33&gt;15,"No",IF(C33&lt;-15,"No","Yes")))</f>
        <v>N/A</v>
      </c>
      <c r="E33" s="8">
        <v>100</v>
      </c>
      <c r="F33" s="9" t="str">
        <f>IF($B33="N/A","N/A",IF(E33&gt;15,"No",IF(E33&lt;-15,"No","Yes")))</f>
        <v>N/A</v>
      </c>
      <c r="G33" s="8">
        <v>99.984875982999995</v>
      </c>
      <c r="H33" s="9" t="str">
        <f>IF($B33="N/A","N/A",IF(G33&gt;15,"No",IF(G33&lt;-15,"No","Yes")))</f>
        <v>N/A</v>
      </c>
      <c r="I33" s="10">
        <v>1.3599999999999999E-2</v>
      </c>
      <c r="J33" s="10">
        <v>-1.4999999999999999E-2</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26.998841251000002</v>
      </c>
      <c r="D35" s="9" t="str">
        <f>IF($B35="N/A","N/A",IF(C35&gt;15,"No",IF(C35&lt;-15,"No","Yes")))</f>
        <v>N/A</v>
      </c>
      <c r="E35" s="8">
        <v>27.369837664999999</v>
      </c>
      <c r="F35" s="9" t="str">
        <f>IF($B35="N/A","N/A",IF(E35&gt;15,"No",IF(E35&lt;-15,"No","Yes")))</f>
        <v>N/A</v>
      </c>
      <c r="G35" s="8">
        <v>27.503887314</v>
      </c>
      <c r="H35" s="9" t="str">
        <f>IF($B35="N/A","N/A",IF(G35&gt;15,"No",IF(G35&lt;-15,"No","Yes")))</f>
        <v>N/A</v>
      </c>
      <c r="I35" s="10">
        <v>1.3740000000000001</v>
      </c>
      <c r="J35" s="10">
        <v>0.48980000000000001</v>
      </c>
      <c r="K35" s="9" t="str">
        <f t="shared" si="0"/>
        <v>Yes</v>
      </c>
    </row>
    <row r="36" spans="1:11" ht="25" x14ac:dyDescent="0.25">
      <c r="A36" s="96" t="s">
        <v>369</v>
      </c>
      <c r="B36" s="35" t="s">
        <v>213</v>
      </c>
      <c r="C36" s="8">
        <v>28.347955635999998</v>
      </c>
      <c r="D36" s="9" t="str">
        <f>IF($B36="N/A","N/A",IF(C36&gt;15,"No",IF(C36&lt;-15,"No","Yes")))</f>
        <v>N/A</v>
      </c>
      <c r="E36" s="8">
        <v>28.648330389000002</v>
      </c>
      <c r="F36" s="9" t="str">
        <f>IF($B36="N/A","N/A",IF(E36&gt;15,"No",IF(E36&lt;-15,"No","Yes")))</f>
        <v>N/A</v>
      </c>
      <c r="G36" s="8">
        <v>29.141132352</v>
      </c>
      <c r="H36" s="9" t="str">
        <f>IF($B36="N/A","N/A",IF(G36&gt;15,"No",IF(G36&lt;-15,"No","Yes")))</f>
        <v>N/A</v>
      </c>
      <c r="I36" s="10">
        <v>1.06</v>
      </c>
      <c r="J36" s="10">
        <v>1.72</v>
      </c>
      <c r="K36" s="9" t="str">
        <f t="shared" si="0"/>
        <v>Yes</v>
      </c>
    </row>
    <row r="37" spans="1:11" x14ac:dyDescent="0.25">
      <c r="A37" s="96" t="s">
        <v>374</v>
      </c>
      <c r="B37" s="35" t="s">
        <v>231</v>
      </c>
      <c r="C37" s="8">
        <v>90.953484521999997</v>
      </c>
      <c r="D37" s="9" t="str">
        <f>IF($B37="N/A","N/A",IF(C37&gt;90,"No",IF(C37&lt;75,"No","Yes")))</f>
        <v>No</v>
      </c>
      <c r="E37" s="8">
        <v>92.312221381000001</v>
      </c>
      <c r="F37" s="9" t="str">
        <f>IF($B37="N/A","N/A",IF(E37&gt;90,"No",IF(E37&lt;75,"No","Yes")))</f>
        <v>No</v>
      </c>
      <c r="G37" s="8">
        <v>92.463184853000001</v>
      </c>
      <c r="H37" s="9" t="str">
        <f>IF($B37="N/A","N/A",IF(G37&gt;90,"No",IF(G37&lt;75,"No","Yes")))</f>
        <v>No</v>
      </c>
      <c r="I37" s="10">
        <v>1.494</v>
      </c>
      <c r="J37" s="10">
        <v>0.16350000000000001</v>
      </c>
      <c r="K37" s="9" t="str">
        <f>IF(J37="Div by 0", "N/A", IF(J37="N/A","N/A", IF(J37&gt;30, "No", IF(J37&lt;-30, "No", "Yes"))))</f>
        <v>Yes</v>
      </c>
    </row>
    <row r="38" spans="1:11" x14ac:dyDescent="0.25">
      <c r="A38" s="96" t="s">
        <v>375</v>
      </c>
      <c r="B38" s="35" t="s">
        <v>232</v>
      </c>
      <c r="C38" s="8">
        <v>5.5288859459999999</v>
      </c>
      <c r="D38" s="9" t="str">
        <f>IF($B38="N/A","N/A",IF(C38&gt;10,"No",IF(C38&lt;1,"No","Yes")))</f>
        <v>Yes</v>
      </c>
      <c r="E38" s="8">
        <v>5.248549079</v>
      </c>
      <c r="F38" s="9" t="str">
        <f>IF($B38="N/A","N/A",IF(E38&gt;10,"No",IF(E38&lt;1,"No","Yes")))</f>
        <v>Yes</v>
      </c>
      <c r="G38" s="8">
        <v>5.2227202048999999</v>
      </c>
      <c r="H38" s="9" t="str">
        <f>IF($B38="N/A","N/A",IF(G38&gt;10,"No",IF(G38&lt;1,"No","Yes")))</f>
        <v>Yes</v>
      </c>
      <c r="I38" s="10">
        <v>-5.07</v>
      </c>
      <c r="J38" s="10">
        <v>-0.49199999999999999</v>
      </c>
      <c r="K38" s="9" t="str">
        <f>IF(J38="Div by 0", "N/A", IF(J38="N/A","N/A", IF(J38&gt;30, "No", IF(J38&lt;-30, "No", "Yes"))))</f>
        <v>Yes</v>
      </c>
    </row>
    <row r="39" spans="1:11" x14ac:dyDescent="0.25">
      <c r="A39" s="96" t="s">
        <v>376</v>
      </c>
      <c r="B39" s="35" t="s">
        <v>233</v>
      </c>
      <c r="C39" s="8">
        <v>1.8871047839999999</v>
      </c>
      <c r="D39" s="9" t="str">
        <f>IF($B39="N/A","N/A",IF(C39&gt;2,"No",IF(C39&lt;=0,"No","Yes")))</f>
        <v>Yes</v>
      </c>
      <c r="E39" s="8">
        <v>1.0345697704000001</v>
      </c>
      <c r="F39" s="9" t="str">
        <f>IF($B39="N/A","N/A",IF(E39&gt;2,"No",IF(E39&lt;=0,"No","Yes")))</f>
        <v>Yes</v>
      </c>
      <c r="G39" s="8">
        <v>0.72258300559999999</v>
      </c>
      <c r="H39" s="9" t="str">
        <f>IF($B39="N/A","N/A",IF(G39&gt;2,"No",IF(G39&lt;=0,"No","Yes")))</f>
        <v>Yes</v>
      </c>
      <c r="I39" s="10">
        <v>-45.2</v>
      </c>
      <c r="J39" s="10">
        <v>-30.2</v>
      </c>
      <c r="K39" s="9" t="str">
        <f>IF(J39="Div by 0", "N/A", IF(J39="N/A","N/A", IF(J39&gt;30, "No", IF(J39&lt;-30, "No", "Yes"))))</f>
        <v>No</v>
      </c>
    </row>
    <row r="40" spans="1:11" x14ac:dyDescent="0.25">
      <c r="A40" s="96" t="s">
        <v>377</v>
      </c>
      <c r="B40" s="35" t="s">
        <v>234</v>
      </c>
      <c r="C40" s="8">
        <v>0.51316007279999998</v>
      </c>
      <c r="D40" s="9" t="str">
        <f>IF($B40="N/A","N/A",IF(C40&gt;3,"No",IF(C40&lt;=0,"No","Yes")))</f>
        <v>Yes</v>
      </c>
      <c r="E40" s="8">
        <v>0.47943477159999998</v>
      </c>
      <c r="F40" s="9" t="str">
        <f>IF($B40="N/A","N/A",IF(E40&gt;3,"No",IF(E40&lt;=0,"No","Yes")))</f>
        <v>Yes</v>
      </c>
      <c r="G40" s="8">
        <v>0.32927833169999998</v>
      </c>
      <c r="H40" s="9" t="str">
        <f>IF($B40="N/A","N/A",IF(G40&gt;3,"No",IF(G40&lt;=0,"No","Yes")))</f>
        <v>Yes</v>
      </c>
      <c r="I40" s="10">
        <v>-6.57</v>
      </c>
      <c r="J40" s="10">
        <v>-31.3</v>
      </c>
      <c r="K40" s="9" t="str">
        <f>IF(J40="Div by 0", "N/A", IF(J40="N/A","N/A", IF(J40&gt;30, "No", IF(J40&lt;-30, "No", "Yes"))))</f>
        <v>No</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2256</v>
      </c>
      <c r="D6" s="9" t="str">
        <f>IF($B6="N/A","N/A",IF(C6&gt;15,"No",IF(C6&lt;-15,"No","Yes")))</f>
        <v>N/A</v>
      </c>
      <c r="E6" s="36">
        <v>2328</v>
      </c>
      <c r="F6" s="9" t="str">
        <f>IF($B6="N/A","N/A",IF(E6&gt;15,"No",IF(E6&lt;-15,"No","Yes")))</f>
        <v>N/A</v>
      </c>
      <c r="G6" s="36">
        <v>2252</v>
      </c>
      <c r="H6" s="9" t="str">
        <f>IF($B6="N/A","N/A",IF(G6&gt;15,"No",IF(G6&lt;-15,"No","Yes")))</f>
        <v>N/A</v>
      </c>
      <c r="I6" s="10">
        <v>3.1909999999999998</v>
      </c>
      <c r="J6" s="10">
        <v>-3.26</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1185.2149823</v>
      </c>
      <c r="D9" s="9" t="str">
        <f>IF($B9="N/A","N/A",IF(C9&gt;15,"No",IF(C9&lt;-15,"No","Yes")))</f>
        <v>N/A</v>
      </c>
      <c r="E9" s="82">
        <v>1139.7495704</v>
      </c>
      <c r="F9" s="9" t="str">
        <f>IF($B9="N/A","N/A",IF(E9&gt;15,"No",IF(E9&lt;-15,"No","Yes")))</f>
        <v>N/A</v>
      </c>
      <c r="G9" s="82">
        <v>1197.1642984</v>
      </c>
      <c r="H9" s="9" t="str">
        <f>IF($B9="N/A","N/A",IF(G9&gt;15,"No",IF(G9&lt;-15,"No","Yes")))</f>
        <v>N/A</v>
      </c>
      <c r="I9" s="10">
        <v>-3.84</v>
      </c>
      <c r="J9" s="10">
        <v>5.0369999999999999</v>
      </c>
      <c r="K9" s="9" t="str">
        <f t="shared" si="0"/>
        <v>Yes</v>
      </c>
    </row>
    <row r="10" spans="1:11" x14ac:dyDescent="0.25">
      <c r="A10" s="96" t="s">
        <v>309</v>
      </c>
      <c r="B10" s="35" t="s">
        <v>213</v>
      </c>
      <c r="C10" s="8">
        <v>0.4875886525</v>
      </c>
      <c r="D10" s="9" t="str">
        <f>IF($B10="N/A","N/A",IF(C10&gt;15,"No",IF(C10&lt;-15,"No","Yes")))</f>
        <v>N/A</v>
      </c>
      <c r="E10" s="8">
        <v>0.55841924399999998</v>
      </c>
      <c r="F10" s="9" t="str">
        <f>IF($B10="N/A","N/A",IF(E10&gt;15,"No",IF(E10&lt;-15,"No","Yes")))</f>
        <v>N/A</v>
      </c>
      <c r="G10" s="8">
        <v>0.26642984009999998</v>
      </c>
      <c r="H10" s="9" t="str">
        <f>IF($B10="N/A","N/A",IF(G10&gt;15,"No",IF(G10&lt;-15,"No","Yes")))</f>
        <v>N/A</v>
      </c>
      <c r="I10" s="10">
        <v>14.53</v>
      </c>
      <c r="J10" s="10">
        <v>-52.3</v>
      </c>
      <c r="K10" s="9" t="str">
        <f t="shared" si="0"/>
        <v>No</v>
      </c>
    </row>
    <row r="11" spans="1:11" x14ac:dyDescent="0.25">
      <c r="A11" s="96" t="s">
        <v>826</v>
      </c>
      <c r="B11" s="35" t="s">
        <v>213</v>
      </c>
      <c r="C11" s="82">
        <v>648.27272727000002</v>
      </c>
      <c r="D11" s="9" t="str">
        <f>IF($B11="N/A","N/A",IF(C11&gt;15,"No",IF(C11&lt;-15,"No","Yes")))</f>
        <v>N/A</v>
      </c>
      <c r="E11" s="82">
        <v>511.92307692000003</v>
      </c>
      <c r="F11" s="9" t="str">
        <f>IF($B11="N/A","N/A",IF(E11&gt;15,"No",IF(E11&lt;-15,"No","Yes")))</f>
        <v>N/A</v>
      </c>
      <c r="G11" s="82">
        <v>466.66666666999998</v>
      </c>
      <c r="H11" s="9" t="str">
        <f>IF($B11="N/A","N/A",IF(G11&gt;15,"No",IF(G11&lt;-15,"No","Yes")))</f>
        <v>N/A</v>
      </c>
      <c r="I11" s="10">
        <v>-21</v>
      </c>
      <c r="J11" s="10">
        <v>-8.84</v>
      </c>
      <c r="K11" s="9" t="str">
        <f t="shared" si="0"/>
        <v>Yes</v>
      </c>
    </row>
    <row r="12" spans="1:11" x14ac:dyDescent="0.25">
      <c r="A12" s="96" t="s">
        <v>310</v>
      </c>
      <c r="B12" s="35" t="s">
        <v>214</v>
      </c>
      <c r="C12" s="8">
        <v>99.734042552999995</v>
      </c>
      <c r="D12" s="9" t="str">
        <f>IF($B12="N/A","N/A",IF(C12&gt;100,"No",IF(C12&lt;95,"No","Yes")))</f>
        <v>Yes</v>
      </c>
      <c r="E12" s="8">
        <v>99.785223368000004</v>
      </c>
      <c r="F12" s="9" t="str">
        <f>IF($B12="N/A","N/A",IF(E12&gt;100,"No",IF(E12&lt;95,"No","Yes")))</f>
        <v>Yes</v>
      </c>
      <c r="G12" s="8">
        <v>99.689165187</v>
      </c>
      <c r="H12" s="9" t="str">
        <f>IF($B12="N/A","N/A",IF(G12&gt;100,"No",IF(G12&lt;95,"No","Yes")))</f>
        <v>Yes</v>
      </c>
      <c r="I12" s="10">
        <v>5.1299999999999998E-2</v>
      </c>
      <c r="J12" s="10">
        <v>-9.6000000000000002E-2</v>
      </c>
      <c r="K12" s="9" t="str">
        <f t="shared" si="0"/>
        <v>Yes</v>
      </c>
    </row>
    <row r="13" spans="1:11" x14ac:dyDescent="0.25">
      <c r="A13" s="96" t="s">
        <v>827</v>
      </c>
      <c r="B13" s="35" t="s">
        <v>220</v>
      </c>
      <c r="C13" s="8">
        <v>1.1453333333</v>
      </c>
      <c r="D13" s="9" t="str">
        <f>IF($B13="N/A","N/A",IF(C13&gt;1,"Yes","No"))</f>
        <v>Yes</v>
      </c>
      <c r="E13" s="8">
        <v>1.1803702109</v>
      </c>
      <c r="F13" s="9" t="str">
        <f>IF($B13="N/A","N/A",IF(E13&gt;1,"Yes","No"))</f>
        <v>Yes</v>
      </c>
      <c r="G13" s="8">
        <v>1.1879732739</v>
      </c>
      <c r="H13" s="9" t="str">
        <f>IF($B13="N/A","N/A",IF(G13&gt;1,"Yes","No"))</f>
        <v>Yes</v>
      </c>
      <c r="I13" s="10">
        <v>3.0590000000000002</v>
      </c>
      <c r="J13" s="10">
        <v>0.64410000000000001</v>
      </c>
      <c r="K13" s="9" t="str">
        <f t="shared" si="0"/>
        <v>Yes</v>
      </c>
    </row>
    <row r="14" spans="1:11" x14ac:dyDescent="0.25">
      <c r="A14" s="96" t="s">
        <v>311</v>
      </c>
      <c r="B14" s="35" t="s">
        <v>214</v>
      </c>
      <c r="C14" s="8">
        <v>99.867021277000006</v>
      </c>
      <c r="D14" s="9" t="str">
        <f>IF($B14="N/A","N/A",IF(C14&gt;100,"No",IF(C14&lt;95,"No","Yes")))</f>
        <v>Yes</v>
      </c>
      <c r="E14" s="8">
        <v>99.957044674000002</v>
      </c>
      <c r="F14" s="9" t="str">
        <f>IF($B14="N/A","N/A",IF(E14&gt;100,"No",IF(E14&lt;95,"No","Yes")))</f>
        <v>Yes</v>
      </c>
      <c r="G14" s="8">
        <v>100</v>
      </c>
      <c r="H14" s="9" t="str">
        <f>IF($B14="N/A","N/A",IF(G14&gt;100,"No",IF(G14&lt;95,"No","Yes")))</f>
        <v>Yes</v>
      </c>
      <c r="I14" s="10">
        <v>9.01E-2</v>
      </c>
      <c r="J14" s="10">
        <v>4.2999999999999997E-2</v>
      </c>
      <c r="K14" s="9" t="str">
        <f t="shared" si="0"/>
        <v>Yes</v>
      </c>
    </row>
    <row r="15" spans="1:11" x14ac:dyDescent="0.25">
      <c r="A15" s="96" t="s">
        <v>828</v>
      </c>
      <c r="B15" s="35" t="s">
        <v>221</v>
      </c>
      <c r="C15" s="8">
        <v>11.786506879999999</v>
      </c>
      <c r="D15" s="9" t="str">
        <f>IF($B15="N/A","N/A",IF(C15&gt;3,"Yes","No"))</f>
        <v>Yes</v>
      </c>
      <c r="E15" s="8">
        <v>12.278899871</v>
      </c>
      <c r="F15" s="9" t="str">
        <f>IF($B15="N/A","N/A",IF(E15&gt;3,"Yes","No"))</f>
        <v>Yes</v>
      </c>
      <c r="G15" s="8">
        <v>12.495115453</v>
      </c>
      <c r="H15" s="9" t="str">
        <f>IF($B15="N/A","N/A",IF(G15&gt;3,"Yes","No"))</f>
        <v>Yes</v>
      </c>
      <c r="I15" s="10">
        <v>4.1779999999999999</v>
      </c>
      <c r="J15" s="10">
        <v>1.7609999999999999</v>
      </c>
      <c r="K15" s="9" t="str">
        <f t="shared" si="0"/>
        <v>Yes</v>
      </c>
    </row>
    <row r="16" spans="1:11" x14ac:dyDescent="0.25">
      <c r="A16" s="96" t="s">
        <v>829</v>
      </c>
      <c r="B16" s="35" t="s">
        <v>222</v>
      </c>
      <c r="C16" s="8">
        <v>4.6742021277000001</v>
      </c>
      <c r="D16" s="9" t="str">
        <f>IF($B16="N/A","N/A",IF(C16&gt;=8,"No",IF(C16&lt;2,"No","Yes")))</f>
        <v>Yes</v>
      </c>
      <c r="E16" s="8">
        <v>4.9952749141000004</v>
      </c>
      <c r="F16" s="9" t="str">
        <f>IF($B16="N/A","N/A",IF(E16&gt;=8,"No",IF(E16&lt;2,"No","Yes")))</f>
        <v>Yes</v>
      </c>
      <c r="G16" s="8">
        <v>4.9813499111999997</v>
      </c>
      <c r="H16" s="9" t="str">
        <f>IF($B16="N/A","N/A",IF(G16&gt;=8,"No",IF(G16&lt;2,"No","Yes")))</f>
        <v>Yes</v>
      </c>
      <c r="I16" s="10">
        <v>6.8689999999999998</v>
      </c>
      <c r="J16" s="10">
        <v>-0.27900000000000003</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98.712255772999995</v>
      </c>
      <c r="H17" s="9" t="str">
        <f>IF($B17="N/A","N/A",IF(G17&gt;100,"No",IF(G17&lt;98,"No","Yes")))</f>
        <v>Yes</v>
      </c>
      <c r="I17" s="10">
        <v>0</v>
      </c>
      <c r="J17" s="10">
        <v>-1.29</v>
      </c>
      <c r="K17" s="9" t="str">
        <f t="shared" si="0"/>
        <v>Yes</v>
      </c>
    </row>
    <row r="18" spans="1:11" x14ac:dyDescent="0.25">
      <c r="A18" s="96" t="s">
        <v>31</v>
      </c>
      <c r="B18" s="35" t="s">
        <v>214</v>
      </c>
      <c r="C18" s="8">
        <v>99.867021277000006</v>
      </c>
      <c r="D18" s="9" t="str">
        <f>IF($B18="N/A","N/A",IF(C18&gt;100,"No",IF(C18&lt;95,"No","Yes")))</f>
        <v>Yes</v>
      </c>
      <c r="E18" s="8">
        <v>99.871134021000003</v>
      </c>
      <c r="F18" s="9" t="str">
        <f>IF($B18="N/A","N/A",IF(E18&gt;100,"No",IF(E18&lt;95,"No","Yes")))</f>
        <v>Yes</v>
      </c>
      <c r="G18" s="8">
        <v>98.579040852999995</v>
      </c>
      <c r="H18" s="9" t="str">
        <f>IF($B18="N/A","N/A",IF(G18&gt;100,"No",IF(G18&lt;95,"No","Yes")))</f>
        <v>Yes</v>
      </c>
      <c r="I18" s="10">
        <v>4.1000000000000003E-3</v>
      </c>
      <c r="J18" s="10">
        <v>-1.29</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7.7375886525000004</v>
      </c>
      <c r="D21" s="9" t="str">
        <f>IF($B21="N/A","N/A",IF(C21&gt;=2,"Yes","No"))</f>
        <v>Yes</v>
      </c>
      <c r="E21" s="8">
        <v>8.0493986254000003</v>
      </c>
      <c r="F21" s="9" t="str">
        <f>IF($B21="N/A","N/A",IF(E21&gt;=2,"Yes","No"))</f>
        <v>Yes</v>
      </c>
      <c r="G21" s="8">
        <v>8.0333037300000001</v>
      </c>
      <c r="H21" s="9" t="str">
        <f>IF($B21="N/A","N/A",IF(G21&gt;=2,"Yes","No"))</f>
        <v>Yes</v>
      </c>
      <c r="I21" s="10">
        <v>4.03</v>
      </c>
      <c r="J21" s="10">
        <v>-0.2</v>
      </c>
      <c r="K21" s="9" t="str">
        <f t="shared" si="0"/>
        <v>Yes</v>
      </c>
    </row>
    <row r="22" spans="1:11" x14ac:dyDescent="0.25">
      <c r="A22" s="96" t="s">
        <v>832</v>
      </c>
      <c r="B22" s="35" t="s">
        <v>226</v>
      </c>
      <c r="C22" s="8">
        <v>8.5549645390000002</v>
      </c>
      <c r="D22" s="9" t="str">
        <f>IF($B22="N/A","N/A",IF(C22&gt;30,"No",IF(C22&lt;5,"No","Yes")))</f>
        <v>Yes</v>
      </c>
      <c r="E22" s="8">
        <v>7.6890034364000002</v>
      </c>
      <c r="F22" s="9" t="str">
        <f>IF($B22="N/A","N/A",IF(E22&gt;30,"No",IF(E22&lt;5,"No","Yes")))</f>
        <v>Yes</v>
      </c>
      <c r="G22" s="8">
        <v>9.6802841918000002</v>
      </c>
      <c r="H22" s="9" t="str">
        <f>IF($B22="N/A","N/A",IF(G22&gt;30,"No",IF(G22&lt;5,"No","Yes")))</f>
        <v>Yes</v>
      </c>
      <c r="I22" s="10">
        <v>-10.1</v>
      </c>
      <c r="J22" s="10">
        <v>25.9</v>
      </c>
      <c r="K22" s="9" t="str">
        <f t="shared" si="0"/>
        <v>Yes</v>
      </c>
    </row>
    <row r="23" spans="1:11" x14ac:dyDescent="0.25">
      <c r="A23" s="96" t="s">
        <v>833</v>
      </c>
      <c r="B23" s="35" t="s">
        <v>227</v>
      </c>
      <c r="C23" s="8">
        <v>38.076241134999997</v>
      </c>
      <c r="D23" s="9" t="str">
        <f>IF($B23="N/A","N/A",IF(C23&gt;75,"No",IF(C23&lt;15,"No","Yes")))</f>
        <v>Yes</v>
      </c>
      <c r="E23" s="8">
        <v>38.745704467000003</v>
      </c>
      <c r="F23" s="9" t="str">
        <f>IF($B23="N/A","N/A",IF(E23&gt;75,"No",IF(E23&lt;15,"No","Yes")))</f>
        <v>Yes</v>
      </c>
      <c r="G23" s="8">
        <v>37.211367672999998</v>
      </c>
      <c r="H23" s="9" t="str">
        <f>IF($B23="N/A","N/A",IF(G23&gt;75,"No",IF(G23&lt;15,"No","Yes")))</f>
        <v>Yes</v>
      </c>
      <c r="I23" s="10">
        <v>1.758</v>
      </c>
      <c r="J23" s="10">
        <v>-3.96</v>
      </c>
      <c r="K23" s="9" t="str">
        <f t="shared" si="0"/>
        <v>Yes</v>
      </c>
    </row>
    <row r="24" spans="1:11" x14ac:dyDescent="0.25">
      <c r="A24" s="96" t="s">
        <v>834</v>
      </c>
      <c r="B24" s="35" t="s">
        <v>228</v>
      </c>
      <c r="C24" s="8">
        <v>53.368794326</v>
      </c>
      <c r="D24" s="9" t="str">
        <f>IF($B24="N/A","N/A",IF(C24&gt;70,"No",IF(C24&lt;25,"No","Yes")))</f>
        <v>Yes</v>
      </c>
      <c r="E24" s="8">
        <v>53.565292096</v>
      </c>
      <c r="F24" s="9" t="str">
        <f>IF($B24="N/A","N/A",IF(E24&gt;70,"No",IF(E24&lt;25,"No","Yes")))</f>
        <v>Yes</v>
      </c>
      <c r="G24" s="8">
        <v>53.108348135</v>
      </c>
      <c r="H24" s="9" t="str">
        <f>IF($B24="N/A","N/A",IF(G24&gt;70,"No",IF(G24&lt;25,"No","Yes")))</f>
        <v>Yes</v>
      </c>
      <c r="I24" s="10">
        <v>0.36820000000000003</v>
      </c>
      <c r="J24" s="10">
        <v>-0.85299999999999998</v>
      </c>
      <c r="K24" s="9" t="str">
        <f t="shared" si="0"/>
        <v>Yes</v>
      </c>
    </row>
    <row r="25" spans="1:11" x14ac:dyDescent="0.25">
      <c r="A25" s="96" t="s">
        <v>318</v>
      </c>
      <c r="B25" s="35" t="s">
        <v>229</v>
      </c>
      <c r="C25" s="8">
        <v>4.4326241099999997E-2</v>
      </c>
      <c r="D25" s="9" t="str">
        <f>IF($B25="N/A","N/A",IF(C25&gt;70,"No",IF(C25&lt;35,"No","Yes")))</f>
        <v>No</v>
      </c>
      <c r="E25" s="8">
        <v>0</v>
      </c>
      <c r="F25" s="9" t="str">
        <f>IF($B25="N/A","N/A",IF(E25&gt;70,"No",IF(E25&lt;35,"No","Yes")))</f>
        <v>No</v>
      </c>
      <c r="G25" s="8">
        <v>0</v>
      </c>
      <c r="H25" s="9" t="str">
        <f>IF($B25="N/A","N/A",IF(G25&gt;70,"No",IF(G25&lt;35,"No","Yes")))</f>
        <v>No</v>
      </c>
      <c r="I25" s="10">
        <v>-100</v>
      </c>
      <c r="J25" s="10" t="s">
        <v>1746</v>
      </c>
      <c r="K25" s="9" t="str">
        <f t="shared" si="0"/>
        <v>N/A</v>
      </c>
    </row>
    <row r="26" spans="1:11" x14ac:dyDescent="0.25">
      <c r="A26" s="96" t="s">
        <v>835</v>
      </c>
      <c r="B26" s="35" t="s">
        <v>220</v>
      </c>
      <c r="C26" s="8">
        <v>6</v>
      </c>
      <c r="D26" s="9" t="str">
        <f>IF($B26="N/A","N/A",IF(C26&gt;1,"Yes","No"))</f>
        <v>Yes</v>
      </c>
      <c r="E26" s="8" t="s">
        <v>1746</v>
      </c>
      <c r="F26" s="9" t="str">
        <f>IF($B26="N/A","N/A",IF(E26&gt;1,"Yes","No"))</f>
        <v>Yes</v>
      </c>
      <c r="G26" s="8" t="s">
        <v>1746</v>
      </c>
      <c r="H26" s="9" t="str">
        <f>IF($B26="N/A","N/A",IF(G26&gt;1,"Yes","No"))</f>
        <v>Yes</v>
      </c>
      <c r="I26" s="10" t="s">
        <v>1746</v>
      </c>
      <c r="J26" s="10" t="s">
        <v>1746</v>
      </c>
      <c r="K26" s="9" t="str">
        <f t="shared" si="0"/>
        <v>N/A</v>
      </c>
    </row>
    <row r="27" spans="1:11" x14ac:dyDescent="0.25">
      <c r="A27" s="96" t="s">
        <v>319</v>
      </c>
      <c r="B27" s="35" t="s">
        <v>213</v>
      </c>
      <c r="C27" s="8">
        <v>0</v>
      </c>
      <c r="D27" s="9" t="str">
        <f>IF($B27="N/A","N/A",IF(C27&gt;15,"No",IF(C27&lt;-15,"No","Yes")))</f>
        <v>N/A</v>
      </c>
      <c r="E27" s="8" t="s">
        <v>1746</v>
      </c>
      <c r="F27" s="9" t="str">
        <f>IF($B27="N/A","N/A",IF(E27&gt;15,"No",IF(E27&lt;-15,"No","Yes")))</f>
        <v>N/A</v>
      </c>
      <c r="G27" s="8" t="s">
        <v>1746</v>
      </c>
      <c r="H27" s="9" t="str">
        <f>IF($B27="N/A","N/A",IF(G27&gt;15,"No",IF(G27&lt;-15,"No","Yes")))</f>
        <v>N/A</v>
      </c>
      <c r="I27" s="10" t="s">
        <v>1746</v>
      </c>
      <c r="J27" s="10" t="s">
        <v>1746</v>
      </c>
      <c r="K27" s="9" t="str">
        <f t="shared" si="0"/>
        <v>N/A</v>
      </c>
    </row>
    <row r="28" spans="1:11" x14ac:dyDescent="0.25">
      <c r="A28" s="96" t="s">
        <v>836</v>
      </c>
      <c r="B28" s="35" t="s">
        <v>213</v>
      </c>
      <c r="C28" s="8">
        <v>100</v>
      </c>
      <c r="D28" s="9" t="str">
        <f>IF($B28="N/A","N/A",IF(C28&gt;15,"No",IF(C28&lt;-15,"No","Yes")))</f>
        <v>N/A</v>
      </c>
      <c r="E28" s="8" t="s">
        <v>1746</v>
      </c>
      <c r="F28" s="9" t="str">
        <f>IF($B28="N/A","N/A",IF(E28&gt;15,"No",IF(E28&lt;-15,"No","Yes")))</f>
        <v>N/A</v>
      </c>
      <c r="G28" s="8" t="s">
        <v>1746</v>
      </c>
      <c r="H28" s="9" t="str">
        <f>IF($B28="N/A","N/A",IF(G28&gt;15,"No",IF(G28&lt;-15,"No","Yes")))</f>
        <v>N/A</v>
      </c>
      <c r="I28" s="10" t="s">
        <v>1746</v>
      </c>
      <c r="J28" s="10" t="s">
        <v>1746</v>
      </c>
      <c r="K28" s="9" t="str">
        <f t="shared" si="0"/>
        <v>N/A</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t="s">
        <v>1746</v>
      </c>
      <c r="F30" s="9" t="str">
        <f>IF($B30="N/A","N/A",IF(E30&gt;15,"No",IF(E30&lt;-15,"No","Yes")))</f>
        <v>N/A</v>
      </c>
      <c r="G30" s="8" t="s">
        <v>1746</v>
      </c>
      <c r="H30" s="9" t="str">
        <f>IF($B30="N/A","N/A",IF(G30&gt;15,"No",IF(G30&lt;-15,"No","Yes")))</f>
        <v>N/A</v>
      </c>
      <c r="I30" s="10" t="s">
        <v>1746</v>
      </c>
      <c r="J30" s="10" t="s">
        <v>1746</v>
      </c>
      <c r="K30" s="9" t="str">
        <f t="shared" si="0"/>
        <v>N/A</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0</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32349</v>
      </c>
      <c r="D7" s="32" t="str">
        <f>IF($B7="N/A","N/A",IF(C7&gt;15,"No",IF(C7&lt;-15,"No","Yes")))</f>
        <v>N/A</v>
      </c>
      <c r="E7" s="31">
        <v>32395</v>
      </c>
      <c r="F7" s="32" t="str">
        <f>IF($B7="N/A","N/A",IF(E7&gt;15,"No",IF(E7&lt;-15,"No","Yes")))</f>
        <v>N/A</v>
      </c>
      <c r="G7" s="31">
        <v>29244</v>
      </c>
      <c r="H7" s="32" t="str">
        <f>IF($B7="N/A","N/A",IF(G7&gt;15,"No",IF(G7&lt;-15,"No","Yes")))</f>
        <v>N/A</v>
      </c>
      <c r="I7" s="33">
        <v>0.14219999999999999</v>
      </c>
      <c r="J7" s="33">
        <v>-9.73</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3" t="s">
        <v>13</v>
      </c>
      <c r="B14" s="35" t="s">
        <v>213</v>
      </c>
      <c r="C14" s="36">
        <v>32349</v>
      </c>
      <c r="D14" s="9" t="str">
        <f>IF($B14="N/A","N/A",IF(C14&gt;15,"No",IF(C14&lt;-15,"No","Yes")))</f>
        <v>N/A</v>
      </c>
      <c r="E14" s="36">
        <v>32395</v>
      </c>
      <c r="F14" s="9" t="str">
        <f>IF($B14="N/A","N/A",IF(E14&gt;15,"No",IF(E14&lt;-15,"No","Yes")))</f>
        <v>N/A</v>
      </c>
      <c r="G14" s="36">
        <v>29244</v>
      </c>
      <c r="H14" s="9" t="str">
        <f>IF($B14="N/A","N/A",IF(G14&gt;15,"No",IF(G14&lt;-15,"No","Yes")))</f>
        <v>N/A</v>
      </c>
      <c r="I14" s="10">
        <v>0.14219999999999999</v>
      </c>
      <c r="J14" s="10">
        <v>-9.73</v>
      </c>
      <c r="K14" s="9" t="str">
        <f t="shared" si="0"/>
        <v>Yes</v>
      </c>
    </row>
    <row r="15" spans="1:11" x14ac:dyDescent="0.25">
      <c r="A15" s="93" t="s">
        <v>442</v>
      </c>
      <c r="B15" s="35" t="s">
        <v>215</v>
      </c>
      <c r="C15" s="8">
        <v>3.08819438</v>
      </c>
      <c r="D15" s="9" t="str">
        <f>IF($B15="N/A","N/A",IF(C15&gt;20,"No",IF(C15&lt;5,"No","Yes")))</f>
        <v>No</v>
      </c>
      <c r="E15" s="8">
        <v>2.3089983022</v>
      </c>
      <c r="F15" s="9" t="str">
        <f>IF($B15="N/A","N/A",IF(E15&gt;20,"No",IF(E15&lt;5,"No","Yes")))</f>
        <v>No</v>
      </c>
      <c r="G15" s="8">
        <v>2.8963206127999999</v>
      </c>
      <c r="H15" s="9" t="str">
        <f>IF($B15="N/A","N/A",IF(G15&gt;20,"No",IF(G15&lt;5,"No","Yes")))</f>
        <v>No</v>
      </c>
      <c r="I15" s="10">
        <v>-25.2</v>
      </c>
      <c r="J15" s="10">
        <v>25.44</v>
      </c>
      <c r="K15" s="9" t="str">
        <f t="shared" si="0"/>
        <v>Yes</v>
      </c>
    </row>
    <row r="16" spans="1:11" x14ac:dyDescent="0.25">
      <c r="A16" s="93" t="s">
        <v>443</v>
      </c>
      <c r="B16" s="30" t="s">
        <v>213</v>
      </c>
      <c r="C16" s="8" t="s">
        <v>213</v>
      </c>
      <c r="D16" s="9" t="str">
        <f>IF($B16="N/A","N/A",IF(C16&gt;15,"No",IF(C16&lt;-15,"No","Yes")))</f>
        <v>N/A</v>
      </c>
      <c r="E16" s="8">
        <v>97.691001697999994</v>
      </c>
      <c r="F16" s="9" t="str">
        <f>IF($B16="N/A","N/A",IF(E16&gt;15,"No",IF(E16&lt;-15,"No","Yes")))</f>
        <v>N/A</v>
      </c>
      <c r="G16" s="8">
        <v>97.103679387</v>
      </c>
      <c r="H16" s="9" t="str">
        <f>IF($B16="N/A","N/A",IF(G16&gt;15,"No",IF(G16&lt;-15,"No","Yes")))</f>
        <v>N/A</v>
      </c>
      <c r="I16" s="10" t="s">
        <v>213</v>
      </c>
      <c r="J16" s="10">
        <v>-0.60099999999999998</v>
      </c>
      <c r="K16" s="9" t="str">
        <f t="shared" si="0"/>
        <v>Yes</v>
      </c>
    </row>
    <row r="17" spans="1:11" x14ac:dyDescent="0.25">
      <c r="A17" s="93" t="s">
        <v>444</v>
      </c>
      <c r="B17" s="35" t="s">
        <v>235</v>
      </c>
      <c r="C17" s="8">
        <v>39.219141241000003</v>
      </c>
      <c r="D17" s="9" t="str">
        <f>IF($B17="N/A","N/A",IF(C17&gt;1,"Yes","No"))</f>
        <v>Yes</v>
      </c>
      <c r="E17" s="8">
        <v>10.282450996</v>
      </c>
      <c r="F17" s="9" t="str">
        <f>IF($B17="N/A","N/A",IF(E17&gt;1,"Yes","No"))</f>
        <v>Yes</v>
      </c>
      <c r="G17" s="8">
        <v>11.120229791</v>
      </c>
      <c r="H17" s="9" t="str">
        <f>IF($B17="N/A","N/A",IF(G17&gt;1,"Yes","No"))</f>
        <v>Yes</v>
      </c>
      <c r="I17" s="10">
        <v>-73.8</v>
      </c>
      <c r="J17" s="10">
        <v>8.1479999999999997</v>
      </c>
      <c r="K17" s="9" t="str">
        <f t="shared" si="0"/>
        <v>Yes</v>
      </c>
    </row>
    <row r="18" spans="1:11" x14ac:dyDescent="0.25">
      <c r="A18" s="93" t="s">
        <v>862</v>
      </c>
      <c r="B18" s="35" t="s">
        <v>213</v>
      </c>
      <c r="C18" s="94">
        <v>3126.3007803</v>
      </c>
      <c r="D18" s="9" t="str">
        <f>IF($B18="N/A","N/A",IF(C18&gt;15,"No",IF(C18&lt;-15,"No","Yes")))</f>
        <v>N/A</v>
      </c>
      <c r="E18" s="94">
        <v>3995.7343139999998</v>
      </c>
      <c r="F18" s="9" t="str">
        <f>IF($B18="N/A","N/A",IF(E18&gt;15,"No",IF(E18&lt;-15,"No","Yes")))</f>
        <v>N/A</v>
      </c>
      <c r="G18" s="94">
        <v>3579.8991390000001</v>
      </c>
      <c r="H18" s="9" t="str">
        <f>IF($B18="N/A","N/A",IF(G18&gt;15,"No",IF(G18&lt;-15,"No","Yes")))</f>
        <v>N/A</v>
      </c>
      <c r="I18" s="10">
        <v>27.81</v>
      </c>
      <c r="J18" s="10">
        <v>-10.4</v>
      </c>
      <c r="K18" s="9" t="str">
        <f t="shared" si="0"/>
        <v>Yes</v>
      </c>
    </row>
    <row r="19" spans="1:11" x14ac:dyDescent="0.25">
      <c r="A19" s="3" t="s">
        <v>131</v>
      </c>
      <c r="B19" s="35" t="s">
        <v>213</v>
      </c>
      <c r="C19" s="36">
        <v>64</v>
      </c>
      <c r="D19" s="35" t="s">
        <v>213</v>
      </c>
      <c r="E19" s="36">
        <v>42</v>
      </c>
      <c r="F19" s="35" t="s">
        <v>213</v>
      </c>
      <c r="G19" s="36">
        <v>77</v>
      </c>
      <c r="H19" s="9" t="str">
        <f>IF($B19="N/A","N/A",IF(G19&gt;15,"No",IF(G19&lt;-15,"No","Yes")))</f>
        <v>N/A</v>
      </c>
      <c r="I19" s="10">
        <v>-34.4</v>
      </c>
      <c r="J19" s="10">
        <v>83.33</v>
      </c>
      <c r="K19" s="9" t="str">
        <f t="shared" si="0"/>
        <v>No</v>
      </c>
    </row>
    <row r="20" spans="1:11" x14ac:dyDescent="0.25">
      <c r="A20" s="3" t="s">
        <v>346</v>
      </c>
      <c r="B20" s="30" t="s">
        <v>213</v>
      </c>
      <c r="C20" s="8" t="s">
        <v>213</v>
      </c>
      <c r="D20" s="35" t="s">
        <v>213</v>
      </c>
      <c r="E20" s="8">
        <v>0.12964963730000001</v>
      </c>
      <c r="F20" s="35" t="s">
        <v>213</v>
      </c>
      <c r="G20" s="8">
        <v>0.26330187389999998</v>
      </c>
      <c r="H20" s="9" t="str">
        <f>IF($B20="N/A","N/A",IF(G20&gt;15,"No",IF(G20&lt;-15,"No","Yes")))</f>
        <v>N/A</v>
      </c>
      <c r="I20" s="10" t="s">
        <v>213</v>
      </c>
      <c r="J20" s="10">
        <v>103.1</v>
      </c>
      <c r="K20" s="9" t="str">
        <f t="shared" si="0"/>
        <v>No</v>
      </c>
    </row>
    <row r="21" spans="1:11" ht="25" x14ac:dyDescent="0.25">
      <c r="A21" s="3" t="s">
        <v>841</v>
      </c>
      <c r="B21" s="35" t="s">
        <v>213</v>
      </c>
      <c r="C21" s="94">
        <v>3182.34375</v>
      </c>
      <c r="D21" s="9" t="str">
        <f>IF($B21="N/A","N/A",IF(C21&gt;60,"No",IF(C21&lt;15,"No","Yes")))</f>
        <v>N/A</v>
      </c>
      <c r="E21" s="94">
        <v>3289.4523810000001</v>
      </c>
      <c r="F21" s="9" t="str">
        <f>IF($B21="N/A","N/A",IF(E21&gt;60,"No",IF(E21&lt;15,"No","Yes")))</f>
        <v>N/A</v>
      </c>
      <c r="G21" s="94">
        <v>2918.3506493999998</v>
      </c>
      <c r="H21" s="9" t="str">
        <f>IF($B21="N/A","N/A",IF(G21&gt;60,"No",IF(G21&lt;15,"No","Yes")))</f>
        <v>N/A</v>
      </c>
      <c r="I21" s="10">
        <v>3.3660000000000001</v>
      </c>
      <c r="J21" s="10">
        <v>-11.3</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31350</v>
      </c>
      <c r="D6" s="9" t="str">
        <f>IF($B6="N/A","N/A",IF(C6&gt;15,"No",IF(C6&lt;-15,"No","Yes")))</f>
        <v>N/A</v>
      </c>
      <c r="E6" s="36">
        <v>31647</v>
      </c>
      <c r="F6" s="9" t="str">
        <f>IF($B6="N/A","N/A",IF(E6&gt;15,"No",IF(E6&lt;-15,"No","Yes")))</f>
        <v>N/A</v>
      </c>
      <c r="G6" s="36">
        <v>28397</v>
      </c>
      <c r="H6" s="9" t="str">
        <f>IF($B6="N/A","N/A",IF(G6&gt;15,"No",IF(G6&lt;-15,"No","Yes")))</f>
        <v>N/A</v>
      </c>
      <c r="I6" s="10">
        <v>0.94740000000000002</v>
      </c>
      <c r="J6" s="10">
        <v>-10.3</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130.01783992</v>
      </c>
      <c r="D9" s="9" t="str">
        <f>IF($B9="N/A","N/A",IF(C9&gt;100,"No",IF(C9&lt;50,"No","Yes")))</f>
        <v>No</v>
      </c>
      <c r="E9" s="37">
        <v>133.66403575999999</v>
      </c>
      <c r="F9" s="9" t="str">
        <f>IF($B9="N/A","N/A",IF(E9&gt;100,"No",IF(E9&lt;50,"No","Yes")))</f>
        <v>No</v>
      </c>
      <c r="G9" s="37">
        <v>133.53354171999999</v>
      </c>
      <c r="H9" s="9" t="str">
        <f>IF($B9="N/A","N/A",IF(G9&gt;100,"No",IF(G9&lt;50,"No","Yes")))</f>
        <v>No</v>
      </c>
      <c r="I9" s="10">
        <v>2.8039999999999998</v>
      </c>
      <c r="J9" s="10">
        <v>-9.8000000000000004E-2</v>
      </c>
      <c r="K9" s="9" t="str">
        <f t="shared" si="0"/>
        <v>Yes</v>
      </c>
    </row>
    <row r="10" spans="1:11" ht="25" x14ac:dyDescent="0.25">
      <c r="A10" s="75" t="s">
        <v>844</v>
      </c>
      <c r="B10" s="35" t="s">
        <v>213</v>
      </c>
      <c r="C10" s="37">
        <v>326.88586457000002</v>
      </c>
      <c r="D10" s="9" t="str">
        <f>IF($B10="N/A","N/A",IF(C10&gt;15,"No",IF(C10&lt;-15,"No","Yes")))</f>
        <v>N/A</v>
      </c>
      <c r="E10" s="37">
        <v>383.53744508</v>
      </c>
      <c r="F10" s="9" t="str">
        <f>IF($B10="N/A","N/A",IF(E10&gt;15,"No",IF(E10&lt;-15,"No","Yes")))</f>
        <v>N/A</v>
      </c>
      <c r="G10" s="37">
        <v>382.81166071000001</v>
      </c>
      <c r="H10" s="9" t="str">
        <f>IF($B10="N/A","N/A",IF(G10&gt;15,"No",IF(G10&lt;-15,"No","Yes")))</f>
        <v>N/A</v>
      </c>
      <c r="I10" s="10">
        <v>17.329999999999998</v>
      </c>
      <c r="J10" s="10">
        <v>-0.189</v>
      </c>
      <c r="K10" s="9" t="str">
        <f t="shared" si="0"/>
        <v>Yes</v>
      </c>
    </row>
    <row r="11" spans="1:11" ht="25" x14ac:dyDescent="0.25">
      <c r="A11" s="75" t="s">
        <v>845</v>
      </c>
      <c r="B11" s="35" t="s">
        <v>213</v>
      </c>
      <c r="C11" s="37">
        <v>91.9375</v>
      </c>
      <c r="D11" s="9" t="str">
        <f>IF($B11="N/A","N/A",IF(C11&gt;15,"No",IF(C11&lt;-15,"No","Yes")))</f>
        <v>N/A</v>
      </c>
      <c r="E11" s="37" t="s">
        <v>1746</v>
      </c>
      <c r="F11" s="9" t="str">
        <f>IF($B11="N/A","N/A",IF(E11&gt;15,"No",IF(E11&lt;-15,"No","Yes")))</f>
        <v>N/A</v>
      </c>
      <c r="G11" s="37" t="s">
        <v>1746</v>
      </c>
      <c r="H11" s="9" t="str">
        <f>IF($B11="N/A","N/A",IF(G11&gt;15,"No",IF(G11&lt;-15,"No","Yes")))</f>
        <v>N/A</v>
      </c>
      <c r="I11" s="10" t="s">
        <v>1746</v>
      </c>
      <c r="J11" s="10" t="s">
        <v>1746</v>
      </c>
      <c r="K11" s="9" t="str">
        <f t="shared" si="0"/>
        <v>N/A</v>
      </c>
    </row>
    <row r="12" spans="1:11" ht="25" x14ac:dyDescent="0.25">
      <c r="A12" s="75" t="s">
        <v>846</v>
      </c>
      <c r="B12" s="35" t="s">
        <v>213</v>
      </c>
      <c r="C12" s="37">
        <v>300.18406555000001</v>
      </c>
      <c r="D12" s="9" t="str">
        <f>IF($B12="N/A","N/A",IF(C12&gt;15,"No",IF(C12&lt;-15,"No","Yes")))</f>
        <v>N/A</v>
      </c>
      <c r="E12" s="37">
        <v>305.61348139</v>
      </c>
      <c r="F12" s="9" t="str">
        <f>IF($B12="N/A","N/A",IF(E12&gt;15,"No",IF(E12&lt;-15,"No","Yes")))</f>
        <v>N/A</v>
      </c>
      <c r="G12" s="37">
        <v>310.17153796000002</v>
      </c>
      <c r="H12" s="9" t="str">
        <f>IF($B12="N/A","N/A",IF(G12&gt;15,"No",IF(G12&lt;-15,"No","Yes")))</f>
        <v>N/A</v>
      </c>
      <c r="I12" s="10">
        <v>1.8089999999999999</v>
      </c>
      <c r="J12" s="10">
        <v>1.4910000000000001</v>
      </c>
      <c r="K12" s="9" t="str">
        <f t="shared" si="0"/>
        <v>Yes</v>
      </c>
    </row>
    <row r="13" spans="1:11" x14ac:dyDescent="0.25">
      <c r="A13" s="75" t="s">
        <v>655</v>
      </c>
      <c r="B13" s="35" t="s">
        <v>237</v>
      </c>
      <c r="C13" s="8">
        <v>82.395534290000001</v>
      </c>
      <c r="D13" s="9" t="str">
        <f>IF($B13="N/A","N/A",IF(C13&gt;99,"No",IF(C13&lt;75,"No","Yes")))</f>
        <v>Yes</v>
      </c>
      <c r="E13" s="8">
        <v>86.605365437000003</v>
      </c>
      <c r="F13" s="9" t="str">
        <f>IF($B13="N/A","N/A",IF(E13&gt;99,"No",IF(E13&lt;75,"No","Yes")))</f>
        <v>Yes</v>
      </c>
      <c r="G13" s="8">
        <v>89.822868612999997</v>
      </c>
      <c r="H13" s="9" t="str">
        <f>IF($B13="N/A","N/A",IF(G13&gt;99,"No",IF(G13&lt;75,"No","Yes")))</f>
        <v>Yes</v>
      </c>
      <c r="I13" s="10">
        <v>5.109</v>
      </c>
      <c r="J13" s="10">
        <v>3.7149999999999999</v>
      </c>
      <c r="K13" s="9" t="str">
        <f t="shared" ref="K13:K24" si="1">IF(J13="Div by 0", "N/A", IF(J13="N/A","N/A", IF(J13&gt;30, "No", IF(J13&lt;-30, "No", "Yes"))))</f>
        <v>Yes</v>
      </c>
    </row>
    <row r="14" spans="1:11" x14ac:dyDescent="0.25">
      <c r="A14" s="75" t="s">
        <v>495</v>
      </c>
      <c r="B14" s="35"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5">
      <c r="A15" s="75" t="s">
        <v>847</v>
      </c>
      <c r="B15" s="35" t="s">
        <v>213</v>
      </c>
      <c r="C15" s="36">
        <v>22.435949053000002</v>
      </c>
      <c r="D15" s="9" t="str">
        <f>IF($B15="N/A","N/A",IF(C15&gt;15,"No",IF(C15&lt;-15,"No","Yes")))</f>
        <v>N/A</v>
      </c>
      <c r="E15" s="10">
        <v>19.868359602999998</v>
      </c>
      <c r="F15" s="9" t="str">
        <f>IF($B15="N/A","N/A",IF(E15&gt;15,"No",IF(E15&lt;-15,"No","Yes")))</f>
        <v>N/A</v>
      </c>
      <c r="G15" s="10">
        <v>21.246598973000001</v>
      </c>
      <c r="H15" s="9" t="str">
        <f>IF($B15="N/A","N/A",IF(G15&gt;15,"No",IF(G15&lt;-15,"No","Yes")))</f>
        <v>N/A</v>
      </c>
      <c r="I15" s="10">
        <v>-11.4</v>
      </c>
      <c r="J15" s="10">
        <v>6.9370000000000003</v>
      </c>
      <c r="K15" s="9" t="str">
        <f t="shared" si="1"/>
        <v>Yes</v>
      </c>
    </row>
    <row r="16" spans="1:11" x14ac:dyDescent="0.25">
      <c r="A16" s="72" t="s">
        <v>656</v>
      </c>
      <c r="B16" s="51" t="s">
        <v>238</v>
      </c>
      <c r="C16" s="9">
        <v>3.3237639553</v>
      </c>
      <c r="D16" s="9" t="str">
        <f>IF($B16="N/A","N/A",IF(C16&gt;20,"No",IF(C16&lt;=0,"No","Yes")))</f>
        <v>Yes</v>
      </c>
      <c r="E16" s="9">
        <v>3.1630170315999999</v>
      </c>
      <c r="F16" s="9" t="str">
        <f>IF($B16="N/A","N/A",IF(E16&gt;20,"No",IF(E16&lt;=0,"No","Yes")))</f>
        <v>Yes</v>
      </c>
      <c r="G16" s="9">
        <v>3.4369827799000001</v>
      </c>
      <c r="H16" s="9" t="str">
        <f>IF($B16="N/A","N/A",IF(G16&gt;20,"No",IF(G16&lt;=0,"No","Yes")))</f>
        <v>Yes</v>
      </c>
      <c r="I16" s="10">
        <v>-4.84</v>
      </c>
      <c r="J16" s="10">
        <v>8.6620000000000008</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30.286948176999999</v>
      </c>
      <c r="D18" s="9" t="str">
        <f>IF($B18="N/A","N/A",IF(C18&gt;15,"No",IF(C18&lt;-15,"No","Yes")))</f>
        <v>N/A</v>
      </c>
      <c r="E18" s="10">
        <v>30.240759240999999</v>
      </c>
      <c r="F18" s="9" t="str">
        <f>IF($B18="N/A","N/A",IF(E18&gt;15,"No",IF(E18&lt;-15,"No","Yes")))</f>
        <v>N/A</v>
      </c>
      <c r="G18" s="10">
        <v>30.366803278999999</v>
      </c>
      <c r="H18" s="9" t="str">
        <f>IF($B18="N/A","N/A",IF(G18&gt;15,"No",IF(G18&lt;-15,"No","Yes")))</f>
        <v>N/A</v>
      </c>
      <c r="I18" s="10">
        <v>-0.153</v>
      </c>
      <c r="J18" s="10">
        <v>0.4168</v>
      </c>
      <c r="K18" s="9" t="str">
        <f t="shared" si="1"/>
        <v>Yes</v>
      </c>
    </row>
    <row r="19" spans="1:11" x14ac:dyDescent="0.25">
      <c r="A19" s="75" t="s">
        <v>657</v>
      </c>
      <c r="B19" s="51" t="s">
        <v>239</v>
      </c>
      <c r="C19" s="9">
        <v>6.3795852999999998E-3</v>
      </c>
      <c r="D19" s="9" t="str">
        <f>IF($B19="N/A","N/A",IF(C19&gt;10,"No",IF(C19&lt;=0,"No","Yes")))</f>
        <v>Yes</v>
      </c>
      <c r="E19" s="9">
        <v>0</v>
      </c>
      <c r="F19" s="9" t="str">
        <f>IF($B19="N/A","N/A",IF(E19&gt;10,"No",IF(E19&lt;=0,"No","Yes")))</f>
        <v>No</v>
      </c>
      <c r="G19" s="9">
        <v>0</v>
      </c>
      <c r="H19" s="9" t="str">
        <f>IF($B19="N/A","N/A",IF(G19&gt;10,"No",IF(G19&lt;=0,"No","Yes")))</f>
        <v>No</v>
      </c>
      <c r="I19" s="10">
        <v>-100</v>
      </c>
      <c r="J19" s="10" t="s">
        <v>1746</v>
      </c>
      <c r="K19" s="9" t="str">
        <f t="shared" si="1"/>
        <v>N/A</v>
      </c>
    </row>
    <row r="20" spans="1:11" x14ac:dyDescent="0.25">
      <c r="A20" s="75" t="s">
        <v>129</v>
      </c>
      <c r="B20" s="35" t="s">
        <v>213</v>
      </c>
      <c r="C20" s="9">
        <v>100</v>
      </c>
      <c r="D20" s="9" t="str">
        <f>IF($B20="N/A","N/A",IF(C20&gt;15,"No",IF(C20&lt;-15,"No","Yes")))</f>
        <v>N/A</v>
      </c>
      <c r="E20" s="9" t="s">
        <v>1746</v>
      </c>
      <c r="F20" s="9" t="str">
        <f>IF($B20="N/A","N/A",IF(E20&gt;15,"No",IF(E20&lt;-15,"No","Yes")))</f>
        <v>N/A</v>
      </c>
      <c r="G20" s="9" t="s">
        <v>1746</v>
      </c>
      <c r="H20" s="9" t="str">
        <f>IF($B20="N/A","N/A",IF(G20&gt;15,"No",IF(G20&lt;-15,"No","Yes")))</f>
        <v>N/A</v>
      </c>
      <c r="I20" s="10" t="s">
        <v>1746</v>
      </c>
      <c r="J20" s="10" t="s">
        <v>1746</v>
      </c>
      <c r="K20" s="9" t="str">
        <f t="shared" si="1"/>
        <v>N/A</v>
      </c>
    </row>
    <row r="21" spans="1:11" x14ac:dyDescent="0.25">
      <c r="A21" s="75" t="s">
        <v>849</v>
      </c>
      <c r="B21" s="35" t="s">
        <v>213</v>
      </c>
      <c r="C21" s="10">
        <v>8</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5" t="s">
        <v>1709</v>
      </c>
      <c r="B22" s="51" t="s">
        <v>224</v>
      </c>
      <c r="C22" s="9">
        <v>14.274322169</v>
      </c>
      <c r="D22" s="9" t="str">
        <f>IF($B22="N/A","N/A",IF(C22&gt;5,"No",IF(C22&lt;=0,"No","Yes")))</f>
        <v>No</v>
      </c>
      <c r="E22" s="9">
        <v>10.231617530999999</v>
      </c>
      <c r="F22" s="9" t="str">
        <f>IF($B22="N/A","N/A",IF(E22&gt;5,"No",IF(E22&lt;=0,"No","Yes")))</f>
        <v>No</v>
      </c>
      <c r="G22" s="9">
        <v>6.7401486072000001</v>
      </c>
      <c r="H22" s="9" t="str">
        <f>IF($B22="N/A","N/A",IF(G22&gt;5,"No",IF(G22&lt;=0,"No","Yes")))</f>
        <v>No</v>
      </c>
      <c r="I22" s="10">
        <v>-28.3</v>
      </c>
      <c r="J22" s="10">
        <v>-34.1</v>
      </c>
      <c r="K22" s="9" t="str">
        <f t="shared" si="1"/>
        <v>No</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19.389497207000002</v>
      </c>
      <c r="D24" s="9" t="str">
        <f>IF($B24="N/A","N/A",IF(C24&gt;15,"No",IF(C24&lt;-15,"No","Yes")))</f>
        <v>N/A</v>
      </c>
      <c r="E24" s="10">
        <v>18.523471278999999</v>
      </c>
      <c r="F24" s="9" t="str">
        <f>IF($B24="N/A","N/A",IF(E24&gt;15,"No",IF(E24&lt;-15,"No","Yes")))</f>
        <v>N/A</v>
      </c>
      <c r="G24" s="10">
        <v>15.28369906</v>
      </c>
      <c r="H24" s="9" t="str">
        <f>IF($B24="N/A","N/A",IF(G24&gt;15,"No",IF(G24&lt;-15,"No","Yes")))</f>
        <v>N/A</v>
      </c>
      <c r="I24" s="10">
        <v>-4.47</v>
      </c>
      <c r="J24" s="10">
        <v>-17.5</v>
      </c>
      <c r="K24" s="9" t="str">
        <f t="shared" si="1"/>
        <v>Yes</v>
      </c>
    </row>
    <row r="25" spans="1:11" x14ac:dyDescent="0.25">
      <c r="A25" s="75" t="s">
        <v>15</v>
      </c>
      <c r="B25" s="35" t="s">
        <v>240</v>
      </c>
      <c r="C25" s="9">
        <v>1.8086124401999999</v>
      </c>
      <c r="D25" s="9" t="str">
        <f>IF($B25="N/A","N/A",IF(C25&gt;20,"No",IF(C25&lt;1,"No","Yes")))</f>
        <v>Yes</v>
      </c>
      <c r="E25" s="9">
        <v>1.9496318766</v>
      </c>
      <c r="F25" s="9" t="str">
        <f>IF($B25="N/A","N/A",IF(E25&gt;20,"No",IF(E25&lt;1,"No","Yes")))</f>
        <v>Yes</v>
      </c>
      <c r="G25" s="9">
        <v>1.8875233299</v>
      </c>
      <c r="H25" s="9" t="str">
        <f>IF($B25="N/A","N/A",IF(G25&gt;20,"No",IF(G25&lt;1,"No","Yes")))</f>
        <v>Yes</v>
      </c>
      <c r="I25" s="10">
        <v>7.7969999999999997</v>
      </c>
      <c r="J25" s="10">
        <v>-3.19</v>
      </c>
      <c r="K25" s="9" t="str">
        <f t="shared" ref="K25:K34" si="2">IF(J25="Div by 0", "N/A", IF(J25="N/A","N/A", IF(J25&gt;30, "No", IF(J25&lt;-30, "No", "Yes"))))</f>
        <v>Yes</v>
      </c>
    </row>
    <row r="26" spans="1:11" x14ac:dyDescent="0.25">
      <c r="A26" s="75"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12.070175439</v>
      </c>
      <c r="D28" s="9" t="str">
        <f>IF($B28="N/A","N/A",IF(C28&gt;30,"No",IF(C28&lt;5,"No","Yes")))</f>
        <v>Yes</v>
      </c>
      <c r="E28" s="9">
        <v>10.503365248</v>
      </c>
      <c r="F28" s="9" t="str">
        <f>IF($B28="N/A","N/A",IF(E28&gt;30,"No",IF(E28&lt;5,"No","Yes")))</f>
        <v>Yes</v>
      </c>
      <c r="G28" s="9">
        <v>11.804063810000001</v>
      </c>
      <c r="H28" s="9" t="str">
        <f>IF($B28="N/A","N/A",IF(G28&gt;30,"No",IF(G28&lt;5,"No","Yes")))</f>
        <v>Yes</v>
      </c>
      <c r="I28" s="10">
        <v>-13</v>
      </c>
      <c r="J28" s="10">
        <v>12.38</v>
      </c>
      <c r="K28" s="9" t="str">
        <f t="shared" si="2"/>
        <v>Yes</v>
      </c>
    </row>
    <row r="29" spans="1:11" x14ac:dyDescent="0.25">
      <c r="A29" s="75" t="s">
        <v>852</v>
      </c>
      <c r="B29" s="35" t="s">
        <v>227</v>
      </c>
      <c r="C29" s="9">
        <v>48.073365230999997</v>
      </c>
      <c r="D29" s="9" t="str">
        <f>IF($B29="N/A","N/A",IF(C29&gt;75,"No",IF(C29&lt;15,"No","Yes")))</f>
        <v>Yes</v>
      </c>
      <c r="E29" s="9">
        <v>47.900274908</v>
      </c>
      <c r="F29" s="9" t="str">
        <f>IF($B29="N/A","N/A",IF(E29&gt;75,"No",IF(E29&lt;15,"No","Yes")))</f>
        <v>Yes</v>
      </c>
      <c r="G29" s="9">
        <v>47.969855971000001</v>
      </c>
      <c r="H29" s="9" t="str">
        <f>IF($B29="N/A","N/A",IF(G29&gt;75,"No",IF(G29&lt;15,"No","Yes")))</f>
        <v>Yes</v>
      </c>
      <c r="I29" s="10">
        <v>-0.36</v>
      </c>
      <c r="J29" s="10">
        <v>0.14530000000000001</v>
      </c>
      <c r="K29" s="9" t="str">
        <f t="shared" si="2"/>
        <v>Yes</v>
      </c>
    </row>
    <row r="30" spans="1:11" x14ac:dyDescent="0.25">
      <c r="A30" s="75" t="s">
        <v>853</v>
      </c>
      <c r="B30" s="35" t="s">
        <v>228</v>
      </c>
      <c r="C30" s="9">
        <v>39.85645933</v>
      </c>
      <c r="D30" s="9" t="str">
        <f>IF($B30="N/A","N/A",IF(C30&gt;70,"No",IF(C30&lt;25,"No","Yes")))</f>
        <v>Yes</v>
      </c>
      <c r="E30" s="9">
        <v>41.596359845000002</v>
      </c>
      <c r="F30" s="9" t="str">
        <f>IF($B30="N/A","N/A",IF(E30&gt;70,"No",IF(E30&lt;25,"No","Yes")))</f>
        <v>Yes</v>
      </c>
      <c r="G30" s="9">
        <v>40.22608022</v>
      </c>
      <c r="H30" s="9" t="str">
        <f>IF($B30="N/A","N/A",IF(G30&gt;70,"No",IF(G30&lt;25,"No","Yes")))</f>
        <v>Yes</v>
      </c>
      <c r="I30" s="10">
        <v>4.3650000000000002</v>
      </c>
      <c r="J30" s="10">
        <v>-3.29</v>
      </c>
      <c r="K30" s="9" t="str">
        <f t="shared" si="2"/>
        <v>Yes</v>
      </c>
    </row>
    <row r="31" spans="1:11" x14ac:dyDescent="0.25">
      <c r="A31" s="75" t="s">
        <v>160</v>
      </c>
      <c r="B31" s="35" t="s">
        <v>214</v>
      </c>
      <c r="C31" s="9">
        <v>99.958532695000002</v>
      </c>
      <c r="D31" s="9" t="str">
        <f>IF($B31="N/A","N/A",IF(C31&gt;100,"No",IF(C31&lt;95,"No","Yes")))</f>
        <v>Yes</v>
      </c>
      <c r="E31" s="9">
        <v>99.965241571000007</v>
      </c>
      <c r="F31" s="9" t="str">
        <f>IF($B31="N/A","N/A",IF(E31&gt;100,"No",IF(E31&lt;95,"No","Yes")))</f>
        <v>Yes</v>
      </c>
      <c r="G31" s="9">
        <v>99.968306510999994</v>
      </c>
      <c r="H31" s="9" t="str">
        <f>IF($B31="N/A","N/A",IF(G31&gt;100,"No",IF(G31&lt;95,"No","Yes")))</f>
        <v>Yes</v>
      </c>
      <c r="I31" s="10">
        <v>6.7000000000000002E-3</v>
      </c>
      <c r="J31" s="10">
        <v>3.0999999999999999E-3</v>
      </c>
      <c r="K31" s="9" t="str">
        <f t="shared" si="2"/>
        <v>Yes</v>
      </c>
    </row>
    <row r="32" spans="1:11" x14ac:dyDescent="0.25">
      <c r="A32" s="29" t="s">
        <v>374</v>
      </c>
      <c r="B32" s="35" t="s">
        <v>241</v>
      </c>
      <c r="C32" s="9">
        <v>1.5183413078000001</v>
      </c>
      <c r="D32" s="9" t="str">
        <f>IF($B32="N/A","N/A",IF(C32&gt;5,"No",IF(C32&lt;1,"No","Yes")))</f>
        <v>Yes</v>
      </c>
      <c r="E32" s="9">
        <v>1.1059500111</v>
      </c>
      <c r="F32" s="9" t="str">
        <f>IF($B32="N/A","N/A",IF(E32&gt;5,"No",IF(E32&lt;1,"No","Yes")))</f>
        <v>Yes</v>
      </c>
      <c r="G32" s="9">
        <v>0.99658414620000002</v>
      </c>
      <c r="H32" s="9" t="str">
        <f>IF($B32="N/A","N/A",IF(G32&gt;5,"No",IF(G32&lt;1,"No","Yes")))</f>
        <v>No</v>
      </c>
      <c r="I32" s="10">
        <v>-27.2</v>
      </c>
      <c r="J32" s="10">
        <v>-9.89</v>
      </c>
      <c r="K32" s="9" t="str">
        <f t="shared" si="2"/>
        <v>Yes</v>
      </c>
    </row>
    <row r="33" spans="1:11" x14ac:dyDescent="0.25">
      <c r="A33" s="29" t="s">
        <v>376</v>
      </c>
      <c r="B33" s="35" t="s">
        <v>242</v>
      </c>
      <c r="C33" s="9">
        <v>96.586921849999996</v>
      </c>
      <c r="D33" s="9" t="str">
        <f>IF($B33="N/A","N/A",IF(C33&gt;98,"No",IF(C33&lt;8,"No","Yes")))</f>
        <v>Yes</v>
      </c>
      <c r="E33" s="9">
        <v>97.282522830000005</v>
      </c>
      <c r="F33" s="9" t="str">
        <f>IF($B33="N/A","N/A",IF(E33&gt;98,"No",IF(E33&lt;8,"No","Yes")))</f>
        <v>Yes</v>
      </c>
      <c r="G33" s="9">
        <v>97.545515370999993</v>
      </c>
      <c r="H33" s="9" t="str">
        <f>IF($B33="N/A","N/A",IF(G33&gt;98,"No",IF(G33&lt;8,"No","Yes")))</f>
        <v>Yes</v>
      </c>
      <c r="I33" s="10">
        <v>0.72019999999999995</v>
      </c>
      <c r="J33" s="10">
        <v>0.27029999999999998</v>
      </c>
      <c r="K33" s="9" t="str">
        <f t="shared" si="2"/>
        <v>Yes</v>
      </c>
    </row>
    <row r="34" spans="1:11" x14ac:dyDescent="0.25">
      <c r="A34" s="29" t="s">
        <v>377</v>
      </c>
      <c r="B34" s="51" t="s">
        <v>224</v>
      </c>
      <c r="C34" s="9">
        <v>0.99840510370000002</v>
      </c>
      <c r="D34" s="9" t="str">
        <f>IF($B34="N/A","N/A",IF(C34&gt;5,"No",IF(C34&lt;=0,"No","Yes")))</f>
        <v>Yes</v>
      </c>
      <c r="E34" s="9">
        <v>0.9542768667</v>
      </c>
      <c r="F34" s="9" t="str">
        <f>IF($B34="N/A","N/A",IF(E34&gt;5,"No",IF(E34&lt;=0,"No","Yes")))</f>
        <v>Yes</v>
      </c>
      <c r="G34" s="9">
        <v>0.91558967499999999</v>
      </c>
      <c r="H34" s="9" t="str">
        <f>IF($B34="N/A","N/A",IF(G34&gt;5,"No",IF(G34&lt;=0,"No","Yes")))</f>
        <v>Yes</v>
      </c>
      <c r="I34" s="10">
        <v>-4.42</v>
      </c>
      <c r="J34" s="10">
        <v>-4.05</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999</v>
      </c>
      <c r="D6" s="9" t="str">
        <f>IF($B6="N/A","N/A",IF(C6&gt;15,"No",IF(C6&lt;-15,"No","Yes")))</f>
        <v>N/A</v>
      </c>
      <c r="E6" s="36">
        <v>748</v>
      </c>
      <c r="F6" s="9" t="str">
        <f>IF($B6="N/A","N/A",IF(E6&gt;15,"No",IF(E6&lt;-15,"No","Yes")))</f>
        <v>N/A</v>
      </c>
      <c r="G6" s="36">
        <v>847</v>
      </c>
      <c r="H6" s="9" t="str">
        <f>IF($B6="N/A","N/A",IF(G6&gt;15,"No",IF(G6&lt;-15,"No","Yes")))</f>
        <v>N/A</v>
      </c>
      <c r="I6" s="10">
        <v>-25.1</v>
      </c>
      <c r="J6" s="10">
        <v>13.24</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1822.6156156</v>
      </c>
      <c r="D9" s="9" t="str">
        <f>IF($B9="N/A","N/A",IF(C9&gt;15,"No",IF(C9&lt;-15,"No","Yes")))</f>
        <v>N/A</v>
      </c>
      <c r="E9" s="37">
        <v>1950.8288769999999</v>
      </c>
      <c r="F9" s="9" t="str">
        <f>IF($B9="N/A","N/A",IF(E9&gt;15,"No",IF(E9&lt;-15,"No","Yes")))</f>
        <v>N/A</v>
      </c>
      <c r="G9" s="37">
        <v>2053.9303424</v>
      </c>
      <c r="H9" s="9" t="str">
        <f>IF($B9="N/A","N/A",IF(G9&gt;15,"No",IF(G9&lt;-15,"No","Yes")))</f>
        <v>N/A</v>
      </c>
      <c r="I9" s="10">
        <v>7.0350000000000001</v>
      </c>
      <c r="J9" s="10">
        <v>5.2850000000000001</v>
      </c>
      <c r="K9" s="9" t="str">
        <f t="shared" si="0"/>
        <v>Yes</v>
      </c>
    </row>
    <row r="10" spans="1:11" x14ac:dyDescent="0.25">
      <c r="A10" s="75" t="s">
        <v>655</v>
      </c>
      <c r="B10" s="35" t="s">
        <v>237</v>
      </c>
      <c r="C10" s="8">
        <v>95.895895895999999</v>
      </c>
      <c r="D10" s="9" t="str">
        <f>IF($B10="N/A","N/A",IF(C10&gt;99,"No",IF(C10&lt;75,"No","Yes")))</f>
        <v>Yes</v>
      </c>
      <c r="E10" s="8">
        <v>99.866310159999998</v>
      </c>
      <c r="F10" s="9" t="str">
        <f>IF($B10="N/A","N/A",IF(E10&gt;99,"No",IF(E10&lt;75,"No","Yes")))</f>
        <v>No</v>
      </c>
      <c r="G10" s="8">
        <v>99.881936245999995</v>
      </c>
      <c r="H10" s="9" t="str">
        <f>IF($B10="N/A","N/A",IF(G10&gt;99,"No",IF(G10&lt;75,"No","Yes")))</f>
        <v>No</v>
      </c>
      <c r="I10" s="10">
        <v>4.1399999999999997</v>
      </c>
      <c r="J10" s="10">
        <v>1.5599999999999999E-2</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4.1041041041000001</v>
      </c>
      <c r="D12" s="9" t="str">
        <f>IF($B12="N/A","N/A",IF(C12&gt;10,"No",IF(C12&lt;=0,"No","Yes")))</f>
        <v>Yes</v>
      </c>
      <c r="E12" s="9">
        <v>0.1336898396</v>
      </c>
      <c r="F12" s="9" t="str">
        <f>IF($B12="N/A","N/A",IF(E12&gt;10,"No",IF(E12&lt;=0,"No","Yes")))</f>
        <v>Yes</v>
      </c>
      <c r="G12" s="9">
        <v>0.1180637544</v>
      </c>
      <c r="H12" s="9" t="str">
        <f>IF($B12="N/A","N/A",IF(G12&gt;10,"No",IF(G12&lt;=0,"No","Yes")))</f>
        <v>Yes</v>
      </c>
      <c r="I12" s="10">
        <v>-96.7</v>
      </c>
      <c r="J12" s="10">
        <v>-11.7</v>
      </c>
      <c r="K12" s="9" t="str">
        <f t="shared" si="0"/>
        <v>Yes</v>
      </c>
    </row>
    <row r="13" spans="1:11" x14ac:dyDescent="0.25">
      <c r="A13" s="75" t="s">
        <v>658</v>
      </c>
      <c r="B13" s="51"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5"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13.913913914</v>
      </c>
      <c r="D16" s="9" t="str">
        <f>IF($B16="N/A","N/A",IF(C16&gt;30,"No",IF(C16&lt;5,"No","Yes")))</f>
        <v>Yes</v>
      </c>
      <c r="E16" s="9">
        <v>13.502673797</v>
      </c>
      <c r="F16" s="9" t="str">
        <f>IF($B16="N/A","N/A",IF(E16&gt;30,"No",IF(E16&lt;5,"No","Yes")))</f>
        <v>Yes</v>
      </c>
      <c r="G16" s="9">
        <v>11.688311688000001</v>
      </c>
      <c r="H16" s="9" t="str">
        <f>IF($B16="N/A","N/A",IF(G16&gt;30,"No",IF(G16&lt;5,"No","Yes")))</f>
        <v>Yes</v>
      </c>
      <c r="I16" s="10">
        <v>-2.96</v>
      </c>
      <c r="J16" s="10">
        <v>-13.4</v>
      </c>
      <c r="K16" s="9" t="str">
        <f t="shared" si="0"/>
        <v>Yes</v>
      </c>
    </row>
    <row r="17" spans="1:11" x14ac:dyDescent="0.25">
      <c r="A17" s="75" t="s">
        <v>852</v>
      </c>
      <c r="B17" s="35" t="s">
        <v>227</v>
      </c>
      <c r="C17" s="9">
        <v>36.836836837</v>
      </c>
      <c r="D17" s="9" t="str">
        <f>IF($B17="N/A","N/A",IF(C17&gt;75,"No",IF(C17&lt;15,"No","Yes")))</f>
        <v>Yes</v>
      </c>
      <c r="E17" s="9">
        <v>37.566844920000001</v>
      </c>
      <c r="F17" s="9" t="str">
        <f>IF($B17="N/A","N/A",IF(E17&gt;75,"No",IF(E17&lt;15,"No","Yes")))</f>
        <v>Yes</v>
      </c>
      <c r="G17" s="9">
        <v>32.231404959000002</v>
      </c>
      <c r="H17" s="9" t="str">
        <f>IF($B17="N/A","N/A",IF(G17&gt;75,"No",IF(G17&lt;15,"No","Yes")))</f>
        <v>Yes</v>
      </c>
      <c r="I17" s="10">
        <v>1.982</v>
      </c>
      <c r="J17" s="10">
        <v>-14.2</v>
      </c>
      <c r="K17" s="9" t="str">
        <f t="shared" si="0"/>
        <v>Yes</v>
      </c>
    </row>
    <row r="18" spans="1:11" x14ac:dyDescent="0.25">
      <c r="A18" s="75" t="s">
        <v>853</v>
      </c>
      <c r="B18" s="35" t="s">
        <v>228</v>
      </c>
      <c r="C18" s="9">
        <v>49.249249249000002</v>
      </c>
      <c r="D18" s="9" t="str">
        <f>IF($B18="N/A","N/A",IF(C18&gt;70,"No",IF(C18&lt;25,"No","Yes")))</f>
        <v>Yes</v>
      </c>
      <c r="E18" s="9">
        <v>48.930481282999999</v>
      </c>
      <c r="F18" s="9" t="str">
        <f>IF($B18="N/A","N/A",IF(E18&gt;70,"No",IF(E18&lt;25,"No","Yes")))</f>
        <v>Yes</v>
      </c>
      <c r="G18" s="9">
        <v>56.080283352999999</v>
      </c>
      <c r="H18" s="9" t="str">
        <f>IF($B18="N/A","N/A",IF(G18&gt;70,"No",IF(G18&lt;25,"No","Yes")))</f>
        <v>Yes</v>
      </c>
      <c r="I18" s="10">
        <v>-0.64700000000000002</v>
      </c>
      <c r="J18" s="10">
        <v>14.61</v>
      </c>
      <c r="K18" s="9" t="str">
        <f t="shared" si="0"/>
        <v>Yes</v>
      </c>
    </row>
    <row r="19" spans="1:11" x14ac:dyDescent="0.25">
      <c r="A19" s="75" t="s">
        <v>160</v>
      </c>
      <c r="B19" s="35" t="s">
        <v>214</v>
      </c>
      <c r="C19" s="9">
        <v>99.899899899999994</v>
      </c>
      <c r="D19" s="9" t="str">
        <f>IF($B19="N/A","N/A",IF(C19&gt;100,"No",IF(C19&lt;95,"No","Yes")))</f>
        <v>Yes</v>
      </c>
      <c r="E19" s="9">
        <v>99.465240641999998</v>
      </c>
      <c r="F19" s="9" t="str">
        <f>IF($B19="N/A","N/A",IF(E19&gt;100,"No",IF(E19&lt;95,"No","Yes")))</f>
        <v>Yes</v>
      </c>
      <c r="G19" s="9">
        <v>99.881936245999995</v>
      </c>
      <c r="H19" s="9" t="str">
        <f>IF($B19="N/A","N/A",IF(G19&gt;100,"No",IF(G19&lt;95,"No","Yes")))</f>
        <v>Yes</v>
      </c>
      <c r="I19" s="10">
        <v>-0.435</v>
      </c>
      <c r="J19" s="10">
        <v>0.41889999999999999</v>
      </c>
      <c r="K19" s="9" t="str">
        <f t="shared" si="0"/>
        <v>Yes</v>
      </c>
    </row>
    <row r="20" spans="1:11" x14ac:dyDescent="0.25">
      <c r="A20" s="29" t="s">
        <v>374</v>
      </c>
      <c r="B20" s="35" t="s">
        <v>241</v>
      </c>
      <c r="C20" s="9">
        <v>14.914914915000001</v>
      </c>
      <c r="D20" s="9" t="str">
        <f>IF($B20="N/A","N/A",IF(C20&gt;5,"No",IF(C20&lt;1,"No","Yes")))</f>
        <v>No</v>
      </c>
      <c r="E20" s="9">
        <v>9.4919786096000003</v>
      </c>
      <c r="F20" s="9" t="str">
        <f>IF($B20="N/A","N/A",IF(E20&gt;5,"No",IF(E20&lt;1,"No","Yes")))</f>
        <v>No</v>
      </c>
      <c r="G20" s="9">
        <v>12.042502952</v>
      </c>
      <c r="H20" s="9" t="str">
        <f>IF($B20="N/A","N/A",IF(G20&gt;5,"No",IF(G20&lt;1,"No","Yes")))</f>
        <v>No</v>
      </c>
      <c r="I20" s="10">
        <v>-36.4</v>
      </c>
      <c r="J20" s="10">
        <v>26.87</v>
      </c>
      <c r="K20" s="9" t="str">
        <f t="shared" si="0"/>
        <v>Yes</v>
      </c>
    </row>
    <row r="21" spans="1:11" x14ac:dyDescent="0.25">
      <c r="A21" s="29" t="s">
        <v>376</v>
      </c>
      <c r="B21" s="35" t="s">
        <v>242</v>
      </c>
      <c r="C21" s="9">
        <v>71.271271271000003</v>
      </c>
      <c r="D21" s="9" t="str">
        <f>IF($B21="N/A","N/A",IF(C21&gt;98,"No",IF(C21&lt;8,"No","Yes")))</f>
        <v>Yes</v>
      </c>
      <c r="E21" s="9">
        <v>75.401069519000004</v>
      </c>
      <c r="F21" s="9" t="str">
        <f>IF($B21="N/A","N/A",IF(E21&gt;98,"No",IF(E21&lt;8,"No","Yes")))</f>
        <v>Yes</v>
      </c>
      <c r="G21" s="9">
        <v>75.796930341999996</v>
      </c>
      <c r="H21" s="9" t="str">
        <f>IF($B21="N/A","N/A",IF(G21&gt;98,"No",IF(G21&lt;8,"No","Yes")))</f>
        <v>Yes</v>
      </c>
      <c r="I21" s="10">
        <v>5.7939999999999996</v>
      </c>
      <c r="J21" s="10">
        <v>0.52500000000000002</v>
      </c>
      <c r="K21" s="9" t="str">
        <f t="shared" si="0"/>
        <v>Yes</v>
      </c>
    </row>
    <row r="22" spans="1:11" x14ac:dyDescent="0.25">
      <c r="A22" s="29" t="s">
        <v>377</v>
      </c>
      <c r="B22" s="51" t="s">
        <v>224</v>
      </c>
      <c r="C22" s="9">
        <v>1.9019019019000001</v>
      </c>
      <c r="D22" s="9" t="str">
        <f>IF($B22="N/A","N/A",IF(C22&gt;5,"No",IF(C22&lt;=0,"No","Yes")))</f>
        <v>Yes</v>
      </c>
      <c r="E22" s="9">
        <v>2.6737967914</v>
      </c>
      <c r="F22" s="9" t="str">
        <f>IF($B22="N/A","N/A",IF(E22&gt;5,"No",IF(E22&lt;=0,"No","Yes")))</f>
        <v>Yes</v>
      </c>
      <c r="G22" s="9">
        <v>1.6528925619999999</v>
      </c>
      <c r="H22" s="9" t="str">
        <f>IF($B22="N/A","N/A",IF(G22&gt;5,"No",IF(G22&lt;=0,"No","Yes")))</f>
        <v>Yes</v>
      </c>
      <c r="I22" s="10">
        <v>40.590000000000003</v>
      </c>
      <c r="J22" s="10">
        <v>-38.200000000000003</v>
      </c>
      <c r="K22" s="9" t="str">
        <f t="shared" si="0"/>
        <v>No</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2025-05-14T15:47:41Z</dcterms:modified>
  <dc:language>English</dc:language>
</cp:coreProperties>
</file>