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WY 2013-2015\"/>
    </mc:Choice>
  </mc:AlternateContent>
  <xr:revisionPtr revIDLastSave="0" documentId="8_{1FCC3E34-256F-4C21-99C2-B8354C3E9266}"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<sst xmlns="http://schemas.openxmlformats.org/spreadsheetml/2006/main" count="8149" uniqueCount="1753">
  <si>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</si>
  <si>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</si>
  <si>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</si>
  <si>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</si>
  <si>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</si>
  <si>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</si>
  <si>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</si>
  <si>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</si>
  <si>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</si>
  <si>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</si>
  <si>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</si>
  <si>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</si>
  <si>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</si>
  <si>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</si>
  <si>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</si>
  <si>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</si>
  <si>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</si>
  <si>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</si>
  <si>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</si>
  <si>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</si>
  <si>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</si>
  <si>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</si>
  <si>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</si>
  <si>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</si>
  <si>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</si>
  <si>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</si>
  <si>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</si>
  <si>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</si>
  <si>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</si>
  <si>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</si>
  <si>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</si>
  <si>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</si>
  <si>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</si>
  <si>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</si>
  <si>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</si>
  <si>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</si>
  <si>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</si>
  <si>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</si>
  <si>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</si>
  <si>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</si>
  <si>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</si>
  <si>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</si>
  <si>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</si>
  <si>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</si>
  <si>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</si>
  <si>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</si>
  <si>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</si>
  <si>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</si>
  <si>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</si>
  <si>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</si>
  <si>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</si>
  <si>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</si>
  <si>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</si>
  <si>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</si>
  <si>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</si>
  <si>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</si>
  <si>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</si>
  <si>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</si>
  <si>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</si>
  <si>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</si>
  <si>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</si>
  <si>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</si>
  <si>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</si>
  <si>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</si>
  <si>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</si>
  <si>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</si>
  <si>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</si>
  <si>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</si>
  <si>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</si>
  <si>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</si>
  <si>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</si>
  <si>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</si>
  <si>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</si>
  <si>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</si>
  <si>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</si>
  <si>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</si>
  <si>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</si>
  <si>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</si>
  <si>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</si>
  <si>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</si>
  <si>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</si>
  <si>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</si>
  <si>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</si>
  <si>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</si>
  <si>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</si>
  <si>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</si>
  <si>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</si>
  <si>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</si>
  <si>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</si>
  <si>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</si>
  <si>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</si>
  <si>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</si>
  <si>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</si>
  <si>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</si>
  <si>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</si>
  <si>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</si>
  <si>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</si>
  <si>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</si>
  <si>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</si>
  <si>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</si>
  <si>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</si>
  <si>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</si>
  <si>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</si>
  <si>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</si>
  <si>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</si>
  <si>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</si>
  <si>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</si>
  <si>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</si>
  <si>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</si>
  <si>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</si>
  <si>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</si>
  <si>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</si>
  <si>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</si>
  <si>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</si>
  <si>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</si>
  <si>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</si>
  <si>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</si>
  <si>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</si>
  <si>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</si>
  <si>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</si>
  <si>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</si>
  <si>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</si>
  <si>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</si>
  <si>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</si>
  <si>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</si>
  <si>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</si>
  <si>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</si>
  <si>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</si>
  <si>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</si>
  <si>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</si>
  <si>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</si>
  <si>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</si>
  <si>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</si>
  <si>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</si>
  <si>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</si>
  <si>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</si>
  <si>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</si>
  <si>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</si>
  <si>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</si>
  <si>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</si>
  <si>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</si>
  <si>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</si>
  <si>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</si>
  <si>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</si>
  <si>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</si>
  <si>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</si>
  <si>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</si>
  <si>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</si>
  <si>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</si>
  <si>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</si>
  <si>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</si>
  <si>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</si>
  <si>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</si>
  <si>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</si>
  <si>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</si>
  <si>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</si>
  <si>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</si>
  <si>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</si>
  <si>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</si>
  <si>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</si>
  <si>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</si>
  <si>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</si>
  <si>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</si>
  <si>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</si>
  <si>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</si>
  <si>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</si>
  <si>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</si>
  <si>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</si>
  <si>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</si>
  <si>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</si>
  <si>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</si>
  <si>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</si>
  <si>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</si>
  <si>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</si>
  <si>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</si>
  <si>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</si>
  <si>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</si>
  <si>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</si>
  <si>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</si>
  <si>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</si>
  <si>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</si>
  <si>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</si>
  <si>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</si>
  <si>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</si>
  <si>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</si>
  <si>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</si>
  <si>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</si>
  <si>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</si>
  <si>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</si>
  <si>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</si>
  <si>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</si>
  <si>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</si>
  <si>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</si>
  <si>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</si>
  <si>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</si>
  <si>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</si>
  <si>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</si>
  <si>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</si>
  <si>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</si>
  <si>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</si>
  <si>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</si>
  <si>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</si>
  <si>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</si>
  <si>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</si>
  <si>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</si>
  <si>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</si>
  <si>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</si>
  <si>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</si>
  <si>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</si>
  <si>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</si>
  <si>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</si>
  <si>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</si>
  <si>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</si>
  <si>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</si>
  <si>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</si>
  <si>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</si>
  <si>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</si>
  <si>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</si>
  <si>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</si>
  <si>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</si>
  <si>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</si>
  <si>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</si>
  <si>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</si>
  <si>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</si>
  <si>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</si>
  <si>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</si>
  <si>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</si>
  <si>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</si>
  <si>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</si>
  <si>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</si>
  <si>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</si>
  <si>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</si>
  <si>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</si>
  <si>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</si>
  <si>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</si>
  <si>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</si>
  <si>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</si>
  <si>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</si>
  <si>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</si>
  <si>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</si>
  <si>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</si>
  <si>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</si>
  <si>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</si>
  <si>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</si>
  <si>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</si>
  <si>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</si>
  <si>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</si>
  <si>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</si>
  <si>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</si>
  <si>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</si>
  <si>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</si>
  <si>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</si>
  <si>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</si>
  <si>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</si>
  <si>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</si>
  <si>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</si>
  <si>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</si>
  <si>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</si>
  <si>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</si>
  <si>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</si>
  <si>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</si>
  <si>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</si>
  <si>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</si>
  <si>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</si>
  <si>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</si>
  <si>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</si>
  <si>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</si>
  <si>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</si>
  <si>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</si>
  <si>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</si>
  <si>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</si>
  <si>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</si>
  <si>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</si>
  <si>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</si>
  <si>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</si>
  <si>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</si>
  <si>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</si>
  <si>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</si>
  <si>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</si>
  <si>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</si>
  <si>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</si>
  <si>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</si>
  <si>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</si>
  <si>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</si>
  <si>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</si>
  <si>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</si>
  <si>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</si>
  <si>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</si>
  <si>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</si>
  <si>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</si>
  <si>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</si>
  <si>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</si>
  <si>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</si>
  <si>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</si>
  <si>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</si>
  <si>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</si>
  <si>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</si>
  <si>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</si>
  <si>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</si>
  <si>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</si>
  <si>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</si>
  <si>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</si>
  <si>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</si>
  <si>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</si>
  <si>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</si>
  <si>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</si>
  <si>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</si>
  <si>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</si>
  <si>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</si>
  <si>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</si>
  <si>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</si>
  <si>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</si>
  <si>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</si>
  <si>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</si>
  <si>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</si>
  <si>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</si>
  <si>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</si>
  <si>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</si>
  <si>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</si>
  <si>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</si>
  <si>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</si>
  <si>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</si>
  <si>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</si>
  <si>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</si>
  <si>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</si>
  <si>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</si>
  <si>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</si>
  <si>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</si>
  <si>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</si>
  <si>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</si>
  <si>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</si>
  <si>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</si>
  <si>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</si>
  <si>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</si>
  <si>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</si>
  <si>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</si>
  <si>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</si>
  <si>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</si>
  <si>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</si>
  <si>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</si>
  <si>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</si>
  <si>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</si>
  <si>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</si>
  <si>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</si>
  <si>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</si>
  <si>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</si>
  <si>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</si>
  <si>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</si>
  <si>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</si>
  <si>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</si>
  <si>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</si>
  <si>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</si>
  <si>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</si>
  <si>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</si>
  <si>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</si>
  <si>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</si>
  <si>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</si>
  <si>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</si>
  <si>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</si>
  <si>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</si>
  <si>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</si>
  <si>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</si>
  <si>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</si>
  <si>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</si>
  <si>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</si>
  <si>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</si>
  <si>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</si>
  <si>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</si>
  <si>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</si>
  <si>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</si>
  <si>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</si>
  <si>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</si>
  <si>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</si>
  <si>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</si>
  <si>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</si>
  <si>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</si>
  <si>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</si>
  <si>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</si>
  <si>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</si>
  <si>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</si>
  <si>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</si>
  <si>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</si>
  <si>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</si>
  <si>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</si>
  <si>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</si>
  <si>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</si>
  <si>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</si>
  <si>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</si>
  <si>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</si>
  <si>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</si>
  <si>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</si>
  <si>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</si>
  <si>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</si>
  <si>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</si>
  <si>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</si>
  <si>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</si>
  <si>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</si>
  <si>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</si>
  <si>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</si>
  <si>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</si>
  <si>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</si>
  <si>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</si>
  <si>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</si>
  <si>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</si>
  <si>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</si>
  <si>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</si>
  <si>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</si>
  <si>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</si>
  <si>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</si>
  <si>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</si>
  <si>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</si>
  <si>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</si>
  <si>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</si>
  <si>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</si>
  <si>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</si>
  <si>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</si>
  <si>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</si>
  <si>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</si>
  <si>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</si>
  <si>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</si>
  <si>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</si>
  <si>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</si>
  <si>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</si>
  <si>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</si>
  <si>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</si>
  <si>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</si>
  <si>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</si>
  <si>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</si>
  <si>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</si>
  <si>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</si>
  <si>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</si>
  <si>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</si>
  <si>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</si>
  <si>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</si>
  <si>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</si>
  <si>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</si>
  <si>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</si>
  <si>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</si>
  <si>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</si>
  <si>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</si>
  <si>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</si>
  <si>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</si>
  <si>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</si>
  <si>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</si>
  <si>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</si>
  <si>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</si>
  <si>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</si>
  <si>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</si>
  <si>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</si>
  <si>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</si>
  <si>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</si>
  <si>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</si>
  <si>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</si>
  <si>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</si>
  <si>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</si>
  <si>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</si>
  <si>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</si>
  <si>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</si>
  <si>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</si>
  <si>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</si>
  <si>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</si>
  <si>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</si>
  <si>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</si>
  <si>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</si>
  <si>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</si>
  <si>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</si>
  <si>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</si>
  <si>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</si>
  <si>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</si>
  <si>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</si>
  <si>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</si>
  <si>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</si>
  <si>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</si>
  <si>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</si>
  <si>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</si>
  <si>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</si>
  <si>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</si>
  <si>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</si>
  <si>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</si>
  <si>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</si>
  <si>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</si>
  <si>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</si>
  <si>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</si>
  <si>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</si>
  <si>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</si>
  <si>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</si>
  <si>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</si>
  <si>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</si>
  <si>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</si>
  <si>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</si>
  <si>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</si>
  <si>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</si>
  <si>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</si>
  <si>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</si>
  <si>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</si>
  <si>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</si>
  <si>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</si>
  <si>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</si>
  <si>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</si>
  <si>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</si>
  <si>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</si>
  <si>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</si>
  <si>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</si>
  <si>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</si>
  <si>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</si>
  <si>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</si>
  <si>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</si>
  <si>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</si>
  <si>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</si>
  <si>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</si>
  <si>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</si>
  <si>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</si>
  <si>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</si>
  <si>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</si>
  <si>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</si>
  <si>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</si>
  <si>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</si>
  <si>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</si>
  <si>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</si>
  <si>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</si>
  <si>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</si>
  <si>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</si>
  <si>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</si>
  <si>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</si>
  <si>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</si>
  <si>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</si>
  <si>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</si>
  <si>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</si>
  <si>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</si>
  <si>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</si>
  <si>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</si>
  <si>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</si>
  <si>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</si>
  <si>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</si>
  <si>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</si>
  <si>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</si>
  <si>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</si>
  <si>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</si>
  <si>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</si>
  <si>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</si>
  <si>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</si>
  <si>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</si>
  <si>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</si>
  <si>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</si>
  <si>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</si>
  <si>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</si>
  <si>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</si>
  <si>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</si>
  <si>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</si>
  <si>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</si>
  <si>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</si>
  <si>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</si>
  <si>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</si>
  <si>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</si>
  <si>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</si>
  <si>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</si>
  <si>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</si>
  <si>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</si>
  <si>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</si>
  <si>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</si>
  <si>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</si>
  <si>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</si>
  <si>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</si>
  <si>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</si>
  <si>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</si>
  <si>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</si>
  <si>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</si>
  <si>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</si>
  <si>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</si>
  <si>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</si>
  <si>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</si>
  <si>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</si>
  <si>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</si>
  <si>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</si>
  <si>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</si>
  <si>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</si>
  <si>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</si>
  <si>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</si>
  <si>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</si>
  <si>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</si>
  <si>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</si>
  <si>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</si>
  <si>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</si>
  <si>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</si>
  <si>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</si>
  <si>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</si>
  <si>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</si>
  <si>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</si>
  <si>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</si>
  <si>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</si>
  <si>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</si>
  <si>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</si>
  <si>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</si>
  <si>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</si>
  <si>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</si>
  <si>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</si>
  <si>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</si>
  <si>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</si>
  <si>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</si>
  <si>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</si>
  <si>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</si>
  <si>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</si>
  <si>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</si>
  <si>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</si>
  <si>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</si>
  <si>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</si>
  <si>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</si>
  <si>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</si>
  <si>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</si>
  <si>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</si>
  <si>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</si>
  <si>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</si>
  <si>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</si>
  <si>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</si>
  <si>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</si>
  <si>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</si>
  <si>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</si>
  <si>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</si>
  <si>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</si>
  <si>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</si>
  <si>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</si>
  <si>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</si>
  <si>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</si>
  <si>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</si>
  <si>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</si>
  <si>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</si>
  <si>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</si>
  <si>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</si>
  <si>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</si>
  <si>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</si>
  <si>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</si>
  <si>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</si>
  <si>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</si>
  <si>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</si>
  <si>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</si>
  <si>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</si>
  <si>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</si>
  <si>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</si>
  <si>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</si>
  <si>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</si>
  <si>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</si>
  <si>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</si>
  <si>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</si>
  <si>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</si>
  <si>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</si>
  <si>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</si>
  <si>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</si>
  <si>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</si>
  <si>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</si>
  <si>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</si>
  <si>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</si>
  <si>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</si>
  <si>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</si>
  <si>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</si>
  <si>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</si>
  <si>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</si>
  <si>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</si>
  <si>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</si>
  <si>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</si>
  <si>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</si>
  <si>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</si>
  <si>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</si>
  <si>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</si>
  <si>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</si>
  <si>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</si>
  <si>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</si>
  <si>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</si>
  <si>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</si>
  <si>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</si>
  <si>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</si>
  <si>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</si>
  <si>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</si>
  <si>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</si>
  <si>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</si>
  <si>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</si>
  <si>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</si>
  <si>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</si>
  <si>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</si>
  <si>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</si>
  <si>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</si>
  <si>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</si>
  <si>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</si>
  <si>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</si>
  <si>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</si>
  <si>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</si>
  <si>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</si>
  <si>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</si>
  <si>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</si>
  <si>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</si>
  <si>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</si>
  <si>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</si>
  <si>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</si>
  <si>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</si>
  <si>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</si>
  <si>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</si>
  <si>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</si>
  <si>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</si>
  <si>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</si>
  <si>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</si>
  <si>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</si>
  <si>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</si>
  <si>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</si>
  <si>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</si>
  <si>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</si>
  <si>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</si>
  <si>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</si>
  <si>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</si>
  <si>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</si>
  <si>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</si>
  <si>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</si>
  <si>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</si>
  <si>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</si>
  <si>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</si>
  <si>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</si>
  <si>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</si>
  <si>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</si>
  <si>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</si>
  <si>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</si>
  <si>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</si>
  <si>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</si>
  <si>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</si>
  <si>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</si>
  <si>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</si>
  <si>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</si>
  <si>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</si>
  <si>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</si>
  <si>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</si>
  <si>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</si>
  <si>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</si>
  <si>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</si>
  <si>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</si>
  <si>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</si>
  <si>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</si>
  <si>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</si>
  <si>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</si>
  <si>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</si>
  <si>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</si>
  <si>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</si>
  <si>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</si>
  <si>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</si>
  <si>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</si>
  <si>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</si>
  <si>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</si>
  <si>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</si>
  <si>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</si>
  <si>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</si>
  <si>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</si>
  <si>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</si>
  <si>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</si>
  <si>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</si>
  <si>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</si>
  <si>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</si>
  <si>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</si>
  <si>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</si>
  <si>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</si>
  <si>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</si>
  <si>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</si>
  <si>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</si>
  <si>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</si>
  <si>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</si>
  <si>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</si>
  <si>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</si>
  <si>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</si>
  <si>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</si>
  <si>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</si>
  <si>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</si>
  <si>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</si>
  <si>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</si>
  <si>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</si>
  <si>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</si>
  <si>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</si>
  <si>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</si>
  <si>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</si>
  <si>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</si>
  <si>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</si>
  <si>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</si>
  <si>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</si>
  <si>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</si>
  <si>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</si>
  <si>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</si>
  <si>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</si>
  <si>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</si>
  <si>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</si>
  <si>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</si>
  <si>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</si>
  <si>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</si>
  <si>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</si>
  <si>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</si>
  <si>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</si>
  <si>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</si>
  <si>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</si>
  <si>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</si>
  <si>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</si>
  <si>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</si>
  <si>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</si>
  <si>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</si>
  <si>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</si>
  <si>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</si>
  <si>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</si>
  <si>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</si>
  <si>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</si>
  <si>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</si>
  <si>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</si>
  <si>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</si>
  <si>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</si>
  <si>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</si>
  <si>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</si>
  <si>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</si>
  <si>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</si>
  <si>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</si>
  <si>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</si>
  <si>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</si>
  <si>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</si>
  <si>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</si>
  <si>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</si>
  <si>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</si>
  <si>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</si>
  <si>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</si>
  <si>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</si>
  <si>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</si>
  <si>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</si>
  <si>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</si>
  <si>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</si>
  <si>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</si>
  <si>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</si>
  <si>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</si>
  <si>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</si>
  <si>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</si>
  <si>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</si>
  <si>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</si>
  <si>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</si>
  <si>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</si>
  <si>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</si>
  <si>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</si>
  <si>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</si>
  <si>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</si>
  <si>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</si>
  <si>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</si>
  <si>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</si>
  <si>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</si>
  <si>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</si>
  <si>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</si>
  <si>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</si>
  <si>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</si>
  <si>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</si>
  <si>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</si>
  <si>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</si>
  <si>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</si>
  <si>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</si>
  <si>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</si>
  <si>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</si>
  <si>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</si>
  <si>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</si>
  <si>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</si>
  <si>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</si>
  <si>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</si>
  <si>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</si>
  <si>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</si>
  <si>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</si>
  <si>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</si>
  <si>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</si>
  <si>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</si>
  <si>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</si>
  <si>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</si>
  <si>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</si>
  <si>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</si>
  <si>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</si>
  <si>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</si>
  <si>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</si>
  <si>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</si>
  <si>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</si>
  <si>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</si>
  <si>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</si>
  <si>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</si>
  <si>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</si>
  <si>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</si>
  <si>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</si>
  <si>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</si>
  <si>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</si>
  <si>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</si>
  <si>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</si>
  <si>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</si>
  <si>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</si>
  <si>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</si>
  <si>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</si>
  <si>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</si>
  <si>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</si>
  <si>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</si>
  <si>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</si>
  <si>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</si>
  <si>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</si>
  <si>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</si>
  <si>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</si>
  <si>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</si>
  <si>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</si>
  <si>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</si>
  <si>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</si>
  <si>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</si>
  <si>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</si>
  <si>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</si>
  <si>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</si>
  <si>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</si>
  <si>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</si>
  <si>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</si>
  <si>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</si>
  <si>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</si>
  <si>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</si>
  <si>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</si>
  <si>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</si>
  <si>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</si>
  <si>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</si>
  <si>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</si>
  <si>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</si>
  <si>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</si>
  <si>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</si>
  <si>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</si>
  <si>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</si>
  <si>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</si>
  <si>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</si>
  <si>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</si>
  <si>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</si>
  <si>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</si>
  <si>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</si>
  <si>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</si>
  <si>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</si>
  <si>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</si>
  <si>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</si>
  <si>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</si>
  <si>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</si>
  <si>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</si>
  <si>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</si>
  <si>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</si>
  <si>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</si>
  <si>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</si>
  <si>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</si>
  <si>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</si>
  <si>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</si>
  <si>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</si>
  <si>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</si>
  <si>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</si>
  <si>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</si>
  <si>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</si>
  <si>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</si>
  <si>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</si>
  <si>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</si>
  <si>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</si>
  <si>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</si>
  <si>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</si>
  <si>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</si>
  <si>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</si>
  <si>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</si>
  <si>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</si>
  <si>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</si>
  <si>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</si>
  <si>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</si>
  <si>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</si>
  <si>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</si>
  <si>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</si>
  <si>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</si>
  <si>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</si>
  <si>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</si>
  <si>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</si>
  <si>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</si>
  <si>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</si>
  <si>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</si>
  <si>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</si>
  <si>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</si>
  <si>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</si>
  <si>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</si>
  <si>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</si>
  <si>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</si>
  <si>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</si>
  <si>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</si>
  <si>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</si>
  <si>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</si>
  <si>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</si>
  <si>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</si>
  <si>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</si>
  <si>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</si>
  <si>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</si>
  <si>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</si>
  <si>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</si>
  <si>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</si>
  <si>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</si>
  <si>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</si>
  <si>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</si>
  <si>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</si>
  <si>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</si>
  <si>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</si>
  <si>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</si>
  <si>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</si>
  <si>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</si>
  <si>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</si>
  <si>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</si>
  <si>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</si>
  <si>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</si>
  <si>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</si>
  <si>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</si>
  <si>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</si>
  <si>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</si>
  <si>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</si>
  <si>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</si>
  <si>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</si>
  <si>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</si>
  <si>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</si>
  <si>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</si>
  <si>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</si>
  <si>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</si>
  <si>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</si>
  <si>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</si>
  <si>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</si>
  <si>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</si>
  <si>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</si>
  <si>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</si>
  <si>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</si>
  <si>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</si>
  <si>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</si>
  <si>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</si>
  <si>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</si>
  <si>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</si>
  <si>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</si>
  <si>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</si>
  <si>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</si>
  <si>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</si>
  <si>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</si>
  <si>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</si>
  <si>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</si>
  <si>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</si>
  <si>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</si>
  <si>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</si>
  <si>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</si>
  <si>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</si>
  <si>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</si>
  <si>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</si>
  <si>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</si>
  <si>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</si>
  <si>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</si>
  <si>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</si>
  <si>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</si>
  <si>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</si>
  <si>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</si>
  <si>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</si>
  <si>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</si>
  <si>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</si>
  <si>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</si>
  <si>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</si>
  <si>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</si>
  <si>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</si>
  <si>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</si>
  <si>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</si>
  <si>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</si>
  <si>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</si>
  <si>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</si>
  <si>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</si>
  <si>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</si>
  <si>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</si>
  <si>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</si>
  <si>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</si>
  <si>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</si>
  <si>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</si>
  <si>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</si>
  <si>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</si>
  <si>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</si>
  <si>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</si>
  <si>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</si>
  <si>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</si>
  <si>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</si>
  <si>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</si>
  <si>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</si>
  <si>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</si>
  <si>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</si>
  <si>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</si>
  <si>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</si>
  <si>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</si>
  <si>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</si>
  <si>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</si>
  <si>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</si>
  <si>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</si>
  <si>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</si>
  <si>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</si>
  <si>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</si>
  <si>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</si>
  <si>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</si>
  <si>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</si>
  <si>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</si>
  <si>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</si>
  <si>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</si>
  <si>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</si>
  <si>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</si>
  <si>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</si>
  <si>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</si>
  <si>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</si>
  <si>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</si>
  <si>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</si>
  <si>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</si>
  <si>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</si>
  <si>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</si>
  <si>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</si>
  <si>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</si>
  <si>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</si>
  <si>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</si>
  <si>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</si>
  <si>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</si>
  <si>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</si>
  <si>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</si>
  <si>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</si>
  <si>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</si>
  <si>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</si>
  <si>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</si>
  <si>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</si>
  <si>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</si>
  <si>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</si>
  <si>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</si>
  <si>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</si>
  <si>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</si>
  <si>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</si>
  <si>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</si>
  <si>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</si>
  <si>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</si>
  <si>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</si>
  <si>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</si>
  <si>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</si>
  <si>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</si>
  <si>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</si>
  <si>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</si>
  <si>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</si>
  <si>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</si>
  <si>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</si>
  <si>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</si>
  <si>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</si>
  <si>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</si>
  <si>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</si>
  <si>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</si>
  <si>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</si>
  <si>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</si>
  <si>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</si>
  <si>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</si>
  <si>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</si>
  <si>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</si>
  <si>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</si>
  <si>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</si>
  <si>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</si>
  <si>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</si>
  <si>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</si>
  <si>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</si>
  <si>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</si>
  <si>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</si>
  <si>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</si>
  <si>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</si>
  <si>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</si>
  <si>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</si>
  <si>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</si>
  <si>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</si>
  <si>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</si>
  <si>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</si>
  <si>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</si>
  <si>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</si>
  <si>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</si>
  <si>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</si>
  <si>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</si>
  <si>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</si>
  <si>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</si>
  <si>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</si>
  <si>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</si>
  <si>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</si>
  <si>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</si>
  <si>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</si>
  <si>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</si>
  <si>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</si>
  <si>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</si>
  <si>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</si>
  <si>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</si>
  <si>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</si>
  <si>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</si>
  <si>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</si>
  <si>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</si>
  <si>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</si>
  <si>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</si>
  <si>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</si>
  <si>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</si>
  <si>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</si>
  <si>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</si>
  <si>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</si>
  <si>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</si>
  <si>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</si>
  <si>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</si>
  <si>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</si>
  <si>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</si>
  <si>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</si>
  <si>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</si>
  <si>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</si>
  <si>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</si>
  <si>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</si>
  <si>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</si>
  <si>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</si>
  <si>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</si>
  <si>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</si>
  <si>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</si>
  <si>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</si>
  <si>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</si>
  <si>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</si>
  <si>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</si>
  <si>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</si>
  <si>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</si>
  <si>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</si>
  <si>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</si>
  <si>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</si>
  <si>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</si>
  <si>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</si>
  <si>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</si>
  <si>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</si>
  <si>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</si>
  <si>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</si>
  <si>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</si>
  <si>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</si>
  <si>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</si>
  <si>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</si>
  <si>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</si>
  <si>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</si>
  <si>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</si>
  <si>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</si>
  <si>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</si>
  <si>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</si>
  <si>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</si>
  <si>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</si>
  <si>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</si>
  <si>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</si>
  <si>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</si>
  <si>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</si>
  <si>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</si>
  <si>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</si>
  <si>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</si>
  <si>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</si>
  <si>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</si>
  <si>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</si>
  <si>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</si>
  <si>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</si>
  <si>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</si>
  <si>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</si>
  <si>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</si>
  <si>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</si>
  <si>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</si>
  <si>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</si>
  <si>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</si>
  <si>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</si>
  <si>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</si>
  <si>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</si>
  <si>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</si>
  <si>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</si>
  <si>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</si>
  <si>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</si>
  <si>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</si>
  <si>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</si>
  <si>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</si>
  <si>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</si>
  <si>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</si>
  <si>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</si>
  <si>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</si>
  <si>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</si>
  <si>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</si>
  <si>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</si>
  <si>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</si>
  <si>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</si>
  <si>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</si>
  <si>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</si>
  <si>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</si>
  <si>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</si>
  <si>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</si>
  <si>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</si>
  <si>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</si>
  <si>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</si>
  <si>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</si>
  <si>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</si>
  <si>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</si>
  <si>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</si>
  <si>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</si>
  <si>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</si>
  <si>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</si>
  <si>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</si>
  <si>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</si>
  <si>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</si>
  <si>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</si>
  <si>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</si>
  <si>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</si>
  <si>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</si>
  <si>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</si>
  <si>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</si>
  <si>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</si>
  <si>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</si>
  <si>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</si>
  <si>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</si>
  <si>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</si>
  <si>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</si>
  <si>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</si>
  <si>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</si>
  <si>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</si>
  <si>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</si>
  <si>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</si>
  <si>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</si>
  <si>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</si>
  <si>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</si>
  <si>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</si>
  <si>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</si>
  <si>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</si>
  <si>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</si>
  <si>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</si>
  <si>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</si>
  <si>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</si>
  <si>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</si>
  <si>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</si>
  <si>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</si>
  <si>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</si>
  <si>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</si>
  <si>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</si>
  <si>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</si>
  <si>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</si>
  <si>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</si>
  <si>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</si>
  <si>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</si>
  <si>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</si>
  <si>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</si>
  <si>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</si>
  <si>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</si>
  <si>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</si>
  <si>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</si>
  <si>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</si>
  <si>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</si>
  <si>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</si>
  <si>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</si>
  <si>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</si>
  <si>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</si>
  <si>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</si>
  <si>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</si>
  <si>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</si>
  <si>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</si>
  <si>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</si>
  <si>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</si>
  <si>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</si>
  <si>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</si>
  <si>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</si>
  <si>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</si>
  <si>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</si>
  <si>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</si>
  <si>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</si>
  <si>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</si>
  <si>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</si>
  <si>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</si>
  <si>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</si>
  <si>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</si>
  <si>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</si>
  <si>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</si>
  <si>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</si>
  <si>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</si>
  <si>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</si>
  <si>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</si>
  <si>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</si>
  <si>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</si>
  <si>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</si>
  <si>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</si>
  <si>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</si>
  <si>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</si>
  <si>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</si>
  <si>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</si>
  <si>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</si>
  <si>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</si>
  <si>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</si>
  <si>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</si>
  <si>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</si>
  <si>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</si>
  <si>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</si>
  <si>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</si>
  <si>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</si>
  <si>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</si>
  <si>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</si>
  <si>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</si>
  <si>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</si>
  <si>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</si>
  <si>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</si>
  <si>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</si>
  <si>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</si>
  <si>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</si>
  <si>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</si>
  <si>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</si>
  <si>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</si>
  <si>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</si>
  <si>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</si>
  <si>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</si>
  <si>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</si>
  <si>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</si>
  <si>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</si>
  <si>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</si>
  <si>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</si>
  <si>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</si>
  <si>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</si>
  <si>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</si>
  <si>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</si>
  <si>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</si>
  <si>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</si>
  <si>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</si>
  <si>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</si>
  <si>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</si>
  <si>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</si>
  <si>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</si>
  <si>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</si>
  <si>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</si>
  <si>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</si>
  <si>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</si>
  <si>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</si>
  <si>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</si>
  <si>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</si>
  <si>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</si>
  <si>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</si>
  <si>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</si>
  <si>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</si>
  <si>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</si>
  <si>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</si>
  <si>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</si>
  <si>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</si>
  <si>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</si>
  <si>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</si>
  <si>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</si>
  <si>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</si>
  <si>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</si>
  <si>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</si>
  <si>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</si>
  <si>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</si>
  <si>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</si>
  <si>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</si>
  <si>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</si>
  <si>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</si>
  <si>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</si>
  <si>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</si>
  <si>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</si>
  <si>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</si>
  <si>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</si>
  <si>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</si>
  <si>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</si>
  <si>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</si>
  <si>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</si>
  <si>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</si>
  <si>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</si>
  <si>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</si>
  <si>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</si>
  <si>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</si>
  <si>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</si>
  <si>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</si>
  <si>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</si>
  <si>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</si>
  <si>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</si>
  <si>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</si>
  <si>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</si>
  <si>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</si>
  <si>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</si>
  <si>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</si>
  <si>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</si>
  <si>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</si>
  <si>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</si>
  <si>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</si>
  <si>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</si>
  <si>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</si>
  <si>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</si>
  <si>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</si>
  <si>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</si>
  <si>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</si>
  <si>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</si>
  <si>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</si>
  <si>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</si>
  <si>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</si>
  <si>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</si>
  <si>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</si>
  <si>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</si>
  <si>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</si>
  <si>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</si>
  <si>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</si>
  <si>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</si>
  <si>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</si>
  <si>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</si>
  <si>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</si>
  <si>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</si>
  <si>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</si>
  <si>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</si>
  <si>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</si>
  <si>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</si>
  <si>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</si>
  <si>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</si>
  <si>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</si>
  <si>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</si>
  <si>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</si>
  <si>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</si>
  <si>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</si>
  <si>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</si>
  <si>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</si>
  <si>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</si>
  <si>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</si>
  <si>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</si>
  <si>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</si>
  <si>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</si>
  <si>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</si>
  <si>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</si>
  <si>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</si>
  <si>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</si>
  <si>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</si>
  <si>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</si>
  <si>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</si>
  <si>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</si>
  <si>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</si>
  <si>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</si>
  <si>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</si>
  <si>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</si>
  <si>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</si>
  <si>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</si>
  <si>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</si>
  <si>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</si>
  <si>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</si>
  <si>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</si>
  <si>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</si>
  <si>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</si>
  <si>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</si>
  <si>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</si>
  <si>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</si>
  <si>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</si>
  <si>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</si>
  <si>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</si>
  <si>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</si>
  <si>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</si>
  <si>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</si>
  <si>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</si>
  <si>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</si>
  <si>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</si>
  <si>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</si>
  <si>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</si>
  <si>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</si>
  <si>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</si>
  <si>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</si>
  <si>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</si>
  <si>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</si>
  <si>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</si>
  <si>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</si>
  <si>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</si>
  <si>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</si>
  <si>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</si>
  <si>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</si>
  <si>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</si>
  <si>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</si>
  <si>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</si>
  <si>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</si>
  <si>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</si>
  <si>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</si>
  <si>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</si>
  <si>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</si>
  <si>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</si>
  <si>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</si>
  <si>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</si>
  <si>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</si>
  <si>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</si>
  <si>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</si>
  <si>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</si>
  <si>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</si>
  <si>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</si>
  <si>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</si>
  <si>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</si>
  <si>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</si>
  <si>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</si>
  <si>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</si>
  <si>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</si>
  <si>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</si>
  <si>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</si>
  <si>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</si>
  <si>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</si>
  <si>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</si>
  <si>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</si>
  <si>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</si>
  <si>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</si>
  <si>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</si>
  <si>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</si>
  <si>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</si>
  <si>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</si>
  <si>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</si>
  <si>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</si>
  <si>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</si>
  <si>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</si>
  <si>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</si>
  <si>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</si>
  <si>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</si>
  <si>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</si>
  <si>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</si>
  <si>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</si>
  <si>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</si>
  <si>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</si>
  <si>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</si>
  <si>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</si>
  <si>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</si>
  <si>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</si>
  <si>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</si>
  <si>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</si>
  <si>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</si>
  <si>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</si>
  <si>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</si>
  <si>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</si>
  <si>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</si>
  <si>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</si>
  <si>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</si>
  <si>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</si>
  <si>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</si>
  <si>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</si>
  <si>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</si>
  <si>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</si>
  <si>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</si>
  <si>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</si>
  <si>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</si>
  <si>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</si>
  <si>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</si>
  <si>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</si>
  <si>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</si>
  <si>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</si>
  <si>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</si>
  <si>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</si>
  <si>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</si>
  <si>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</si>
  <si>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</si>
  <si>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</si>
  <si>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</si>
  <si>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</si>
  <si>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</si>
  <si>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</si>
  <si>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</si>
  <si>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</si>
  <si>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</si>
  <si>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</si>
  <si>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</si>
  <si>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</si>
  <si>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</si>
  <si>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</si>
  <si>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</si>
  <si>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</si>
  <si>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</si>
  <si>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</si>
  <si>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</si>
  <si>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</si>
  <si>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</si>
  <si>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</si>
  <si>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</si>
  <si>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</si>
  <si>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</si>
  <si>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</si>
  <si>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</si>
  <si>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</si>
  <si>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</si>
  <si>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</si>
  <si>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</si>
  <si>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</si>
  <si>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</si>
  <si>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</si>
  <si>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</si>
  <si>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</si>
  <si>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</si>
  <si>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</si>
  <si>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</si>
  <si>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</si>
  <si>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</si>
  <si>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</si>
  <si>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</si>
  <si>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</si>
  <si>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</si>
  <si>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</si>
  <si>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</si>
  <si>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</si>
  <si>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</si>
  <si>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</si>
  <si>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</si>
  <si>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</si>
  <si>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</si>
  <si>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</si>
  <si>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</si>
  <si>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</si>
  <si>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</si>
  <si>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</si>
  <si>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</si>
  <si>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</si>
  <si>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</si>
  <si>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</si>
  <si>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</si>
  <si>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</si>
  <si>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</si>
  <si>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</si>
  <si>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</si>
  <si>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</si>
  <si>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</si>
  <si>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</si>
  <si>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</si>
  <si>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</si>
  <si>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</si>
  <si>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</si>
  <si>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</si>
  <si>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</si>
  <si>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</si>
  <si>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</si>
  <si>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</si>
  <si>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</si>
  <si>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</si>
  <si>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</si>
  <si>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</si>
  <si>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</si>
  <si>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</si>
  <si>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</si>
  <si>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</si>
  <si>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</si>
  <si>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</si>
  <si>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</si>
  <si>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</si>
  <si>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</si>
  <si>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</si>
  <si>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</si>
  <si>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</si>
  <si>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</si>
  <si>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</si>
  <si>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</si>
  <si>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</si>
  <si>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</si>
  <si>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Mathematica Policy Research
1100 1st Street, NE
12th Floor
Washington, DC 20002-4221
Project Director: Susan Williams
Reference Number: 50160.210
Contract Number: HHSM-500-2014-00034I
Task Order: HHSM-500-T0007</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</si>
  <si>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</si>
  <si>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</si>
  <si>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</si>
  <si>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</si>
  <si>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</si>
  <si>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</si>
  <si>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</si>
  <si>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</si>
  <si>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</si>
  <si>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</si>
  <si>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</si>
  <si>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</si>
  <si>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</si>
  <si>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</si>
  <si>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</si>
  <si>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</si>
  <si>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2013-2015 MAX PS Validation Table</t>
  </si>
  <si>
    <t>2013-2015 MAX IP Validation Table</t>
  </si>
  <si>
    <t>2013-2015 MAX LT Validation Table</t>
  </si>
  <si>
    <t>2013-2015 MAX OT Validation Table</t>
  </si>
  <si>
    <t>2013-2015 MAX RX Validation Table</t>
  </si>
  <si>
    <t>2015
Value</t>
  </si>
  <si>
    <t>2015
 Value Within Range</t>
  </si>
  <si>
    <t>Medicaid Analytic Extract 
State Specific Validation Tables, 2015</t>
  </si>
  <si>
    <t>% Change 2014 - 
2015</t>
  </si>
  <si>
    <t>% Change 2013 -
 2014</t>
  </si>
  <si>
    <t>2014
Value Within Range</t>
  </si>
  <si>
    <t>2013 
Value Within Range</t>
  </si>
  <si>
    <t>June % Private Health Insurance (Private Insurance Code = 2, 3, 4 or 5)</t>
  </si>
  <si>
    <t>State: WY</t>
  </si>
  <si>
    <t>Div by 0</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</si>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</sst>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93">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0" fontId="1" fillId="2" borderId="1" xfId="0"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3_x000a_Value"/>
    <tableColumn id="4" xr3:uid="{00000000-0010-0000-0000-000004000000}" name="2013 _x000a_Value Within Range" dataDxfId="323"/>
    <tableColumn id="5" xr3:uid="{00000000-0010-0000-0000-000005000000}" name="2014_x000a_Value"/>
    <tableColumn id="6" xr3:uid="{00000000-0010-0000-0000-000006000000}" name="2014_x000a_Value Within Range" dataDxfId="322"/>
    <tableColumn id="7" xr3:uid="{00000000-0010-0000-0000-000007000000}" name="2015_x000a_Value"/>
    <tableColumn id="8" xr3:uid="{00000000-0010-0000-0000-000008000000}" name="2015_x000a_ Value Within Range" dataDxfId="321"/>
    <tableColumn id="9" xr3:uid="{00000000-0010-0000-0000-000009000000}" name="% Change 2013 -_x000a_ 2014" dataDxfId="320"/>
    <tableColumn id="10" xr3:uid="{00000000-0010-0000-0000-00000A000000}" name="% Change 2014 - _x000a_2015"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3_x000a_Value" dataDxfId="189"/>
    <tableColumn id="4" xr3:uid="{00000000-0010-0000-0900-000004000000}" name="2013 _x000a_Value Within Range" dataDxfId="188">
      <calculatedColumnFormula>IF($B6="N/A","N/A",IF(C6&gt;15,"No",IF(C6&lt;-15,"No","Yes")))</calculatedColumnFormula>
    </tableColumn>
    <tableColumn id="5" xr3:uid="{00000000-0010-0000-0900-000005000000}" name="2014_x000a_Value" dataDxfId="187"/>
    <tableColumn id="6" xr3:uid="{00000000-0010-0000-0900-000006000000}" name="2014_x000a_Value Within Range" dataDxfId="186">
      <calculatedColumnFormula>IF($B6="N/A","N/A",IF(E6&gt;15,"No",IF(E6&lt;-15,"No","Yes")))</calculatedColumnFormula>
    </tableColumn>
    <tableColumn id="7" xr3:uid="{00000000-0010-0000-0900-000007000000}" name="2015_x000a_Value" dataDxfId="185"/>
    <tableColumn id="8" xr3:uid="{00000000-0010-0000-0900-000008000000}" name="2015_x000a_ Value Within Range" dataDxfId="184">
      <calculatedColumnFormula>IF($B6="N/A","N/A",IF(G6&gt;15,"No",IF(G6&lt;-15,"No","Yes")))</calculatedColumnFormula>
    </tableColumn>
    <tableColumn id="9" xr3:uid="{00000000-0010-0000-0900-000009000000}" name="% Change 2013 -_x000a_ 2014" dataDxfId="183"/>
    <tableColumn id="10" xr3:uid="{00000000-0010-0000-0900-00000A000000}" name="% Change 2014 - _x000a_2015"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3_x000a_Value" dataDxfId="173"/>
    <tableColumn id="4" xr3:uid="{00000000-0010-0000-0A00-000004000000}" name="2013 _x000a_Value Within Range" dataDxfId="172">
      <calculatedColumnFormula>IF($B6="N/A","N/A",IF(C6&gt;15,"No",IF(C6&lt;-15,"No","Yes")))</calculatedColumnFormula>
    </tableColumn>
    <tableColumn id="5" xr3:uid="{00000000-0010-0000-0A00-000005000000}" name="2014_x000a_Value" dataDxfId="171"/>
    <tableColumn id="6" xr3:uid="{00000000-0010-0000-0A00-000006000000}" name="2014_x000a_Value Within Range" dataDxfId="170">
      <calculatedColumnFormula>IF($B6="N/A","N/A",IF(E6&gt;15,"No",IF(E6&lt;-15,"No","Yes")))</calculatedColumnFormula>
    </tableColumn>
    <tableColumn id="7" xr3:uid="{00000000-0010-0000-0A00-000007000000}" name="2015_x000a_Value" dataDxfId="169"/>
    <tableColumn id="8" xr3:uid="{00000000-0010-0000-0A00-000008000000}" name="2015_x000a_ Value Within Range" dataDxfId="168">
      <calculatedColumnFormula>IF($B6="N/A","N/A",IF(G6&gt;15,"No",IF(G6&lt;-15,"No","Yes")))</calculatedColumnFormula>
    </tableColumn>
    <tableColumn id="9" xr3:uid="{00000000-0010-0000-0A00-000009000000}" name="% Change 2013 -_x000a_ 2014" dataDxfId="167"/>
    <tableColumn id="10" xr3:uid="{00000000-0010-0000-0A00-00000A000000}" name="% Change 2014 - _x000a_2015"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3_x000a_Value" dataDxfId="157"/>
    <tableColumn id="4" xr3:uid="{00000000-0010-0000-0B00-000004000000}" name="2013 _x000a_Value Within Range" dataDxfId="156">
      <calculatedColumnFormula>IF($B6="N/A","N/A",IF(C6&lt;0,"No","Yes"))</calculatedColumnFormula>
    </tableColumn>
    <tableColumn id="5" xr3:uid="{00000000-0010-0000-0B00-000005000000}" name="2014_x000a_Value" dataDxfId="155"/>
    <tableColumn id="6" xr3:uid="{00000000-0010-0000-0B00-000006000000}" name="2014_x000a_Value Within Range" dataDxfId="154">
      <calculatedColumnFormula>IF($B6="N/A","N/A",IF(E6&lt;0,"No","Yes"))</calculatedColumnFormula>
    </tableColumn>
    <tableColumn id="7" xr3:uid="{00000000-0010-0000-0B00-000007000000}" name="2015_x000a_Value" dataDxfId="153"/>
    <tableColumn id="8" xr3:uid="{00000000-0010-0000-0B00-000008000000}" name="2015_x000a_ Value Within Range" dataDxfId="152">
      <calculatedColumnFormula>IF($B6="N/A","N/A",IF(G6&lt;0,"No","Yes"))</calculatedColumnFormula>
    </tableColumn>
    <tableColumn id="9" xr3:uid="{00000000-0010-0000-0B00-000009000000}" name="% Change 2013 -_x000a_ 2014" dataDxfId="151"/>
    <tableColumn id="10" xr3:uid="{00000000-0010-0000-0B00-00000A000000}" name="% Change 2014 - _x000a_2015"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3_x000a_Value"/>
    <tableColumn id="4" xr3:uid="{00000000-0010-0000-0C00-000004000000}" name="2013 _x000a_Value Within Range" dataDxfId="142"/>
    <tableColumn id="5" xr3:uid="{00000000-0010-0000-0C00-000005000000}" name="2014_x000a_Value"/>
    <tableColumn id="6" xr3:uid="{00000000-0010-0000-0C00-000006000000}" name="2014_x000a_Value Within Range" dataDxfId="141"/>
    <tableColumn id="7" xr3:uid="{00000000-0010-0000-0C00-000007000000}" name="2015_x000a_Value"/>
    <tableColumn id="8" xr3:uid="{00000000-0010-0000-0C00-000008000000}" name="2015_x000a_ Value Within Range" dataDxfId="140"/>
    <tableColumn id="9" xr3:uid="{00000000-0010-0000-0C00-000009000000}" name="% Change 2013 -_x000a_ 2014" dataDxfId="139"/>
    <tableColumn id="10" xr3:uid="{00000000-0010-0000-0C00-00000A000000}" name="% Change 2014 - _x000a_2015"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3_x000a_Value" dataDxfId="129"/>
    <tableColumn id="4" xr3:uid="{00000000-0010-0000-0D00-000004000000}" name="2013 _x000a_Value Within Range" dataDxfId="128">
      <calculatedColumnFormula>IF($B6="N/A","N/A",IF(C6&gt;15,"No",IF(C6&lt;-15,"No","Yes")))</calculatedColumnFormula>
    </tableColumn>
    <tableColumn id="5" xr3:uid="{00000000-0010-0000-0D00-000005000000}" name="2014_x000a_Value" dataDxfId="127"/>
    <tableColumn id="6" xr3:uid="{00000000-0010-0000-0D00-000006000000}" name="2014_x000a_Value Within Range" dataDxfId="126">
      <calculatedColumnFormula>IF($B6="N/A","N/A",IF(E6&gt;15,"No",IF(E6&lt;-15,"No","Yes")))</calculatedColumnFormula>
    </tableColumn>
    <tableColumn id="7" xr3:uid="{00000000-0010-0000-0D00-000007000000}" name="2015_x000a_Value" dataDxfId="125"/>
    <tableColumn id="8" xr3:uid="{00000000-0010-0000-0D00-000008000000}" name="2015_x000a_ Value Within Range" dataDxfId="124">
      <calculatedColumnFormula>IF($B6="N/A","N/A",IF(G6&gt;15,"No",IF(G6&lt;-15,"No","Yes")))</calculatedColumnFormula>
    </tableColumn>
    <tableColumn id="9" xr3:uid="{00000000-0010-0000-0D00-000009000000}" name="% Change 2013 -_x000a_ 2014" dataDxfId="123"/>
    <tableColumn id="10" xr3:uid="{00000000-0010-0000-0D00-00000A000000}" name="% Change 2014 - _x000a_2015"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3_x000a_Value" dataDxfId="114"/>
    <tableColumn id="4" xr3:uid="{00000000-0010-0000-0E00-000004000000}" name="2013 _x000a_Value Within Range" dataDxfId="113">
      <calculatedColumnFormula>IF($B6="N/A","N/A",IF(C6&lt;0,"No","Yes"))</calculatedColumnFormula>
    </tableColumn>
    <tableColumn id="5" xr3:uid="{00000000-0010-0000-0E00-000005000000}" name="2014_x000a_Value" dataDxfId="112"/>
    <tableColumn id="6" xr3:uid="{00000000-0010-0000-0E00-000006000000}" name="2014_x000a_Value Within Range" dataDxfId="111">
      <calculatedColumnFormula>IF($B6="N/A","N/A",IF(E6&lt;0,"No","Yes"))</calculatedColumnFormula>
    </tableColumn>
    <tableColumn id="7" xr3:uid="{00000000-0010-0000-0E00-000007000000}" name="2015_x000a_Value" dataDxfId="110"/>
    <tableColumn id="8" xr3:uid="{00000000-0010-0000-0E00-000008000000}" name="2015_x000a_ Value Within Range" dataDxfId="109">
      <calculatedColumnFormula>IF($B6="N/A","N/A",IF(G6&lt;0,"No","Yes"))</calculatedColumnFormula>
    </tableColumn>
    <tableColumn id="9" xr3:uid="{00000000-0010-0000-0E00-000009000000}" name="% Change 2013 -_x000a_ 2014" dataDxfId="108"/>
    <tableColumn id="10" xr3:uid="{00000000-0010-0000-0E00-00000A000000}" name="% Change 2014 - _x000a_2015"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3_x000a_Value" dataDxfId="100"/>
    <tableColumn id="4" xr3:uid="{00000000-0010-0000-0F00-000004000000}" name="2013 _x000a_Value Within Range" dataDxfId="99">
      <calculatedColumnFormula>IF($B6="N/A","N/A",IF(C6&gt;10,"No",IF(C6&lt;-10,"No","Yes")))</calculatedColumnFormula>
    </tableColumn>
    <tableColumn id="5" xr3:uid="{00000000-0010-0000-0F00-000005000000}" name="2014_x000a_Value" dataDxfId="98"/>
    <tableColumn id="6" xr3:uid="{00000000-0010-0000-0F00-000006000000}" name="2014_x000a_Value Within Range" dataDxfId="97">
      <calculatedColumnFormula>IF($B6="N/A","N/A",IF(E6&gt;10,"No",IF(E6&lt;-10,"No","Yes")))</calculatedColumnFormula>
    </tableColumn>
    <tableColumn id="7" xr3:uid="{00000000-0010-0000-0F00-000007000000}" name="2015_x000a_Value" dataDxfId="96"/>
    <tableColumn id="8" xr3:uid="{00000000-0010-0000-0F00-000008000000}" name="2015_x000a_ Value Within Range" dataDxfId="95">
      <calculatedColumnFormula>IF($B6="N/A","N/A",IF(G6&gt;10,"No",IF(G6&lt;-10,"No","Yes")))</calculatedColumnFormula>
    </tableColumn>
    <tableColumn id="9" xr3:uid="{00000000-0010-0000-0F00-000009000000}" name="% Change 2013 -_x000a_ 2014" dataDxfId="94"/>
    <tableColumn id="10" xr3:uid="{00000000-0010-0000-0F00-00000A000000}" name="% Change 2014 - _x000a_2015"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3_x000a_Value" dataDxfId="84"/>
    <tableColumn id="4" xr3:uid="{00000000-0010-0000-1000-000004000000}" name="2013 _x000a_Value Within Range" dataDxfId="83">
      <calculatedColumnFormula>IF($B6="N/A","N/A",IF(C6&gt;10,"No",IF(C6&lt;-10,"No","Yes")))</calculatedColumnFormula>
    </tableColumn>
    <tableColumn id="5" xr3:uid="{00000000-0010-0000-1000-000005000000}" name="2014_x000a_Value" dataDxfId="82"/>
    <tableColumn id="6" xr3:uid="{00000000-0010-0000-1000-000006000000}" name="2014_x000a_Value Within Range" dataDxfId="81">
      <calculatedColumnFormula>IF($B6="N/A","N/A",IF(E6&gt;10,"No",IF(E6&lt;-10,"No","Yes")))</calculatedColumnFormula>
    </tableColumn>
    <tableColumn id="7" xr3:uid="{00000000-0010-0000-1000-000007000000}" name="2015_x000a_Value" dataDxfId="80"/>
    <tableColumn id="8" xr3:uid="{00000000-0010-0000-1000-000008000000}" name="2015_x000a_ Value Within Range" dataDxfId="79">
      <calculatedColumnFormula>IF($B6="N/A","N/A",IF(G6&gt;10,"No",IF(G6&lt;-10,"No","Yes")))</calculatedColumnFormula>
    </tableColumn>
    <tableColumn id="9" xr3:uid="{00000000-0010-0000-1000-000009000000}" name="% Change 2013 -_x000a_ 2014" dataDxfId="78"/>
    <tableColumn id="10" xr3:uid="{00000000-0010-0000-1000-00000A000000}" name="% Change 2014 - _x000a_2015"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3_x000a_Value"/>
    <tableColumn id="4" xr3:uid="{00000000-0010-0000-1100-000004000000}" name="2013 _x000a_Value Within Range" dataDxfId="69">
      <calculatedColumnFormula>IF($B6="N/A","N/A",IF(C6&gt;10,"No",IF(C6&lt;-10,"No","Yes")))</calculatedColumnFormula>
    </tableColumn>
    <tableColumn id="5" xr3:uid="{00000000-0010-0000-1100-000005000000}" name="2014_x000a_Value"/>
    <tableColumn id="6" xr3:uid="{00000000-0010-0000-1100-000006000000}" name="2014_x000a_Value Within Range" dataDxfId="68">
      <calculatedColumnFormula>IF($B6="N/A","N/A",IF(E6&gt;10,"No",IF(E6&lt;-10,"No","Yes")))</calculatedColumnFormula>
    </tableColumn>
    <tableColumn id="7" xr3:uid="{00000000-0010-0000-1100-000007000000}" name="2015_x000a_Value"/>
    <tableColumn id="8" xr3:uid="{00000000-0010-0000-1100-000008000000}" name="2015_x000a_ Value Within Range" dataDxfId="67">
      <calculatedColumnFormula>IF($B6="N/A","N/A",IF(G6&gt;10,"No",IF(G6&lt;-10,"No","Yes")))</calculatedColumnFormula>
    </tableColumn>
    <tableColumn id="9" xr3:uid="{00000000-0010-0000-1100-000009000000}" name="% Change 2013 -_x000a_ 2014" dataDxfId="66"/>
    <tableColumn id="10" xr3:uid="{00000000-0010-0000-1100-00000A000000}" name="% Change 2014 - _x000a_2015"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3_x000a_Value" dataDxfId="57"/>
    <tableColumn id="4" xr3:uid="{00000000-0010-0000-1200-000004000000}" name="2013 _x000a_Value Within Range" dataDxfId="56">
      <calculatedColumnFormula>IF($B6="N/A","N/A",IF(C6&gt;10,"No",IF(C6&lt;-10,"No","Yes")))</calculatedColumnFormula>
    </tableColumn>
    <tableColumn id="5" xr3:uid="{00000000-0010-0000-1200-000005000000}" name="2014_x000a_Value" dataDxfId="55"/>
    <tableColumn id="6" xr3:uid="{00000000-0010-0000-1200-000006000000}" name="2014_x000a_Value Within Range" dataDxfId="54">
      <calculatedColumnFormula>IF($B6="N/A","N/A",IF(E6&gt;10,"No",IF(E6&lt;-10,"No","Yes")))</calculatedColumnFormula>
    </tableColumn>
    <tableColumn id="7" xr3:uid="{00000000-0010-0000-1200-000007000000}" name="2015_x000a_Value" dataDxfId="53"/>
    <tableColumn id="8" xr3:uid="{00000000-0010-0000-1200-000008000000}" name="2015_x000a_ Value Within Range" dataDxfId="52">
      <calculatedColumnFormula>IF($B6="N/A","N/A",IF(G6&gt;10,"No",IF(G6&lt;-10,"No","Yes")))</calculatedColumnFormula>
    </tableColumn>
    <tableColumn id="9" xr3:uid="{00000000-0010-0000-1200-000009000000}" name="% Change 2013 -_x000a_ 2014" dataDxfId="51"/>
    <tableColumn id="10" xr3:uid="{00000000-0010-0000-1200-00000A000000}" name="% Change 2014 - _x000a_2015"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3_x000a_Value" dataDxfId="310"/>
    <tableColumn id="4" xr3:uid="{00000000-0010-0000-0100-000004000000}" name="2013 _x000a_Value Within Range" dataDxfId="309"/>
    <tableColumn id="5" xr3:uid="{00000000-0010-0000-0100-000005000000}" name="2014_x000a_Value" dataDxfId="308"/>
    <tableColumn id="6" xr3:uid="{00000000-0010-0000-0100-000006000000}" name="2014_x000a_Value Within Range" dataDxfId="307"/>
    <tableColumn id="7" xr3:uid="{00000000-0010-0000-0100-000007000000}" name="2015_x000a_Value" dataDxfId="306"/>
    <tableColumn id="8" xr3:uid="{00000000-0010-0000-0100-000008000000}" name="2015_x000a_ Value Within Range" dataDxfId="305"/>
    <tableColumn id="9" xr3:uid="{00000000-0010-0000-0100-000009000000}" name="% Change 2013 -_x000a_ 2014" dataDxfId="304"/>
    <tableColumn id="10" xr3:uid="{00000000-0010-0000-0100-00000A000000}" name="% Change 2014 - _x000a_2015"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3_x000a_Value" dataDxfId="41"/>
    <tableColumn id="4" xr3:uid="{00000000-0010-0000-1300-000004000000}" name="2013 _x000a_Value Within Range" dataDxfId="40">
      <calculatedColumnFormula>IF($B6="N/A","N/A",IF(C6&gt;10,"No",IF(C6&lt;-10,"No","Yes")))</calculatedColumnFormula>
    </tableColumn>
    <tableColumn id="5" xr3:uid="{00000000-0010-0000-1300-000005000000}" name="2014_x000a_Value" dataDxfId="39"/>
    <tableColumn id="6" xr3:uid="{00000000-0010-0000-1300-000006000000}" name="2014_x000a_Value Within Range" dataDxfId="38">
      <calculatedColumnFormula>IF($B6="N/A","N/A",IF(E6&gt;10,"No",IF(E6&lt;-10,"No","Yes")))</calculatedColumnFormula>
    </tableColumn>
    <tableColumn id="7" xr3:uid="{00000000-0010-0000-1300-000007000000}" name="2015_x000a_Value" dataDxfId="37"/>
    <tableColumn id="8" xr3:uid="{00000000-0010-0000-1300-000008000000}" name="2015_x000a_ Value Within Range" dataDxfId="36">
      <calculatedColumnFormula>IF($B6="N/A","N/A",IF(G6&gt;10,"No",IF(G6&lt;-10,"No","Yes")))</calculatedColumnFormula>
    </tableColumn>
    <tableColumn id="9" xr3:uid="{00000000-0010-0000-1300-000009000000}" name="% Change 2013 -_x000a_ 2014" dataDxfId="35"/>
    <tableColumn id="10" xr3:uid="{00000000-0010-0000-1300-00000A000000}" name="% Change 2014 - _x000a_2015"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3_x000a_Value" dataDxfId="25"/>
    <tableColumn id="4" xr3:uid="{00000000-0010-0000-1400-000004000000}" name="2013 _x000a_Value Within Range" dataDxfId="24">
      <calculatedColumnFormula>IF($B6="N/A","N/A",IF(C6&gt;10,"No",IF(C6&lt;-10,"No","Yes")))</calculatedColumnFormula>
    </tableColumn>
    <tableColumn id="5" xr3:uid="{00000000-0010-0000-1400-000005000000}" name="2014_x000a_Value" dataDxfId="23"/>
    <tableColumn id="6" xr3:uid="{00000000-0010-0000-1400-000006000000}" name="2014_x000a_Value Within Range" dataDxfId="22">
      <calculatedColumnFormula>IF($B6="N/A","N/A",IF(E6&gt;10,"No",IF(E6&lt;-10,"No","Yes")))</calculatedColumnFormula>
    </tableColumn>
    <tableColumn id="7" xr3:uid="{00000000-0010-0000-1400-000007000000}" name="2015_x000a_Value" dataDxfId="21"/>
    <tableColumn id="8" xr3:uid="{00000000-0010-0000-1400-000008000000}" name="2015_x000a_ Value Within Range" dataDxfId="20">
      <calculatedColumnFormula>IF($B6="N/A","N/A",IF(G6&gt;10,"No",IF(G6&lt;-10,"No","Yes")))</calculatedColumnFormula>
    </tableColumn>
    <tableColumn id="9" xr3:uid="{00000000-0010-0000-1400-000009000000}" name="% Change 2013 -_x000a_ 2014" dataDxfId="19"/>
    <tableColumn id="10" xr3:uid="{00000000-0010-0000-1400-00000A000000}" name="% Change 2014 - _x000a_2015"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3_x000a_Value" dataDxfId="9"/>
    <tableColumn id="4" xr3:uid="{00000000-0010-0000-1500-000004000000}" name="2013 _x000a_Value Within Range" dataDxfId="8">
      <calculatedColumnFormula>IF($B6="N/A","N/A",IF(C6&gt;10,"No",IF(C6&lt;-10,"No","Yes")))</calculatedColumnFormula>
    </tableColumn>
    <tableColumn id="5" xr3:uid="{00000000-0010-0000-1500-000005000000}" name="2014_x000a_Value" dataDxfId="7"/>
    <tableColumn id="6" xr3:uid="{00000000-0010-0000-1500-000006000000}" name="2014_x000a_Value Within Range" dataDxfId="6">
      <calculatedColumnFormula>IF($B6="N/A","N/A",IF(E6&gt;10,"No",IF(E6&lt;-10,"No","Yes")))</calculatedColumnFormula>
    </tableColumn>
    <tableColumn id="7" xr3:uid="{00000000-0010-0000-1500-000007000000}" name="2015_x000a_Value" dataDxfId="5"/>
    <tableColumn id="8" xr3:uid="{00000000-0010-0000-1500-000008000000}" name="2015_x000a_ Value Within Range" dataDxfId="4">
      <calculatedColumnFormula>IF($B6="N/A","N/A",IF(G6&gt;10,"No",IF(G6&lt;-10,"No","Yes")))</calculatedColumnFormula>
    </tableColumn>
    <tableColumn id="9" xr3:uid="{00000000-0010-0000-1500-000009000000}" name="% Change 2013 -_x000a_ 2014" dataDxfId="3"/>
    <tableColumn id="10" xr3:uid="{00000000-0010-0000-1500-00000A000000}" name="% Change 2014 - _x000a_2015"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3_x000a_Value" dataDxfId="294"/>
    <tableColumn id="4" xr3:uid="{00000000-0010-0000-0200-000004000000}" name="2013 _x000a_Value Within Range" dataDxfId="293"/>
    <tableColumn id="5" xr3:uid="{00000000-0010-0000-0200-000005000000}" name="2014_x000a_Value" dataDxfId="292"/>
    <tableColumn id="6" xr3:uid="{00000000-0010-0000-0200-000006000000}" name="2014_x000a_Value Within Range" dataDxfId="291"/>
    <tableColumn id="7" xr3:uid="{00000000-0010-0000-0200-000007000000}" name="2015_x000a_Value" dataDxfId="290"/>
    <tableColumn id="8" xr3:uid="{00000000-0010-0000-0200-000008000000}" name="2015_x000a_ Value Within Range" dataDxfId="289"/>
    <tableColumn id="9" xr3:uid="{00000000-0010-0000-0200-000009000000}" name="% Change 2013 -_x000a_ 2014" dataDxfId="288"/>
    <tableColumn id="10" xr3:uid="{00000000-0010-0000-0200-00000A000000}" name="% Change 2014 - _x000a_2015"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3_x000a_Value" dataDxfId="279"/>
    <tableColumn id="4" xr3:uid="{00000000-0010-0000-0300-000004000000}" name="2013 _x000a_Value Within Range" dataDxfId="278">
      <calculatedColumnFormula>IF($B6="N/A","N/A",IF(C6&lt;0,"No","Yes"))</calculatedColumnFormula>
    </tableColumn>
    <tableColumn id="5" xr3:uid="{00000000-0010-0000-0300-000005000000}" name="2014_x000a_Value" dataDxfId="277"/>
    <tableColumn id="6" xr3:uid="{00000000-0010-0000-0300-000006000000}" name="2014_x000a_Value Within Range" dataDxfId="276">
      <calculatedColumnFormula>IF($B6="N/A","N/A",IF(E6&lt;0,"No","Yes"))</calculatedColumnFormula>
    </tableColumn>
    <tableColumn id="7" xr3:uid="{00000000-0010-0000-0300-000007000000}" name="2015_x000a_Value" dataDxfId="275"/>
    <tableColumn id="8" xr3:uid="{00000000-0010-0000-0300-000008000000}" name="2015_x000a_ Value Within Range" dataDxfId="274">
      <calculatedColumnFormula>IF($B6="N/A","N/A",IF(G6&lt;0,"No","Yes"))</calculatedColumnFormula>
    </tableColumn>
    <tableColumn id="9" xr3:uid="{00000000-0010-0000-0300-000009000000}" name="% Change 2013 -_x000a_ 2014" dataDxfId="273"/>
    <tableColumn id="10" xr3:uid="{00000000-0010-0000-0300-00000A000000}" name="% Change 2014 - _x000a_2015"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3_x000a_Value"/>
    <tableColumn id="4" xr3:uid="{00000000-0010-0000-0400-000004000000}" name="2013 _x000a_Value Within Range" dataDxfId="264"/>
    <tableColumn id="5" xr3:uid="{00000000-0010-0000-0400-000005000000}" name="2014_x000a_Value"/>
    <tableColumn id="6" xr3:uid="{00000000-0010-0000-0400-000006000000}" name="2014_x000a_Value Within Range" dataDxfId="263"/>
    <tableColumn id="7" xr3:uid="{00000000-0010-0000-0400-000007000000}" name="2015_x000a_Value"/>
    <tableColumn id="8" xr3:uid="{00000000-0010-0000-0400-000008000000}" name="2015_x000a_ Value Within Range" dataDxfId="262"/>
    <tableColumn id="9" xr3:uid="{00000000-0010-0000-0400-000009000000}" name="% Change 2013 -_x000a_ 2014" dataDxfId="261"/>
    <tableColumn id="10" xr3:uid="{00000000-0010-0000-0400-00000A000000}" name="% Change 2014 - _x000a_2015"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3_x000a_Value" dataDxfId="251"/>
    <tableColumn id="4" xr3:uid="{00000000-0010-0000-0500-000004000000}" name="2013 _x000a_Value Within Range" dataDxfId="250"/>
    <tableColumn id="5" xr3:uid="{00000000-0010-0000-0500-000005000000}" name="2014_x000a_Value" dataDxfId="249"/>
    <tableColumn id="6" xr3:uid="{00000000-0010-0000-0500-000006000000}" name="2014_x000a_Value Within Range" dataDxfId="248"/>
    <tableColumn id="7" xr3:uid="{00000000-0010-0000-0500-000007000000}" name="2015_x000a_Value" dataDxfId="247"/>
    <tableColumn id="8" xr3:uid="{00000000-0010-0000-0500-000008000000}" name="2014_x000a_ Value Within Range" dataDxfId="246"/>
    <tableColumn id="9" xr3:uid="{00000000-0010-0000-0500-000009000000}" name="% Change 2013 -_x000a_ 2014" dataDxfId="245"/>
    <tableColumn id="10" xr3:uid="{00000000-0010-0000-0500-00000A000000}" name="% Change 2014 - _x000a_2015"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3_x000a_Value" dataDxfId="235"/>
    <tableColumn id="4" xr3:uid="{00000000-0010-0000-0600-000004000000}" name="2013 _x000a_Value Within Range" dataDxfId="234"/>
    <tableColumn id="5" xr3:uid="{00000000-0010-0000-0600-000005000000}" name="2014_x000a_Value" dataDxfId="233"/>
    <tableColumn id="6" xr3:uid="{00000000-0010-0000-0600-000006000000}" name="2014_x000a_Value Within Range" dataDxfId="232"/>
    <tableColumn id="7" xr3:uid="{00000000-0010-0000-0600-000007000000}" name="2015_x000a_Value" dataDxfId="231"/>
    <tableColumn id="8" xr3:uid="{00000000-0010-0000-0600-000008000000}" name="2015_x000a_ Value Within Range" dataDxfId="230"/>
    <tableColumn id="9" xr3:uid="{00000000-0010-0000-0600-000009000000}" name="% Change 2013 -_x000a_ 2014" dataDxfId="229"/>
    <tableColumn id="10" xr3:uid="{00000000-0010-0000-0600-00000A000000}" name="% Change 2014 - _x000a_2015"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3_x000a_Value" dataDxfId="220"/>
    <tableColumn id="4" xr3:uid="{00000000-0010-0000-0700-000004000000}" name="2013 _x000a_Value Within Range" dataDxfId="219">
      <calculatedColumnFormula>IF($B6="N/A","N/A",IF(C6&lt;0,"No","Yes"))</calculatedColumnFormula>
    </tableColumn>
    <tableColumn id="5" xr3:uid="{00000000-0010-0000-0700-000005000000}" name="2014_x000a_Value" dataDxfId="218"/>
    <tableColumn id="6" xr3:uid="{00000000-0010-0000-0700-000006000000}" name="2014_x000a_Value Within Range" dataDxfId="217">
      <calculatedColumnFormula>IF($B6="N/A","N/A",IF(E6&lt;0,"No","Yes"))</calculatedColumnFormula>
    </tableColumn>
    <tableColumn id="7" xr3:uid="{00000000-0010-0000-0700-000007000000}" name="2015_x000a_Value" dataDxfId="216"/>
    <tableColumn id="8" xr3:uid="{00000000-0010-0000-0700-000008000000}" name="2015_x000a_ Value Within Range" dataDxfId="215">
      <calculatedColumnFormula>IF($B6="N/A","N/A",IF(G6&lt;0,"No","Yes"))</calculatedColumnFormula>
    </tableColumn>
    <tableColumn id="9" xr3:uid="{00000000-0010-0000-0700-000009000000}" name="% Change 2013 -_x000a_ 2014" dataDxfId="214"/>
    <tableColumn id="10" xr3:uid="{00000000-0010-0000-0700-00000A000000}" name="% Change 2014 - _x000a_2015"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3_x000a_Value" dataDxfId="205"/>
    <tableColumn id="4" xr3:uid="{00000000-0010-0000-0800-000004000000}" name="2013 _x000a_Value Within Range" dataDxfId="204"/>
    <tableColumn id="5" xr3:uid="{00000000-0010-0000-0800-000005000000}" name="2014_x000a_Value" dataDxfId="203"/>
    <tableColumn id="6" xr3:uid="{00000000-0010-0000-0800-000006000000}" name="2014_x000a_Value Within Range" dataDxfId="202"/>
    <tableColumn id="7" xr3:uid="{00000000-0010-0000-0800-000007000000}" name="2015_x000a_Value" dataDxfId="201"/>
    <tableColumn id="8" xr3:uid="{00000000-0010-0000-0800-000008000000}" name="2015_x000a_ Value Within Range" dataDxfId="200"/>
    <tableColumn id="9" xr3:uid="{00000000-0010-0000-0800-000009000000}" name="% Change 2013 -_x000a_ 2014" dataDxfId="199"/>
    <tableColumn id="10" xr3:uid="{00000000-0010-0000-0800-00000A000000}" name="% Change 2014 - _x000a_2015"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election activeCell="A5" sqref="A5"/>
    </sheetView>
  </sheetViews>
  <sheetFormatPr defaultRowHeight="12.5" x14ac:dyDescent="0.25"/>
  <cols>
    <col min="1" max="1" width="104.54296875" customWidth="1"/>
  </cols>
  <sheetData>
    <row r="1" spans="1:1" ht="65.25" customHeight="1" x14ac:dyDescent="0.35">
      <c r="A1" s="68" t="s">
        <v>1620</v>
      </c>
    </row>
    <row r="2" spans="1:1" ht="14.5" x14ac:dyDescent="0.35">
      <c r="A2" s="68" t="s">
        <v>647</v>
      </c>
    </row>
    <row r="3" spans="1:1" ht="56" x14ac:dyDescent="0.6">
      <c r="A3" s="149" t="s">
        <v>1743</v>
      </c>
    </row>
    <row r="4" spans="1:1" x14ac:dyDescent="0.25">
      <c r="A4" s="150" t="s">
        <v>647</v>
      </c>
    </row>
    <row r="5" spans="1:1" ht="15.5" x14ac:dyDescent="0.35">
      <c r="A5" s="151" t="s">
        <v>1751</v>
      </c>
    </row>
    <row r="6" spans="1:1" x14ac:dyDescent="0.25">
      <c r="A6" s="150" t="s">
        <v>647</v>
      </c>
    </row>
    <row r="7" spans="1:1" s="153" customFormat="1" ht="17.149999999999999" customHeight="1" x14ac:dyDescent="0.25">
      <c r="A7" s="152" t="s">
        <v>1621</v>
      </c>
    </row>
    <row r="8" spans="1:1" ht="65" x14ac:dyDescent="0.3">
      <c r="A8" s="154" t="s">
        <v>1622</v>
      </c>
    </row>
    <row r="9" spans="1:1" x14ac:dyDescent="0.25">
      <c r="A9" s="69" t="s">
        <v>647</v>
      </c>
    </row>
    <row r="10" spans="1:1" s="153" customFormat="1" ht="17.149999999999999" customHeight="1" x14ac:dyDescent="0.25">
      <c r="A10" s="152" t="s">
        <v>1623</v>
      </c>
    </row>
    <row r="11" spans="1:1" ht="104" x14ac:dyDescent="0.3">
      <c r="A11" s="154" t="s">
        <v>1719</v>
      </c>
    </row>
    <row r="12" spans="1:1" x14ac:dyDescent="0.25">
      <c r="A12" s="69" t="s">
        <v>1735</v>
      </c>
    </row>
    <row r="13" spans="1:1" x14ac:dyDescent="0.25">
      <c r="A13" s="155"/>
    </row>
    <row r="14" spans="1:1" x14ac:dyDescent="0.25">
      <c r="A14" s="155"/>
    </row>
    <row r="15" spans="1:1" x14ac:dyDescent="0.25">
      <c r="A15" s="155"/>
    </row>
    <row r="16" spans="1:1" ht="15.5" x14ac:dyDescent="0.35">
      <c r="A16" s="1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1568</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5" t="s">
        <v>12</v>
      </c>
      <c r="B6" s="60" t="s">
        <v>213</v>
      </c>
      <c r="C6" s="22">
        <v>0</v>
      </c>
      <c r="D6" s="5" t="str">
        <f>IF($B6="N/A","N/A",IF(C6&lt;0,"No","Yes"))</f>
        <v>N/A</v>
      </c>
      <c r="E6" s="22">
        <v>0</v>
      </c>
      <c r="F6" s="5" t="str">
        <f>IF($B6="N/A","N/A",IF(E6&lt;0,"No","Yes"))</f>
        <v>N/A</v>
      </c>
      <c r="G6" s="22">
        <v>0</v>
      </c>
      <c r="H6" s="5" t="str">
        <f>IF($B6="N/A","N/A",IF(G6&lt;0,"No","Yes"))</f>
        <v>N/A</v>
      </c>
      <c r="I6" s="6" t="s">
        <v>1750</v>
      </c>
      <c r="J6" s="6" t="s">
        <v>1750</v>
      </c>
      <c r="K6" s="85" t="str">
        <f t="shared" ref="K6:K11" si="0">IF(J6="Div by 0", "N/A", IF(J6="N/A","N/A", IF(J6&gt;30, "No", IF(J6&lt;-30, "No", "Yes"))))</f>
        <v>N/A</v>
      </c>
    </row>
    <row r="7" spans="1:11" x14ac:dyDescent="0.25">
      <c r="A7" s="105" t="s">
        <v>442</v>
      </c>
      <c r="B7" s="60" t="s">
        <v>213</v>
      </c>
      <c r="C7" s="5" t="s">
        <v>1750</v>
      </c>
      <c r="D7" s="5" t="str">
        <f t="shared" ref="D7:D11" si="1">IF($B7="N/A","N/A",IF(C7&lt;0,"No","Yes"))</f>
        <v>N/A</v>
      </c>
      <c r="E7" s="5" t="s">
        <v>1750</v>
      </c>
      <c r="F7" s="5" t="str">
        <f t="shared" ref="F7:F11" si="2">IF($B7="N/A","N/A",IF(E7&lt;0,"No","Yes"))</f>
        <v>N/A</v>
      </c>
      <c r="G7" s="5" t="s">
        <v>1750</v>
      </c>
      <c r="H7" s="5" t="str">
        <f t="shared" ref="H7:H11" si="3">IF($B7="N/A","N/A",IF(G7&lt;0,"No","Yes"))</f>
        <v>N/A</v>
      </c>
      <c r="I7" s="6" t="s">
        <v>1750</v>
      </c>
      <c r="J7" s="6" t="s">
        <v>1750</v>
      </c>
      <c r="K7" s="85" t="str">
        <f t="shared" si="0"/>
        <v>N/A</v>
      </c>
    </row>
    <row r="8" spans="1:11" x14ac:dyDescent="0.25">
      <c r="A8" s="105" t="s">
        <v>443</v>
      </c>
      <c r="B8" s="60" t="s">
        <v>213</v>
      </c>
      <c r="C8" s="5" t="s">
        <v>1750</v>
      </c>
      <c r="D8" s="5" t="str">
        <f t="shared" si="1"/>
        <v>N/A</v>
      </c>
      <c r="E8" s="5" t="s">
        <v>1750</v>
      </c>
      <c r="F8" s="5" t="str">
        <f t="shared" si="2"/>
        <v>N/A</v>
      </c>
      <c r="G8" s="5" t="s">
        <v>1750</v>
      </c>
      <c r="H8" s="5" t="str">
        <f t="shared" si="3"/>
        <v>N/A</v>
      </c>
      <c r="I8" s="6" t="s">
        <v>1750</v>
      </c>
      <c r="J8" s="6" t="s">
        <v>1750</v>
      </c>
      <c r="K8" s="85" t="str">
        <f t="shared" si="0"/>
        <v>N/A</v>
      </c>
    </row>
    <row r="9" spans="1:11" x14ac:dyDescent="0.25">
      <c r="A9" s="105" t="s">
        <v>444</v>
      </c>
      <c r="B9" s="60" t="s">
        <v>213</v>
      </c>
      <c r="C9" s="5" t="s">
        <v>1750</v>
      </c>
      <c r="D9" s="5" t="str">
        <f t="shared" si="1"/>
        <v>N/A</v>
      </c>
      <c r="E9" s="5" t="s">
        <v>1750</v>
      </c>
      <c r="F9" s="5" t="str">
        <f t="shared" si="2"/>
        <v>N/A</v>
      </c>
      <c r="G9" s="5" t="s">
        <v>1750</v>
      </c>
      <c r="H9" s="5" t="str">
        <f t="shared" si="3"/>
        <v>N/A</v>
      </c>
      <c r="I9" s="6" t="s">
        <v>1750</v>
      </c>
      <c r="J9" s="6" t="s">
        <v>1750</v>
      </c>
      <c r="K9" s="85" t="str">
        <f t="shared" si="0"/>
        <v>N/A</v>
      </c>
    </row>
    <row r="10" spans="1:11" x14ac:dyDescent="0.25">
      <c r="A10" s="105" t="s">
        <v>445</v>
      </c>
      <c r="B10" s="60" t="s">
        <v>213</v>
      </c>
      <c r="C10" s="5" t="s">
        <v>1750</v>
      </c>
      <c r="D10" s="5" t="str">
        <f t="shared" si="1"/>
        <v>N/A</v>
      </c>
      <c r="E10" s="5" t="s">
        <v>1750</v>
      </c>
      <c r="F10" s="5" t="str">
        <f t="shared" si="2"/>
        <v>N/A</v>
      </c>
      <c r="G10" s="5" t="s">
        <v>1750</v>
      </c>
      <c r="H10" s="5" t="str">
        <f t="shared" si="3"/>
        <v>N/A</v>
      </c>
      <c r="I10" s="6" t="s">
        <v>1750</v>
      </c>
      <c r="J10" s="6" t="s">
        <v>1750</v>
      </c>
      <c r="K10" s="85" t="str">
        <f t="shared" si="0"/>
        <v>N/A</v>
      </c>
    </row>
    <row r="11" spans="1:11" x14ac:dyDescent="0.25">
      <c r="A11" s="105" t="s">
        <v>204</v>
      </c>
      <c r="B11" s="60" t="s">
        <v>213</v>
      </c>
      <c r="C11" s="5" t="s">
        <v>1750</v>
      </c>
      <c r="D11" s="5" t="str">
        <f t="shared" si="1"/>
        <v>N/A</v>
      </c>
      <c r="E11" s="5" t="s">
        <v>1750</v>
      </c>
      <c r="F11" s="5" t="str">
        <f t="shared" si="2"/>
        <v>N/A</v>
      </c>
      <c r="G11" s="5" t="s">
        <v>1750</v>
      </c>
      <c r="H11" s="5" t="str">
        <f t="shared" si="3"/>
        <v>N/A</v>
      </c>
      <c r="I11" s="6" t="s">
        <v>1750</v>
      </c>
      <c r="J11" s="6" t="s">
        <v>1750</v>
      </c>
      <c r="K11" s="85" t="str">
        <f t="shared" si="0"/>
        <v>N/A</v>
      </c>
    </row>
    <row r="12" spans="1:11" x14ac:dyDescent="0.25">
      <c r="A12" s="105" t="s">
        <v>650</v>
      </c>
      <c r="B12" s="60" t="s">
        <v>213</v>
      </c>
      <c r="C12" s="5" t="s">
        <v>1750</v>
      </c>
      <c r="D12" s="5" t="str">
        <f t="shared" ref="D12:D23" si="4">IF($B12="N/A","N/A",IF(C12&lt;0,"No","Yes"))</f>
        <v>N/A</v>
      </c>
      <c r="E12" s="5" t="s">
        <v>1750</v>
      </c>
      <c r="F12" s="5" t="str">
        <f t="shared" ref="F12:F23" si="5">IF($B12="N/A","N/A",IF(E12&lt;0,"No","Yes"))</f>
        <v>N/A</v>
      </c>
      <c r="G12" s="5" t="s">
        <v>1750</v>
      </c>
      <c r="H12" s="5" t="str">
        <f t="shared" ref="H12:H23" si="6">IF($B12="N/A","N/A",IF(G12&lt;0,"No","Yes"))</f>
        <v>N/A</v>
      </c>
      <c r="I12" s="6" t="s">
        <v>1750</v>
      </c>
      <c r="J12" s="6" t="s">
        <v>1750</v>
      </c>
      <c r="K12" s="85" t="str">
        <f t="shared" ref="K12:K23" si="7">IF(J12="Div by 0", "N/A", IF(J12="N/A","N/A", IF(J12&gt;30, "No", IF(J12&lt;-30, "No", "Yes"))))</f>
        <v>N/A</v>
      </c>
    </row>
    <row r="13" spans="1:11" x14ac:dyDescent="0.25">
      <c r="A13" s="105" t="s">
        <v>649</v>
      </c>
      <c r="B13" s="60" t="s">
        <v>213</v>
      </c>
      <c r="C13" s="5" t="s">
        <v>1750</v>
      </c>
      <c r="D13" s="5" t="str">
        <f t="shared" si="4"/>
        <v>N/A</v>
      </c>
      <c r="E13" s="5" t="s">
        <v>1750</v>
      </c>
      <c r="F13" s="5" t="str">
        <f t="shared" si="5"/>
        <v>N/A</v>
      </c>
      <c r="G13" s="5" t="s">
        <v>1750</v>
      </c>
      <c r="H13" s="5" t="str">
        <f t="shared" si="6"/>
        <v>N/A</v>
      </c>
      <c r="I13" s="6" t="s">
        <v>1750</v>
      </c>
      <c r="J13" s="6" t="s">
        <v>1750</v>
      </c>
      <c r="K13" s="85" t="str">
        <f t="shared" si="7"/>
        <v>N/A</v>
      </c>
    </row>
    <row r="14" spans="1:11" x14ac:dyDescent="0.25">
      <c r="A14" s="105" t="s">
        <v>850</v>
      </c>
      <c r="B14" s="60" t="s">
        <v>213</v>
      </c>
      <c r="C14" s="6" t="s">
        <v>1750</v>
      </c>
      <c r="D14" s="5" t="str">
        <f t="shared" si="4"/>
        <v>N/A</v>
      </c>
      <c r="E14" s="6" t="s">
        <v>1750</v>
      </c>
      <c r="F14" s="5" t="str">
        <f t="shared" si="5"/>
        <v>N/A</v>
      </c>
      <c r="G14" s="6" t="s">
        <v>1750</v>
      </c>
      <c r="H14" s="5" t="str">
        <f t="shared" si="6"/>
        <v>N/A</v>
      </c>
      <c r="I14" s="6" t="s">
        <v>1750</v>
      </c>
      <c r="J14" s="6" t="s">
        <v>1750</v>
      </c>
      <c r="K14" s="85" t="str">
        <f t="shared" si="7"/>
        <v>N/A</v>
      </c>
    </row>
    <row r="15" spans="1:11" x14ac:dyDescent="0.25">
      <c r="A15" s="105" t="s">
        <v>651</v>
      </c>
      <c r="B15" s="60" t="s">
        <v>213</v>
      </c>
      <c r="C15" s="5" t="s">
        <v>1750</v>
      </c>
      <c r="D15" s="5" t="str">
        <f t="shared" si="4"/>
        <v>N/A</v>
      </c>
      <c r="E15" s="5" t="s">
        <v>1750</v>
      </c>
      <c r="F15" s="5" t="str">
        <f t="shared" si="5"/>
        <v>N/A</v>
      </c>
      <c r="G15" s="5" t="s">
        <v>1750</v>
      </c>
      <c r="H15" s="5" t="str">
        <f t="shared" si="6"/>
        <v>N/A</v>
      </c>
      <c r="I15" s="6" t="s">
        <v>1750</v>
      </c>
      <c r="J15" s="6" t="s">
        <v>1750</v>
      </c>
      <c r="K15" s="85" t="str">
        <f t="shared" si="7"/>
        <v>N/A</v>
      </c>
    </row>
    <row r="16" spans="1:11" x14ac:dyDescent="0.25">
      <c r="A16" s="105" t="s">
        <v>370</v>
      </c>
      <c r="B16" s="60" t="s">
        <v>213</v>
      </c>
      <c r="C16" s="5" t="s">
        <v>1750</v>
      </c>
      <c r="D16" s="5" t="str">
        <f t="shared" si="4"/>
        <v>N/A</v>
      </c>
      <c r="E16" s="5" t="s">
        <v>1750</v>
      </c>
      <c r="F16" s="5" t="str">
        <f t="shared" si="5"/>
        <v>N/A</v>
      </c>
      <c r="G16" s="5" t="s">
        <v>1750</v>
      </c>
      <c r="H16" s="5" t="str">
        <f t="shared" si="6"/>
        <v>N/A</v>
      </c>
      <c r="I16" s="6" t="s">
        <v>1750</v>
      </c>
      <c r="J16" s="6" t="s">
        <v>1750</v>
      </c>
      <c r="K16" s="85" t="str">
        <f t="shared" si="7"/>
        <v>N/A</v>
      </c>
    </row>
    <row r="17" spans="1:11" x14ac:dyDescent="0.25">
      <c r="A17" s="105" t="s">
        <v>851</v>
      </c>
      <c r="B17" s="60" t="s">
        <v>213</v>
      </c>
      <c r="C17" s="6" t="s">
        <v>1750</v>
      </c>
      <c r="D17" s="5" t="str">
        <f t="shared" si="4"/>
        <v>N/A</v>
      </c>
      <c r="E17" s="6" t="s">
        <v>1750</v>
      </c>
      <c r="F17" s="5" t="str">
        <f t="shared" si="5"/>
        <v>N/A</v>
      </c>
      <c r="G17" s="6" t="s">
        <v>1750</v>
      </c>
      <c r="H17" s="5" t="str">
        <f t="shared" si="6"/>
        <v>N/A</v>
      </c>
      <c r="I17" s="6" t="s">
        <v>1750</v>
      </c>
      <c r="J17" s="6" t="s">
        <v>1750</v>
      </c>
      <c r="K17" s="85" t="str">
        <f t="shared" si="7"/>
        <v>N/A</v>
      </c>
    </row>
    <row r="18" spans="1:11" x14ac:dyDescent="0.25">
      <c r="A18" s="105" t="s">
        <v>652</v>
      </c>
      <c r="B18" s="60" t="s">
        <v>213</v>
      </c>
      <c r="C18" s="5" t="s">
        <v>1750</v>
      </c>
      <c r="D18" s="5" t="str">
        <f t="shared" si="4"/>
        <v>N/A</v>
      </c>
      <c r="E18" s="5" t="s">
        <v>1750</v>
      </c>
      <c r="F18" s="5" t="str">
        <f t="shared" si="5"/>
        <v>N/A</v>
      </c>
      <c r="G18" s="5" t="s">
        <v>1750</v>
      </c>
      <c r="H18" s="5" t="str">
        <f t="shared" si="6"/>
        <v>N/A</v>
      </c>
      <c r="I18" s="6" t="s">
        <v>1750</v>
      </c>
      <c r="J18" s="6" t="s">
        <v>1750</v>
      </c>
      <c r="K18" s="85" t="str">
        <f t="shared" si="7"/>
        <v>N/A</v>
      </c>
    </row>
    <row r="19" spans="1:11" x14ac:dyDescent="0.25">
      <c r="A19" s="105" t="s">
        <v>205</v>
      </c>
      <c r="B19" s="60" t="s">
        <v>213</v>
      </c>
      <c r="C19" s="5" t="s">
        <v>1750</v>
      </c>
      <c r="D19" s="5" t="str">
        <f t="shared" si="4"/>
        <v>N/A</v>
      </c>
      <c r="E19" s="5" t="s">
        <v>1750</v>
      </c>
      <c r="F19" s="5" t="str">
        <f t="shared" si="5"/>
        <v>N/A</v>
      </c>
      <c r="G19" s="5" t="s">
        <v>1750</v>
      </c>
      <c r="H19" s="5" t="str">
        <f t="shared" si="6"/>
        <v>N/A</v>
      </c>
      <c r="I19" s="6" t="s">
        <v>1750</v>
      </c>
      <c r="J19" s="6" t="s">
        <v>1750</v>
      </c>
      <c r="K19" s="85" t="str">
        <f t="shared" si="7"/>
        <v>N/A</v>
      </c>
    </row>
    <row r="20" spans="1:11" x14ac:dyDescent="0.25">
      <c r="A20" s="105" t="s">
        <v>852</v>
      </c>
      <c r="B20" s="60" t="s">
        <v>213</v>
      </c>
      <c r="C20" s="6" t="s">
        <v>1750</v>
      </c>
      <c r="D20" s="5" t="str">
        <f t="shared" si="4"/>
        <v>N/A</v>
      </c>
      <c r="E20" s="6" t="s">
        <v>1750</v>
      </c>
      <c r="F20" s="5" t="str">
        <f t="shared" si="5"/>
        <v>N/A</v>
      </c>
      <c r="G20" s="6" t="s">
        <v>1750</v>
      </c>
      <c r="H20" s="5" t="str">
        <f t="shared" si="6"/>
        <v>N/A</v>
      </c>
      <c r="I20" s="6" t="s">
        <v>1750</v>
      </c>
      <c r="J20" s="6" t="s">
        <v>1750</v>
      </c>
      <c r="K20" s="85" t="str">
        <f t="shared" si="7"/>
        <v>N/A</v>
      </c>
    </row>
    <row r="21" spans="1:11" x14ac:dyDescent="0.25">
      <c r="A21" s="105" t="s">
        <v>653</v>
      </c>
      <c r="B21" s="60" t="s">
        <v>213</v>
      </c>
      <c r="C21" s="5" t="s">
        <v>1750</v>
      </c>
      <c r="D21" s="5" t="str">
        <f t="shared" si="4"/>
        <v>N/A</v>
      </c>
      <c r="E21" s="5" t="s">
        <v>1750</v>
      </c>
      <c r="F21" s="5" t="str">
        <f t="shared" si="5"/>
        <v>N/A</v>
      </c>
      <c r="G21" s="5" t="s">
        <v>1750</v>
      </c>
      <c r="H21" s="5" t="str">
        <f t="shared" si="6"/>
        <v>N/A</v>
      </c>
      <c r="I21" s="6" t="s">
        <v>1750</v>
      </c>
      <c r="J21" s="6" t="s">
        <v>1750</v>
      </c>
      <c r="K21" s="85" t="str">
        <f t="shared" si="7"/>
        <v>N/A</v>
      </c>
    </row>
    <row r="22" spans="1:11" x14ac:dyDescent="0.25">
      <c r="A22" s="105" t="s">
        <v>1682</v>
      </c>
      <c r="B22" s="60" t="s">
        <v>213</v>
      </c>
      <c r="C22" s="5" t="s">
        <v>1750</v>
      </c>
      <c r="D22" s="5" t="str">
        <f t="shared" si="4"/>
        <v>N/A</v>
      </c>
      <c r="E22" s="5" t="s">
        <v>1750</v>
      </c>
      <c r="F22" s="5" t="str">
        <f t="shared" si="5"/>
        <v>N/A</v>
      </c>
      <c r="G22" s="5" t="s">
        <v>1750</v>
      </c>
      <c r="H22" s="5" t="str">
        <f t="shared" si="6"/>
        <v>N/A</v>
      </c>
      <c r="I22" s="6" t="s">
        <v>1750</v>
      </c>
      <c r="J22" s="6" t="s">
        <v>1750</v>
      </c>
      <c r="K22" s="85" t="str">
        <f t="shared" si="7"/>
        <v>N/A</v>
      </c>
    </row>
    <row r="23" spans="1:11" x14ac:dyDescent="0.25">
      <c r="A23" s="105" t="s">
        <v>853</v>
      </c>
      <c r="B23" s="60" t="s">
        <v>213</v>
      </c>
      <c r="C23" s="6" t="s">
        <v>1750</v>
      </c>
      <c r="D23" s="5" t="str">
        <f t="shared" si="4"/>
        <v>N/A</v>
      </c>
      <c r="E23" s="6" t="s">
        <v>1750</v>
      </c>
      <c r="F23" s="5" t="str">
        <f t="shared" si="5"/>
        <v>N/A</v>
      </c>
      <c r="G23" s="6" t="s">
        <v>1750</v>
      </c>
      <c r="H23" s="5" t="str">
        <f t="shared" si="6"/>
        <v>N/A</v>
      </c>
      <c r="I23" s="6" t="s">
        <v>1750</v>
      </c>
      <c r="J23" s="6" t="s">
        <v>1750</v>
      </c>
      <c r="K23" s="85" t="str">
        <f t="shared" si="7"/>
        <v>N/A</v>
      </c>
    </row>
    <row r="24" spans="1:11" x14ac:dyDescent="0.25">
      <c r="A24" s="105" t="s">
        <v>15</v>
      </c>
      <c r="B24" s="60" t="s">
        <v>213</v>
      </c>
      <c r="C24" s="5" t="s">
        <v>1750</v>
      </c>
      <c r="D24" s="5" t="str">
        <f>IF($B24="N/A","N/A",IF(C24&lt;0,"No","Yes"))</f>
        <v>N/A</v>
      </c>
      <c r="E24" s="5" t="s">
        <v>1750</v>
      </c>
      <c r="F24" s="5" t="str">
        <f>IF($B24="N/A","N/A",IF(E24&lt;0,"No","Yes"))</f>
        <v>N/A</v>
      </c>
      <c r="G24" s="5" t="s">
        <v>1750</v>
      </c>
      <c r="H24" s="5" t="str">
        <f>IF($B24="N/A","N/A",IF(G24&lt;0,"No","Yes"))</f>
        <v>N/A</v>
      </c>
      <c r="I24" s="6" t="s">
        <v>1750</v>
      </c>
      <c r="J24" s="6" t="s">
        <v>1750</v>
      </c>
      <c r="K24" s="85" t="str">
        <f t="shared" ref="K24:K30" si="8">IF(J24="Div by 0", "N/A", IF(J24="N/A","N/A", IF(J24&gt;30, "No", IF(J24&lt;-30, "No", "Yes"))))</f>
        <v>N/A</v>
      </c>
    </row>
    <row r="25" spans="1:11" x14ac:dyDescent="0.25">
      <c r="A25" s="105" t="s">
        <v>159</v>
      </c>
      <c r="B25" s="60" t="s">
        <v>213</v>
      </c>
      <c r="C25" s="5" t="s">
        <v>1750</v>
      </c>
      <c r="D25" s="5" t="str">
        <f>IF($B25="N/A","N/A",IF(C25&lt;0,"No","Yes"))</f>
        <v>N/A</v>
      </c>
      <c r="E25" s="5" t="s">
        <v>1750</v>
      </c>
      <c r="F25" s="5" t="str">
        <f>IF($B25="N/A","N/A",IF(E25&lt;0,"No","Yes"))</f>
        <v>N/A</v>
      </c>
      <c r="G25" s="5" t="s">
        <v>1750</v>
      </c>
      <c r="H25" s="5" t="str">
        <f>IF($B25="N/A","N/A",IF(G25&lt;0,"No","Yes"))</f>
        <v>N/A</v>
      </c>
      <c r="I25" s="6" t="s">
        <v>1750</v>
      </c>
      <c r="J25" s="6" t="s">
        <v>1750</v>
      </c>
      <c r="K25" s="85" t="str">
        <f t="shared" si="8"/>
        <v>N/A</v>
      </c>
    </row>
    <row r="26" spans="1:11" x14ac:dyDescent="0.25">
      <c r="A26" s="105" t="s">
        <v>32</v>
      </c>
      <c r="B26" s="60" t="s">
        <v>213</v>
      </c>
      <c r="C26" s="5" t="s">
        <v>1750</v>
      </c>
      <c r="D26" s="5" t="str">
        <f>IF($B26="N/A","N/A",IF(C26&lt;0,"No","Yes"))</f>
        <v>N/A</v>
      </c>
      <c r="E26" s="5" t="s">
        <v>1750</v>
      </c>
      <c r="F26" s="5" t="str">
        <f>IF($B26="N/A","N/A",IF(E26&lt;0,"No","Yes"))</f>
        <v>N/A</v>
      </c>
      <c r="G26" s="5" t="s">
        <v>1750</v>
      </c>
      <c r="H26" s="5" t="str">
        <f>IF($B26="N/A","N/A",IF(G26&lt;0,"No","Yes"))</f>
        <v>N/A</v>
      </c>
      <c r="I26" s="6" t="s">
        <v>1750</v>
      </c>
      <c r="J26" s="6" t="s">
        <v>1750</v>
      </c>
      <c r="K26" s="85" t="str">
        <f t="shared" si="8"/>
        <v>N/A</v>
      </c>
    </row>
    <row r="27" spans="1:11" x14ac:dyDescent="0.25">
      <c r="A27" s="105" t="s">
        <v>160</v>
      </c>
      <c r="B27" s="60" t="s">
        <v>213</v>
      </c>
      <c r="C27" s="5" t="s">
        <v>1750</v>
      </c>
      <c r="D27" s="5" t="str">
        <f t="shared" ref="D27:D30" si="9">IF($B27="N/A","N/A",IF(C27&lt;0,"No","Yes"))</f>
        <v>N/A</v>
      </c>
      <c r="E27" s="5" t="s">
        <v>1750</v>
      </c>
      <c r="F27" s="5" t="str">
        <f t="shared" ref="F27:F30" si="10">IF($B27="N/A","N/A",IF(E27&lt;0,"No","Yes"))</f>
        <v>N/A</v>
      </c>
      <c r="G27" s="5" t="s">
        <v>1750</v>
      </c>
      <c r="H27" s="5" t="str">
        <f t="shared" ref="H27:H30" si="11">IF($B27="N/A","N/A",IF(G27&lt;0,"No","Yes"))</f>
        <v>N/A</v>
      </c>
      <c r="I27" s="6" t="s">
        <v>1750</v>
      </c>
      <c r="J27" s="6" t="s">
        <v>1750</v>
      </c>
      <c r="K27" s="85" t="str">
        <f t="shared" si="8"/>
        <v>N/A</v>
      </c>
    </row>
    <row r="28" spans="1:11" x14ac:dyDescent="0.25">
      <c r="A28" s="83" t="s">
        <v>372</v>
      </c>
      <c r="B28" s="60" t="s">
        <v>213</v>
      </c>
      <c r="C28" s="5" t="s">
        <v>1750</v>
      </c>
      <c r="D28" s="5" t="str">
        <f t="shared" si="9"/>
        <v>N/A</v>
      </c>
      <c r="E28" s="5" t="s">
        <v>1750</v>
      </c>
      <c r="F28" s="5" t="str">
        <f t="shared" si="10"/>
        <v>N/A</v>
      </c>
      <c r="G28" s="5" t="s">
        <v>1750</v>
      </c>
      <c r="H28" s="5" t="str">
        <f t="shared" si="11"/>
        <v>N/A</v>
      </c>
      <c r="I28" s="6" t="s">
        <v>1750</v>
      </c>
      <c r="J28" s="6" t="s">
        <v>1750</v>
      </c>
      <c r="K28" s="85" t="str">
        <f t="shared" si="8"/>
        <v>N/A</v>
      </c>
    </row>
    <row r="29" spans="1:11" x14ac:dyDescent="0.25">
      <c r="A29" s="83" t="s">
        <v>374</v>
      </c>
      <c r="B29" s="60" t="s">
        <v>213</v>
      </c>
      <c r="C29" s="5" t="s">
        <v>1750</v>
      </c>
      <c r="D29" s="5" t="str">
        <f t="shared" si="9"/>
        <v>N/A</v>
      </c>
      <c r="E29" s="5" t="s">
        <v>1750</v>
      </c>
      <c r="F29" s="5" t="str">
        <f t="shared" si="10"/>
        <v>N/A</v>
      </c>
      <c r="G29" s="5" t="s">
        <v>1750</v>
      </c>
      <c r="H29" s="5" t="str">
        <f t="shared" si="11"/>
        <v>N/A</v>
      </c>
      <c r="I29" s="6" t="s">
        <v>1750</v>
      </c>
      <c r="J29" s="6" t="s">
        <v>1750</v>
      </c>
      <c r="K29" s="85" t="str">
        <f t="shared" si="8"/>
        <v>N/A</v>
      </c>
    </row>
    <row r="30" spans="1:11" x14ac:dyDescent="0.25">
      <c r="A30" s="100" t="s">
        <v>375</v>
      </c>
      <c r="B30" s="107" t="s">
        <v>213</v>
      </c>
      <c r="C30" s="94" t="s">
        <v>1750</v>
      </c>
      <c r="D30" s="94" t="str">
        <f t="shared" si="9"/>
        <v>N/A</v>
      </c>
      <c r="E30" s="94" t="s">
        <v>1750</v>
      </c>
      <c r="F30" s="94" t="str">
        <f t="shared" si="10"/>
        <v>N/A</v>
      </c>
      <c r="G30" s="94" t="s">
        <v>1750</v>
      </c>
      <c r="H30" s="94" t="str">
        <f t="shared" si="11"/>
        <v>N/A</v>
      </c>
      <c r="I30" s="95" t="s">
        <v>1750</v>
      </c>
      <c r="J30" s="95" t="s">
        <v>1750</v>
      </c>
      <c r="K30" s="96" t="str">
        <f t="shared" si="8"/>
        <v>N/A</v>
      </c>
    </row>
    <row r="31" spans="1:11" ht="12" customHeight="1" x14ac:dyDescent="0.25">
      <c r="A31" s="177" t="s">
        <v>1619</v>
      </c>
      <c r="B31" s="178"/>
      <c r="C31" s="178"/>
      <c r="D31" s="178"/>
      <c r="E31" s="178"/>
      <c r="F31" s="178"/>
      <c r="G31" s="178"/>
      <c r="H31" s="178"/>
      <c r="I31" s="178"/>
      <c r="J31" s="178"/>
      <c r="K31" s="179"/>
    </row>
    <row r="32" spans="1:11" x14ac:dyDescent="0.25">
      <c r="A32" s="167" t="s">
        <v>1617</v>
      </c>
      <c r="B32" s="168"/>
      <c r="C32" s="168"/>
      <c r="D32" s="168"/>
      <c r="E32" s="168"/>
      <c r="F32" s="168"/>
      <c r="G32" s="168"/>
      <c r="H32" s="168"/>
      <c r="I32" s="168"/>
      <c r="J32" s="168"/>
      <c r="K32" s="169"/>
    </row>
    <row r="33" spans="1:11" x14ac:dyDescent="0.25">
      <c r="A33" s="170" t="s">
        <v>1705</v>
      </c>
      <c r="B33" s="170"/>
      <c r="C33" s="170"/>
      <c r="D33" s="170"/>
      <c r="E33" s="170"/>
      <c r="F33" s="170"/>
      <c r="G33" s="170"/>
      <c r="H33" s="170"/>
      <c r="I33" s="170"/>
      <c r="J33" s="170"/>
      <c r="K33" s="171"/>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1569</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x14ac:dyDescent="0.25">
      <c r="A6" s="105" t="s">
        <v>343</v>
      </c>
      <c r="B6" s="5" t="s">
        <v>213</v>
      </c>
      <c r="C6" s="14">
        <v>7</v>
      </c>
      <c r="D6" s="5" t="s">
        <v>213</v>
      </c>
      <c r="E6" s="14">
        <v>7</v>
      </c>
      <c r="F6" s="5" t="s">
        <v>213</v>
      </c>
      <c r="G6" s="14">
        <v>7</v>
      </c>
      <c r="H6" s="5" t="s">
        <v>213</v>
      </c>
      <c r="I6" s="73" t="s">
        <v>213</v>
      </c>
      <c r="J6" s="73" t="s">
        <v>213</v>
      </c>
      <c r="K6" s="85" t="s">
        <v>213</v>
      </c>
    </row>
    <row r="7" spans="1:11" x14ac:dyDescent="0.25">
      <c r="A7" s="104" t="s">
        <v>12</v>
      </c>
      <c r="B7" s="16" t="s">
        <v>213</v>
      </c>
      <c r="C7" s="54">
        <v>2891872</v>
      </c>
      <c r="D7" s="18" t="str">
        <f>IF($B7="N/A","N/A",IF(C7&gt;15,"No",IF(C7&lt;-15,"No","Yes")))</f>
        <v>N/A</v>
      </c>
      <c r="E7" s="17">
        <v>2795468</v>
      </c>
      <c r="F7" s="18" t="str">
        <f>IF($B7="N/A","N/A",IF(E7&gt;15,"No",IF(E7&lt;-15,"No","Yes")))</f>
        <v>N/A</v>
      </c>
      <c r="G7" s="17">
        <v>2768083</v>
      </c>
      <c r="H7" s="18" t="str">
        <f>IF($B7="N/A","N/A",IF(G7&gt;15,"No",IF(G7&lt;-15,"No","Yes")))</f>
        <v>N/A</v>
      </c>
      <c r="I7" s="19">
        <v>-3.33</v>
      </c>
      <c r="J7" s="19">
        <v>-0.98</v>
      </c>
      <c r="K7" s="86" t="str">
        <f t="shared" ref="K7:K54" si="0">IF(J7="Div by 0", "N/A", IF(J7="N/A","N/A", IF(J7&gt;30, "No", IF(J7&lt;-30, "No", "Yes"))))</f>
        <v>Yes</v>
      </c>
    </row>
    <row r="8" spans="1:11" x14ac:dyDescent="0.25">
      <c r="A8" s="104" t="s">
        <v>362</v>
      </c>
      <c r="B8" s="16" t="s">
        <v>213</v>
      </c>
      <c r="C8" s="8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1" x14ac:dyDescent="0.25">
      <c r="A9" s="104" t="s">
        <v>119</v>
      </c>
      <c r="B9" s="21" t="s">
        <v>213</v>
      </c>
      <c r="C9" s="53">
        <v>0</v>
      </c>
      <c r="D9" s="5" t="str">
        <f>IF($B9="N/A","N/A",IF(C9&gt;15,"No",IF(C9&lt;-15,"No","Yes")))</f>
        <v>N/A</v>
      </c>
      <c r="E9" s="5">
        <v>0</v>
      </c>
      <c r="F9" s="5" t="str">
        <f>IF($B9="N/A","N/A",IF(E9&gt;15,"No",IF(E9&lt;-15,"No","Yes")))</f>
        <v>N/A</v>
      </c>
      <c r="G9" s="5">
        <v>0</v>
      </c>
      <c r="H9" s="5" t="str">
        <f>IF($B9="N/A","N/A",IF(G9&gt;15,"No",IF(G9&lt;-15,"No","Yes")))</f>
        <v>N/A</v>
      </c>
      <c r="I9" s="6" t="s">
        <v>1750</v>
      </c>
      <c r="J9" s="6" t="s">
        <v>1750</v>
      </c>
      <c r="K9" s="85" t="str">
        <f t="shared" si="0"/>
        <v>N/A</v>
      </c>
    </row>
    <row r="10" spans="1:11" x14ac:dyDescent="0.25">
      <c r="A10" s="104" t="s">
        <v>120</v>
      </c>
      <c r="B10" s="21" t="s">
        <v>213</v>
      </c>
      <c r="C10" s="53">
        <v>0</v>
      </c>
      <c r="D10" s="5" t="str">
        <f>IF($B10="N/A","N/A",IF(C10&gt;15,"No",IF(C10&lt;-15,"No","Yes")))</f>
        <v>N/A</v>
      </c>
      <c r="E10" s="5">
        <v>0</v>
      </c>
      <c r="F10" s="5" t="str">
        <f>IF($B10="N/A","N/A",IF(E10&gt;15,"No",IF(E10&lt;-15,"No","Yes")))</f>
        <v>N/A</v>
      </c>
      <c r="G10" s="5">
        <v>0</v>
      </c>
      <c r="H10" s="5" t="str">
        <f>IF($B10="N/A","N/A",IF(G10&gt;15,"No",IF(G10&lt;-15,"No","Yes")))</f>
        <v>N/A</v>
      </c>
      <c r="I10" s="6" t="s">
        <v>1750</v>
      </c>
      <c r="J10" s="6" t="s">
        <v>1750</v>
      </c>
      <c r="K10" s="85" t="str">
        <f t="shared" si="0"/>
        <v>N/A</v>
      </c>
    </row>
    <row r="11" spans="1:11" x14ac:dyDescent="0.25">
      <c r="A11" s="104" t="s">
        <v>854</v>
      </c>
      <c r="B11" s="21" t="s">
        <v>213</v>
      </c>
      <c r="C11" s="53">
        <v>0</v>
      </c>
      <c r="D11" s="5" t="str">
        <f>IF($B11="N/A","N/A",IF(C11&gt;15,"No",IF(C11&lt;-15,"No","Yes")))</f>
        <v>N/A</v>
      </c>
      <c r="E11" s="5">
        <v>0</v>
      </c>
      <c r="F11" s="5" t="str">
        <f>IF($B11="N/A","N/A",IF(E11&gt;15,"No",IF(E11&lt;-15,"No","Yes")))</f>
        <v>N/A</v>
      </c>
      <c r="G11" s="5">
        <v>0</v>
      </c>
      <c r="H11" s="5" t="str">
        <f>IF($B11="N/A","N/A",IF(G11&gt;15,"No",IF(G11&lt;-15,"No","Yes")))</f>
        <v>N/A</v>
      </c>
      <c r="I11" s="6" t="s">
        <v>1750</v>
      </c>
      <c r="J11" s="6" t="s">
        <v>1750</v>
      </c>
      <c r="K11" s="85" t="str">
        <f t="shared" si="0"/>
        <v>N/A</v>
      </c>
    </row>
    <row r="12" spans="1:11" x14ac:dyDescent="0.25">
      <c r="A12" s="104" t="s">
        <v>855</v>
      </c>
      <c r="B12" s="55" t="s">
        <v>214</v>
      </c>
      <c r="C12" s="53">
        <v>91.228484524999999</v>
      </c>
      <c r="D12" s="5" t="str">
        <f>IF(OR($B12="N/A",$C12="N/A"),"N/A",IF(C12&gt;100,"No",IF(C12&lt;95,"No","Yes")))</f>
        <v>No</v>
      </c>
      <c r="E12" s="53">
        <v>93.547806664000007</v>
      </c>
      <c r="F12" s="5" t="str">
        <f>IF(OR($B12="N/A",$E12="N/A"),"N/A",IF(E12&gt;100,"No",IF(E12&lt;95,"No","Yes")))</f>
        <v>No</v>
      </c>
      <c r="G12" s="53">
        <v>94.476393951999995</v>
      </c>
      <c r="H12" s="5" t="str">
        <f>IF($B12="N/A","N/A",IF(G12&gt;100,"No",IF(G12&lt;95,"No","Yes")))</f>
        <v>No</v>
      </c>
      <c r="I12" s="56">
        <v>2.5419999999999998</v>
      </c>
      <c r="J12" s="56">
        <v>0.99260000000000004</v>
      </c>
      <c r="K12" s="85" t="str">
        <f t="shared" si="0"/>
        <v>Yes</v>
      </c>
    </row>
    <row r="13" spans="1:11" x14ac:dyDescent="0.25">
      <c r="A13" s="104" t="s">
        <v>347</v>
      </c>
      <c r="B13" s="55" t="s">
        <v>213</v>
      </c>
      <c r="C13" s="53">
        <v>0</v>
      </c>
      <c r="D13" s="5" t="str">
        <f>IF($B13="N/A","N/A",IF(C13&gt;100,"No",IF(C13&lt;95,"No","Yes")))</f>
        <v>N/A</v>
      </c>
      <c r="E13" s="53">
        <v>0</v>
      </c>
      <c r="F13" s="5" t="str">
        <f>IF($B13="N/A","N/A",IF(E13&gt;100,"No",IF(E13&lt;95,"No","Yes")))</f>
        <v>N/A</v>
      </c>
      <c r="G13" s="53">
        <v>0</v>
      </c>
      <c r="H13" s="5" t="str">
        <f>IF($B13="N/A","N/A",IF(G13&gt;100,"No",IF(G13&lt;95,"No","Yes")))</f>
        <v>N/A</v>
      </c>
      <c r="I13" s="56" t="s">
        <v>1750</v>
      </c>
      <c r="J13" s="56" t="s">
        <v>1750</v>
      </c>
      <c r="K13" s="85" t="str">
        <f t="shared" si="0"/>
        <v>N/A</v>
      </c>
    </row>
    <row r="14" spans="1:11" x14ac:dyDescent="0.25">
      <c r="A14" s="104" t="s">
        <v>348</v>
      </c>
      <c r="B14" s="55" t="s">
        <v>213</v>
      </c>
      <c r="C14" s="53">
        <v>0</v>
      </c>
      <c r="D14" s="5" t="str">
        <f t="shared" ref="D14" si="1">IF($B14="N/A","N/A",IF(C14&lt;0,"No","Yes"))</f>
        <v>N/A</v>
      </c>
      <c r="E14" s="53">
        <v>0</v>
      </c>
      <c r="F14" s="5" t="str">
        <f t="shared" ref="F14" si="2">IF($B14="N/A","N/A",IF(E14&lt;0,"No","Yes"))</f>
        <v>N/A</v>
      </c>
      <c r="G14" s="53">
        <v>0</v>
      </c>
      <c r="H14" s="5" t="str">
        <f t="shared" ref="H14" si="3">IF($B14="N/A","N/A",IF(G14&lt;0,"No","Yes"))</f>
        <v>N/A</v>
      </c>
      <c r="I14" s="56" t="s">
        <v>1750</v>
      </c>
      <c r="J14" s="56" t="s">
        <v>1750</v>
      </c>
      <c r="K14" s="85" t="str">
        <f t="shared" si="0"/>
        <v>N/A</v>
      </c>
    </row>
    <row r="15" spans="1:11" x14ac:dyDescent="0.25">
      <c r="A15" s="104" t="s">
        <v>856</v>
      </c>
      <c r="B15" s="55" t="s">
        <v>214</v>
      </c>
      <c r="C15" s="53">
        <v>93.464198968999995</v>
      </c>
      <c r="D15" s="5" t="str">
        <f>IF(OR($B15="N/A",$C15="N/A"),"N/A",IF(C15&gt;100,"No",IF(C15&lt;95,"No","Yes")))</f>
        <v>No</v>
      </c>
      <c r="E15" s="53">
        <v>92.915533284999995</v>
      </c>
      <c r="F15" s="5" t="str">
        <f>IF(OR($B15="N/A",$E15="N/A"),"N/A",IF(E15&gt;100,"No",IF(E15&lt;95,"No","Yes")))</f>
        <v>No</v>
      </c>
      <c r="G15" s="53">
        <v>94.259420688999995</v>
      </c>
      <c r="H15" s="5" t="str">
        <f>IF($B15="N/A","N/A",IF(G15&gt;100,"No",IF(G15&lt;95,"No","Yes")))</f>
        <v>No</v>
      </c>
      <c r="I15" s="56">
        <v>-0.58699999999999997</v>
      </c>
      <c r="J15" s="56">
        <v>1.446</v>
      </c>
      <c r="K15" s="85" t="str">
        <f t="shared" si="0"/>
        <v>Yes</v>
      </c>
    </row>
    <row r="16" spans="1:11" x14ac:dyDescent="0.25">
      <c r="A16" s="104" t="s">
        <v>331</v>
      </c>
      <c r="B16" s="21" t="s">
        <v>213</v>
      </c>
      <c r="C16" s="43">
        <v>2891872</v>
      </c>
      <c r="D16" s="5" t="str">
        <f>IF($B16="N/A","N/A",IF(C16&gt;15,"No",IF(C16&lt;-15,"No","Yes")))</f>
        <v>N/A</v>
      </c>
      <c r="E16" s="22">
        <v>2795468</v>
      </c>
      <c r="F16" s="5" t="str">
        <f>IF($B16="N/A","N/A",IF(E16&gt;15,"No",IF(E16&lt;-15,"No","Yes")))</f>
        <v>N/A</v>
      </c>
      <c r="G16" s="22">
        <v>2768083</v>
      </c>
      <c r="H16" s="5" t="str">
        <f>IF($B16="N/A","N/A",IF(G16&gt;15,"No",IF(G16&lt;-15,"No","Yes")))</f>
        <v>N/A</v>
      </c>
      <c r="I16" s="6">
        <v>-3.33</v>
      </c>
      <c r="J16" s="6">
        <v>-0.98</v>
      </c>
      <c r="K16" s="85" t="str">
        <f t="shared" si="0"/>
        <v>Yes</v>
      </c>
    </row>
    <row r="17" spans="1:11" x14ac:dyDescent="0.25">
      <c r="A17" s="104" t="s">
        <v>439</v>
      </c>
      <c r="B17" s="21" t="s">
        <v>215</v>
      </c>
      <c r="C17" s="53">
        <v>17.904976430000001</v>
      </c>
      <c r="D17" s="5" t="str">
        <f>IF($B17="N/A","N/A",IF(C17&gt;20,"No",IF(C17&lt;5,"No","Yes")))</f>
        <v>Yes</v>
      </c>
      <c r="E17" s="5">
        <v>19.16970611</v>
      </c>
      <c r="F17" s="5" t="str">
        <f>IF($B17="N/A","N/A",IF(E17&gt;20,"No",IF(E17&lt;5,"No","Yes")))</f>
        <v>Yes</v>
      </c>
      <c r="G17" s="5">
        <v>16.412874902999999</v>
      </c>
      <c r="H17" s="5" t="str">
        <f>IF($B17="N/A","N/A",IF(G17&gt;20,"No",IF(G17&lt;5,"No","Yes")))</f>
        <v>Yes</v>
      </c>
      <c r="I17" s="6">
        <v>7.0640000000000001</v>
      </c>
      <c r="J17" s="6">
        <v>-14.4</v>
      </c>
      <c r="K17" s="85" t="str">
        <f t="shared" si="0"/>
        <v>Yes</v>
      </c>
    </row>
    <row r="18" spans="1:11" x14ac:dyDescent="0.25">
      <c r="A18" s="104" t="s">
        <v>440</v>
      </c>
      <c r="B18" s="16" t="s">
        <v>213</v>
      </c>
      <c r="C18" s="53">
        <v>82.095023569999995</v>
      </c>
      <c r="D18" s="5" t="str">
        <f>IF($B18="N/A","N/A",IF(C18&gt;15,"No",IF(C18&lt;-15,"No","Yes")))</f>
        <v>N/A</v>
      </c>
      <c r="E18" s="5">
        <v>80.830293889999993</v>
      </c>
      <c r="F18" s="5" t="str">
        <f>IF($B18="N/A","N/A",IF(E18&gt;15,"No",IF(E18&lt;-15,"No","Yes")))</f>
        <v>N/A</v>
      </c>
      <c r="G18" s="5">
        <v>83.587125096999998</v>
      </c>
      <c r="H18" s="5" t="str">
        <f>IF($B18="N/A","N/A",IF(G18&gt;15,"No",IF(G18&lt;-15,"No","Yes")))</f>
        <v>N/A</v>
      </c>
      <c r="I18" s="6">
        <v>-1.54</v>
      </c>
      <c r="J18" s="6">
        <v>3.411</v>
      </c>
      <c r="K18" s="85" t="str">
        <f t="shared" si="0"/>
        <v>Yes</v>
      </c>
    </row>
    <row r="19" spans="1:11" x14ac:dyDescent="0.25">
      <c r="A19" s="104" t="s">
        <v>441</v>
      </c>
      <c r="B19" s="21" t="s">
        <v>216</v>
      </c>
      <c r="C19" s="53">
        <v>5.3795603677999999</v>
      </c>
      <c r="D19" s="5" t="str">
        <f>IF($B19="N/A","N/A",IF(C19&gt;1,"Yes","No"))</f>
        <v>Yes</v>
      </c>
      <c r="E19" s="5">
        <v>3.8410741958000001</v>
      </c>
      <c r="F19" s="5" t="str">
        <f>IF($B19="N/A","N/A",IF(E19&gt;1,"Yes","No"))</f>
        <v>Yes</v>
      </c>
      <c r="G19" s="5">
        <v>1.8165640264</v>
      </c>
      <c r="H19" s="5" t="str">
        <f>IF($B19="N/A","N/A",IF(G19&gt;1,"Yes","No"))</f>
        <v>Yes</v>
      </c>
      <c r="I19" s="6">
        <v>-28.6</v>
      </c>
      <c r="J19" s="6">
        <v>-52.7</v>
      </c>
      <c r="K19" s="85" t="str">
        <f t="shared" si="0"/>
        <v>No</v>
      </c>
    </row>
    <row r="20" spans="1:11" x14ac:dyDescent="0.25">
      <c r="A20" s="104" t="s">
        <v>857</v>
      </c>
      <c r="B20" s="21" t="s">
        <v>213</v>
      </c>
      <c r="C20" s="46">
        <v>112.43142637</v>
      </c>
      <c r="D20" s="5" t="str">
        <f>IF($B20="N/A","N/A",IF(C20&gt;15,"No",IF(C20&lt;-15,"No","Yes")))</f>
        <v>N/A</v>
      </c>
      <c r="E20" s="23">
        <v>165.01957607</v>
      </c>
      <c r="F20" s="5" t="str">
        <f>IF($B20="N/A","N/A",IF(E20&gt;15,"No",IF(E20&lt;-15,"No","Yes")))</f>
        <v>N/A</v>
      </c>
      <c r="G20" s="23">
        <v>255.3007915</v>
      </c>
      <c r="H20" s="5" t="str">
        <f>IF($B20="N/A","N/A",IF(G20&gt;15,"No",IF(G20&lt;-15,"No","Yes")))</f>
        <v>N/A</v>
      </c>
      <c r="I20" s="6">
        <v>46.77</v>
      </c>
      <c r="J20" s="6">
        <v>54.71</v>
      </c>
      <c r="K20" s="85" t="str">
        <f t="shared" si="0"/>
        <v>No</v>
      </c>
    </row>
    <row r="21" spans="1:11" x14ac:dyDescent="0.25">
      <c r="A21" s="104" t="s">
        <v>34</v>
      </c>
      <c r="B21" s="21" t="s">
        <v>213</v>
      </c>
      <c r="C21" s="57">
        <v>0</v>
      </c>
      <c r="D21" s="5" t="str">
        <f>IF($B21="N/A","N/A",IF(C21&gt;15,"No",IF(C21&lt;-15,"No","Yes")))</f>
        <v>N/A</v>
      </c>
      <c r="E21" s="58">
        <v>5.4373722000000003E-3</v>
      </c>
      <c r="F21" s="5" t="str">
        <f>IF($B21="N/A","N/A",IF(E21&gt;15,"No",IF(E21&lt;-15,"No","Yes")))</f>
        <v>N/A</v>
      </c>
      <c r="G21" s="58">
        <v>4.8300574800000003E-2</v>
      </c>
      <c r="H21" s="5" t="str">
        <f>IF($B21="N/A","N/A",IF(G21&gt;15,"No",IF(G21&lt;-15,"No","Yes")))</f>
        <v>N/A</v>
      </c>
      <c r="I21" s="6" t="s">
        <v>1750</v>
      </c>
      <c r="J21" s="6">
        <v>788.3</v>
      </c>
      <c r="K21" s="85" t="str">
        <f t="shared" si="0"/>
        <v>No</v>
      </c>
    </row>
    <row r="22" spans="1:11" x14ac:dyDescent="0.25">
      <c r="A22" s="104" t="s">
        <v>1683</v>
      </c>
      <c r="B22" s="21" t="s">
        <v>213</v>
      </c>
      <c r="C22" s="57">
        <v>0</v>
      </c>
      <c r="D22" s="5" t="str">
        <f>IF($B22="N/A","N/A",IF(C22&gt;15,"No",IF(C22&lt;-15,"No","Yes")))</f>
        <v>N/A</v>
      </c>
      <c r="E22" s="58">
        <v>0</v>
      </c>
      <c r="F22" s="5" t="str">
        <f>IF($B22="N/A","N/A",IF(E22&gt;15,"No",IF(E22&lt;-15,"No","Yes")))</f>
        <v>N/A</v>
      </c>
      <c r="G22" s="58">
        <v>0</v>
      </c>
      <c r="H22" s="5" t="str">
        <f>IF($B22="N/A","N/A",IF(G22&gt;15,"No",IF(G22&lt;-15,"No","Yes")))</f>
        <v>N/A</v>
      </c>
      <c r="I22" s="6" t="s">
        <v>1750</v>
      </c>
      <c r="J22" s="6" t="s">
        <v>1750</v>
      </c>
      <c r="K22" s="85" t="str">
        <f t="shared" si="0"/>
        <v>N/A</v>
      </c>
    </row>
    <row r="23" spans="1:11" x14ac:dyDescent="0.25">
      <c r="A23" s="104" t="s">
        <v>35</v>
      </c>
      <c r="B23" s="21" t="s">
        <v>213</v>
      </c>
      <c r="C23" s="57">
        <v>0</v>
      </c>
      <c r="D23" s="5" t="str">
        <f>IF($B23="N/A","N/A",IF(C23&gt;15,"No",IF(C23&lt;-15,"No","Yes")))</f>
        <v>N/A</v>
      </c>
      <c r="E23" s="58">
        <v>0</v>
      </c>
      <c r="F23" s="5" t="str">
        <f>IF($B23="N/A","N/A",IF(E23&gt;15,"No",IF(E23&lt;-15,"No","Yes")))</f>
        <v>N/A</v>
      </c>
      <c r="G23" s="58">
        <v>0</v>
      </c>
      <c r="H23" s="5" t="str">
        <f>IF($B23="N/A","N/A",IF(G23&gt;15,"No",IF(G23&lt;-15,"No","Yes")))</f>
        <v>N/A</v>
      </c>
      <c r="I23" s="6" t="s">
        <v>1750</v>
      </c>
      <c r="J23" s="6" t="s">
        <v>1750</v>
      </c>
      <c r="K23" s="85" t="str">
        <f t="shared" si="0"/>
        <v>N/A</v>
      </c>
    </row>
    <row r="24" spans="1:11" x14ac:dyDescent="0.25">
      <c r="A24" s="104" t="s">
        <v>858</v>
      </c>
      <c r="B24" s="21" t="s">
        <v>243</v>
      </c>
      <c r="C24" s="46" t="s">
        <v>1750</v>
      </c>
      <c r="D24" s="5" t="str">
        <f>IF($B24="N/A","N/A",IF(C24&gt;300,"No",IF(C24&lt;75,"No","Yes")))</f>
        <v>No</v>
      </c>
      <c r="E24" s="23">
        <v>2534.0263157999998</v>
      </c>
      <c r="F24" s="5" t="str">
        <f>IF($B24="N/A","N/A",IF(E24&gt;300,"No",IF(E24&lt;75,"No","Yes")))</f>
        <v>No</v>
      </c>
      <c r="G24" s="23">
        <v>2457.7845923999998</v>
      </c>
      <c r="H24" s="5" t="str">
        <f>IF($B24="N/A","N/A",IF(G24&gt;300,"No",IF(G24&lt;75,"No","Yes")))</f>
        <v>No</v>
      </c>
      <c r="I24" s="6" t="s">
        <v>1750</v>
      </c>
      <c r="J24" s="6">
        <v>-3.01</v>
      </c>
      <c r="K24" s="85" t="str">
        <f t="shared" si="0"/>
        <v>Yes</v>
      </c>
    </row>
    <row r="25" spans="1:11" x14ac:dyDescent="0.25">
      <c r="A25" s="104" t="s">
        <v>859</v>
      </c>
      <c r="B25" s="21" t="s">
        <v>244</v>
      </c>
      <c r="C25" s="46" t="s">
        <v>1750</v>
      </c>
      <c r="D25" s="5" t="str">
        <f>IF($B25="N/A","N/A",IF(C25&gt;250,"No",IF(C25&lt;20,"No","Yes")))</f>
        <v>No</v>
      </c>
      <c r="E25" s="23" t="s">
        <v>1750</v>
      </c>
      <c r="F25" s="5" t="str">
        <f>IF($B25="N/A","N/A",IF(E25&gt;250,"No",IF(E25&lt;20,"No","Yes")))</f>
        <v>No</v>
      </c>
      <c r="G25" s="23" t="s">
        <v>1750</v>
      </c>
      <c r="H25" s="5" t="str">
        <f>IF($B25="N/A","N/A",IF(G25&gt;250,"No",IF(G25&lt;20,"No","Yes")))</f>
        <v>No</v>
      </c>
      <c r="I25" s="6" t="s">
        <v>1750</v>
      </c>
      <c r="J25" s="6" t="s">
        <v>1750</v>
      </c>
      <c r="K25" s="85" t="str">
        <f t="shared" si="0"/>
        <v>N/A</v>
      </c>
    </row>
    <row r="26" spans="1:11" x14ac:dyDescent="0.25">
      <c r="A26" s="104" t="s">
        <v>860</v>
      </c>
      <c r="B26" s="21" t="s">
        <v>245</v>
      </c>
      <c r="C26" s="46" t="s">
        <v>1750</v>
      </c>
      <c r="D26" s="5" t="str">
        <f>IF($B26="N/A","N/A",IF(C26&gt;5,"No",IF(C26&lt;3,"No","Yes")))</f>
        <v>No</v>
      </c>
      <c r="E26" s="23" t="s">
        <v>1750</v>
      </c>
      <c r="F26" s="5" t="str">
        <f>IF($B26="N/A","N/A",IF(E26&gt;5,"No",IF(E26&lt;3,"No","Yes")))</f>
        <v>No</v>
      </c>
      <c r="G26" s="23" t="s">
        <v>1750</v>
      </c>
      <c r="H26" s="5" t="str">
        <f>IF($B26="N/A","N/A",IF(G26&gt;5,"No",IF(G26&lt;3,"No","Yes")))</f>
        <v>No</v>
      </c>
      <c r="I26" s="6" t="s">
        <v>1750</v>
      </c>
      <c r="J26" s="6" t="s">
        <v>1750</v>
      </c>
      <c r="K26" s="85" t="str">
        <f t="shared" si="0"/>
        <v>N/A</v>
      </c>
    </row>
    <row r="27" spans="1:11" x14ac:dyDescent="0.25">
      <c r="A27" s="104" t="s">
        <v>131</v>
      </c>
      <c r="B27" s="21" t="s">
        <v>213</v>
      </c>
      <c r="C27" s="43">
        <v>5875</v>
      </c>
      <c r="D27" s="21" t="s">
        <v>213</v>
      </c>
      <c r="E27" s="22">
        <v>5143</v>
      </c>
      <c r="F27" s="21" t="s">
        <v>213</v>
      </c>
      <c r="G27" s="22">
        <v>975</v>
      </c>
      <c r="H27" s="5" t="str">
        <f>IF($B27="N/A","N/A",IF(G27&gt;15,"No",IF(G27&lt;-15,"No","Yes")))</f>
        <v>N/A</v>
      </c>
      <c r="I27" s="6">
        <v>-12.5</v>
      </c>
      <c r="J27" s="6">
        <v>-81</v>
      </c>
      <c r="K27" s="85" t="str">
        <f t="shared" si="0"/>
        <v>No</v>
      </c>
    </row>
    <row r="28" spans="1:11" x14ac:dyDescent="0.25">
      <c r="A28" s="104" t="s">
        <v>346</v>
      </c>
      <c r="B28" s="21" t="s">
        <v>213</v>
      </c>
      <c r="C28" s="44">
        <v>0.20315560299999999</v>
      </c>
      <c r="D28" s="21" t="s">
        <v>213</v>
      </c>
      <c r="E28" s="4">
        <v>0.18397635030000001</v>
      </c>
      <c r="F28" s="21" t="s">
        <v>213</v>
      </c>
      <c r="G28" s="4">
        <v>3.5222932300000002E-2</v>
      </c>
      <c r="H28" s="5" t="str">
        <f>IF($B28="N/A","N/A",IF(G28&gt;15,"No",IF(G28&lt;-15,"No","Yes")))</f>
        <v>N/A</v>
      </c>
      <c r="I28" s="6">
        <v>-9.44</v>
      </c>
      <c r="J28" s="6">
        <v>-80.900000000000006</v>
      </c>
      <c r="K28" s="85" t="str">
        <f t="shared" si="0"/>
        <v>No</v>
      </c>
    </row>
    <row r="29" spans="1:11" ht="25" x14ac:dyDescent="0.25">
      <c r="A29" s="104" t="s">
        <v>836</v>
      </c>
      <c r="B29" s="21" t="s">
        <v>213</v>
      </c>
      <c r="C29" s="23">
        <v>146.48953191000001</v>
      </c>
      <c r="D29" s="21" t="s">
        <v>213</v>
      </c>
      <c r="E29" s="23">
        <v>136.13999611</v>
      </c>
      <c r="F29" s="21" t="s">
        <v>213</v>
      </c>
      <c r="G29" s="23">
        <v>176.61333332999999</v>
      </c>
      <c r="H29" s="21" t="s">
        <v>213</v>
      </c>
      <c r="I29" s="6">
        <v>-7.07</v>
      </c>
      <c r="J29" s="6">
        <v>29.73</v>
      </c>
      <c r="K29" s="85" t="str">
        <f t="shared" si="0"/>
        <v>Yes</v>
      </c>
    </row>
    <row r="30" spans="1:11" x14ac:dyDescent="0.25">
      <c r="A30" s="104" t="s">
        <v>27</v>
      </c>
      <c r="B30" s="21" t="s">
        <v>217</v>
      </c>
      <c r="C30" s="22">
        <v>0</v>
      </c>
      <c r="D30" s="5" t="str">
        <f>IF($B30="N/A","N/A",IF(C30="N/A","N/A",IF(C30=0,"Yes","No")))</f>
        <v>Yes</v>
      </c>
      <c r="E30" s="22">
        <v>0</v>
      </c>
      <c r="F30" s="5" t="str">
        <f>IF($B30="N/A","N/A",IF(E30="N/A","N/A",IF(E30=0,"Yes","No")))</f>
        <v>Yes</v>
      </c>
      <c r="G30" s="22">
        <v>11</v>
      </c>
      <c r="H30" s="5" t="str">
        <f>IF($B30="N/A","N/A",IF(G30=0,"Yes","No"))</f>
        <v>No</v>
      </c>
      <c r="I30" s="6" t="s">
        <v>1750</v>
      </c>
      <c r="J30" s="6" t="s">
        <v>1750</v>
      </c>
      <c r="K30" s="85" t="str">
        <f t="shared" si="0"/>
        <v>N/A</v>
      </c>
    </row>
    <row r="31" spans="1:11" x14ac:dyDescent="0.25">
      <c r="A31" s="104" t="s">
        <v>206</v>
      </c>
      <c r="B31" s="59" t="s">
        <v>213</v>
      </c>
      <c r="C31" s="43">
        <v>0</v>
      </c>
      <c r="D31" s="5" t="str">
        <f t="shared" ref="D31:F50" si="4">IF($B31="N/A","N/A",IF(C31&lt;0,"No","Yes"))</f>
        <v>N/A</v>
      </c>
      <c r="E31" s="43">
        <v>0</v>
      </c>
      <c r="F31" s="5" t="str">
        <f t="shared" si="4"/>
        <v>N/A</v>
      </c>
      <c r="G31" s="43">
        <v>0</v>
      </c>
      <c r="H31" s="5" t="str">
        <f t="shared" ref="H31:H50" si="5">IF($B31="N/A","N/A",IF(G31&lt;0,"No","Yes"))</f>
        <v>N/A</v>
      </c>
      <c r="I31" s="6" t="s">
        <v>1750</v>
      </c>
      <c r="J31" s="6" t="s">
        <v>1750</v>
      </c>
      <c r="K31" s="85" t="str">
        <f t="shared" si="0"/>
        <v>N/A</v>
      </c>
    </row>
    <row r="32" spans="1:11" x14ac:dyDescent="0.25">
      <c r="A32" s="108" t="s">
        <v>654</v>
      </c>
      <c r="B32" s="59" t="s">
        <v>213</v>
      </c>
      <c r="C32" s="44" t="s">
        <v>1750</v>
      </c>
      <c r="D32" s="5" t="str">
        <f t="shared" si="4"/>
        <v>N/A</v>
      </c>
      <c r="E32" s="44" t="s">
        <v>1750</v>
      </c>
      <c r="F32" s="5" t="str">
        <f t="shared" si="4"/>
        <v>N/A</v>
      </c>
      <c r="G32" s="44" t="s">
        <v>1750</v>
      </c>
      <c r="H32" s="5" t="str">
        <f t="shared" si="5"/>
        <v>N/A</v>
      </c>
      <c r="I32" s="6" t="s">
        <v>1750</v>
      </c>
      <c r="J32" s="6" t="s">
        <v>1750</v>
      </c>
      <c r="K32" s="85" t="str">
        <f t="shared" si="0"/>
        <v>N/A</v>
      </c>
    </row>
    <row r="33" spans="1:11" x14ac:dyDescent="0.25">
      <c r="A33" s="108" t="s">
        <v>655</v>
      </c>
      <c r="B33" s="59" t="s">
        <v>213</v>
      </c>
      <c r="C33" s="44" t="s">
        <v>1750</v>
      </c>
      <c r="D33" s="5" t="str">
        <f t="shared" si="4"/>
        <v>N/A</v>
      </c>
      <c r="E33" s="44" t="s">
        <v>1750</v>
      </c>
      <c r="F33" s="5" t="str">
        <f t="shared" si="4"/>
        <v>N/A</v>
      </c>
      <c r="G33" s="44" t="s">
        <v>1750</v>
      </c>
      <c r="H33" s="5" t="str">
        <f t="shared" si="5"/>
        <v>N/A</v>
      </c>
      <c r="I33" s="6" t="s">
        <v>1750</v>
      </c>
      <c r="J33" s="6" t="s">
        <v>1750</v>
      </c>
      <c r="K33" s="85" t="str">
        <f t="shared" si="0"/>
        <v>N/A</v>
      </c>
    </row>
    <row r="34" spans="1:11" x14ac:dyDescent="0.25">
      <c r="A34" s="108" t="s">
        <v>656</v>
      </c>
      <c r="B34" s="59" t="s">
        <v>213</v>
      </c>
      <c r="C34" s="44" t="s">
        <v>1750</v>
      </c>
      <c r="D34" s="5" t="str">
        <f t="shared" si="4"/>
        <v>N/A</v>
      </c>
      <c r="E34" s="44" t="s">
        <v>1750</v>
      </c>
      <c r="F34" s="5" t="str">
        <f t="shared" si="4"/>
        <v>N/A</v>
      </c>
      <c r="G34" s="44" t="s">
        <v>1750</v>
      </c>
      <c r="H34" s="5" t="str">
        <f t="shared" si="5"/>
        <v>N/A</v>
      </c>
      <c r="I34" s="6" t="s">
        <v>1750</v>
      </c>
      <c r="J34" s="6" t="s">
        <v>1750</v>
      </c>
      <c r="K34" s="85" t="str">
        <f t="shared" si="0"/>
        <v>N/A</v>
      </c>
    </row>
    <row r="35" spans="1:11" x14ac:dyDescent="0.25">
      <c r="A35" s="108" t="s">
        <v>657</v>
      </c>
      <c r="B35" s="59" t="s">
        <v>213</v>
      </c>
      <c r="C35" s="44" t="s">
        <v>1750</v>
      </c>
      <c r="D35" s="5" t="str">
        <f t="shared" si="4"/>
        <v>N/A</v>
      </c>
      <c r="E35" s="44" t="s">
        <v>1750</v>
      </c>
      <c r="F35" s="5" t="str">
        <f t="shared" si="4"/>
        <v>N/A</v>
      </c>
      <c r="G35" s="44" t="s">
        <v>1750</v>
      </c>
      <c r="H35" s="5" t="str">
        <f t="shared" si="5"/>
        <v>N/A</v>
      </c>
      <c r="I35" s="6" t="s">
        <v>1750</v>
      </c>
      <c r="J35" s="6" t="s">
        <v>1750</v>
      </c>
      <c r="K35" s="85" t="str">
        <f t="shared" si="0"/>
        <v>N/A</v>
      </c>
    </row>
    <row r="36" spans="1:11" x14ac:dyDescent="0.25">
      <c r="A36" s="108" t="s">
        <v>349</v>
      </c>
      <c r="B36" s="59" t="s">
        <v>213</v>
      </c>
      <c r="C36" s="43">
        <v>0</v>
      </c>
      <c r="D36" s="5" t="str">
        <f t="shared" si="4"/>
        <v>N/A</v>
      </c>
      <c r="E36" s="43">
        <v>0</v>
      </c>
      <c r="F36" s="5" t="str">
        <f t="shared" si="4"/>
        <v>N/A</v>
      </c>
      <c r="G36" s="43">
        <v>0</v>
      </c>
      <c r="H36" s="5" t="str">
        <f t="shared" si="5"/>
        <v>N/A</v>
      </c>
      <c r="I36" s="6" t="s">
        <v>1750</v>
      </c>
      <c r="J36" s="6" t="s">
        <v>1750</v>
      </c>
      <c r="K36" s="85" t="str">
        <f t="shared" si="0"/>
        <v>N/A</v>
      </c>
    </row>
    <row r="37" spans="1:11" x14ac:dyDescent="0.25">
      <c r="A37" s="108" t="s">
        <v>658</v>
      </c>
      <c r="B37" s="59" t="s">
        <v>213</v>
      </c>
      <c r="C37" s="44" t="s">
        <v>1750</v>
      </c>
      <c r="D37" s="5" t="str">
        <f t="shared" si="4"/>
        <v>N/A</v>
      </c>
      <c r="E37" s="44" t="s">
        <v>1750</v>
      </c>
      <c r="F37" s="5" t="str">
        <f t="shared" si="4"/>
        <v>N/A</v>
      </c>
      <c r="G37" s="44" t="s">
        <v>1750</v>
      </c>
      <c r="H37" s="5" t="str">
        <f t="shared" si="5"/>
        <v>N/A</v>
      </c>
      <c r="I37" s="6" t="s">
        <v>1750</v>
      </c>
      <c r="J37" s="6" t="s">
        <v>1750</v>
      </c>
      <c r="K37" s="85" t="str">
        <f t="shared" si="0"/>
        <v>N/A</v>
      </c>
    </row>
    <row r="38" spans="1:11" x14ac:dyDescent="0.25">
      <c r="A38" s="108" t="s">
        <v>659</v>
      </c>
      <c r="B38" s="59" t="s">
        <v>213</v>
      </c>
      <c r="C38" s="44" t="s">
        <v>1750</v>
      </c>
      <c r="D38" s="5" t="str">
        <f t="shared" si="4"/>
        <v>N/A</v>
      </c>
      <c r="E38" s="44" t="s">
        <v>1750</v>
      </c>
      <c r="F38" s="5" t="str">
        <f t="shared" si="4"/>
        <v>N/A</v>
      </c>
      <c r="G38" s="44" t="s">
        <v>1750</v>
      </c>
      <c r="H38" s="5" t="str">
        <f t="shared" si="5"/>
        <v>N/A</v>
      </c>
      <c r="I38" s="6" t="s">
        <v>1750</v>
      </c>
      <c r="J38" s="6" t="s">
        <v>1750</v>
      </c>
      <c r="K38" s="85" t="str">
        <f t="shared" si="0"/>
        <v>N/A</v>
      </c>
    </row>
    <row r="39" spans="1:11" x14ac:dyDescent="0.25">
      <c r="A39" s="108" t="s">
        <v>660</v>
      </c>
      <c r="B39" s="59" t="s">
        <v>213</v>
      </c>
      <c r="C39" s="44" t="s">
        <v>1750</v>
      </c>
      <c r="D39" s="5" t="str">
        <f t="shared" si="4"/>
        <v>N/A</v>
      </c>
      <c r="E39" s="44" t="s">
        <v>1750</v>
      </c>
      <c r="F39" s="5" t="str">
        <f t="shared" si="4"/>
        <v>N/A</v>
      </c>
      <c r="G39" s="44" t="s">
        <v>1750</v>
      </c>
      <c r="H39" s="5" t="str">
        <f t="shared" si="5"/>
        <v>N/A</v>
      </c>
      <c r="I39" s="6" t="s">
        <v>1750</v>
      </c>
      <c r="J39" s="6" t="s">
        <v>1750</v>
      </c>
      <c r="K39" s="85" t="str">
        <f t="shared" si="0"/>
        <v>N/A</v>
      </c>
    </row>
    <row r="40" spans="1:11" x14ac:dyDescent="0.25">
      <c r="A40" s="108" t="s">
        <v>661</v>
      </c>
      <c r="B40" s="59" t="s">
        <v>213</v>
      </c>
      <c r="C40" s="44" t="s">
        <v>1750</v>
      </c>
      <c r="D40" s="5" t="str">
        <f t="shared" si="4"/>
        <v>N/A</v>
      </c>
      <c r="E40" s="44" t="s">
        <v>1750</v>
      </c>
      <c r="F40" s="5" t="str">
        <f t="shared" si="4"/>
        <v>N/A</v>
      </c>
      <c r="G40" s="44" t="s">
        <v>1750</v>
      </c>
      <c r="H40" s="5" t="str">
        <f t="shared" si="5"/>
        <v>N/A</v>
      </c>
      <c r="I40" s="6" t="s">
        <v>1750</v>
      </c>
      <c r="J40" s="6" t="s">
        <v>1750</v>
      </c>
      <c r="K40" s="85" t="str">
        <f t="shared" si="0"/>
        <v>N/A</v>
      </c>
    </row>
    <row r="41" spans="1:11" x14ac:dyDescent="0.25">
      <c r="A41" s="108" t="s">
        <v>662</v>
      </c>
      <c r="B41" s="59" t="s">
        <v>213</v>
      </c>
      <c r="C41" s="44" t="s">
        <v>1750</v>
      </c>
      <c r="D41" s="5" t="str">
        <f t="shared" si="4"/>
        <v>N/A</v>
      </c>
      <c r="E41" s="44" t="s">
        <v>1750</v>
      </c>
      <c r="F41" s="5" t="str">
        <f t="shared" si="4"/>
        <v>N/A</v>
      </c>
      <c r="G41" s="44" t="s">
        <v>1750</v>
      </c>
      <c r="H41" s="5" t="str">
        <f t="shared" si="5"/>
        <v>N/A</v>
      </c>
      <c r="I41" s="6" t="s">
        <v>1750</v>
      </c>
      <c r="J41" s="6" t="s">
        <v>1750</v>
      </c>
      <c r="K41" s="85" t="str">
        <f t="shared" si="0"/>
        <v>N/A</v>
      </c>
    </row>
    <row r="42" spans="1:11" x14ac:dyDescent="0.25">
      <c r="A42" s="108" t="s">
        <v>663</v>
      </c>
      <c r="B42" s="59" t="s">
        <v>213</v>
      </c>
      <c r="C42" s="44" t="s">
        <v>1750</v>
      </c>
      <c r="D42" s="5" t="str">
        <f t="shared" si="4"/>
        <v>N/A</v>
      </c>
      <c r="E42" s="44" t="s">
        <v>1750</v>
      </c>
      <c r="F42" s="5" t="str">
        <f t="shared" si="4"/>
        <v>N/A</v>
      </c>
      <c r="G42" s="44" t="s">
        <v>1750</v>
      </c>
      <c r="H42" s="5" t="str">
        <f t="shared" si="5"/>
        <v>N/A</v>
      </c>
      <c r="I42" s="6" t="s">
        <v>1750</v>
      </c>
      <c r="J42" s="6" t="s">
        <v>1750</v>
      </c>
      <c r="K42" s="85" t="str">
        <f t="shared" si="0"/>
        <v>N/A</v>
      </c>
    </row>
    <row r="43" spans="1:11" x14ac:dyDescent="0.25">
      <c r="A43" s="108" t="s">
        <v>664</v>
      </c>
      <c r="B43" s="59" t="s">
        <v>213</v>
      </c>
      <c r="C43" s="44" t="s">
        <v>1750</v>
      </c>
      <c r="D43" s="5" t="str">
        <f t="shared" si="4"/>
        <v>N/A</v>
      </c>
      <c r="E43" s="44" t="s">
        <v>1750</v>
      </c>
      <c r="F43" s="5" t="str">
        <f t="shared" si="4"/>
        <v>N/A</v>
      </c>
      <c r="G43" s="44" t="s">
        <v>1750</v>
      </c>
      <c r="H43" s="5" t="str">
        <f t="shared" si="5"/>
        <v>N/A</v>
      </c>
      <c r="I43" s="6" t="s">
        <v>1750</v>
      </c>
      <c r="J43" s="6" t="s">
        <v>1750</v>
      </c>
      <c r="K43" s="85" t="str">
        <f t="shared" si="0"/>
        <v>N/A</v>
      </c>
    </row>
    <row r="44" spans="1:11" x14ac:dyDescent="0.25">
      <c r="A44" s="108" t="s">
        <v>665</v>
      </c>
      <c r="B44" s="59" t="s">
        <v>213</v>
      </c>
      <c r="C44" s="44" t="s">
        <v>1750</v>
      </c>
      <c r="D44" s="5" t="str">
        <f t="shared" si="4"/>
        <v>N/A</v>
      </c>
      <c r="E44" s="44" t="s">
        <v>1750</v>
      </c>
      <c r="F44" s="5" t="str">
        <f t="shared" si="4"/>
        <v>N/A</v>
      </c>
      <c r="G44" s="44" t="s">
        <v>1750</v>
      </c>
      <c r="H44" s="5" t="str">
        <f t="shared" si="5"/>
        <v>N/A</v>
      </c>
      <c r="I44" s="6" t="s">
        <v>1750</v>
      </c>
      <c r="J44" s="6" t="s">
        <v>1750</v>
      </c>
      <c r="K44" s="85" t="str">
        <f t="shared" si="0"/>
        <v>N/A</v>
      </c>
    </row>
    <row r="45" spans="1:11" x14ac:dyDescent="0.25">
      <c r="A45" s="108" t="s">
        <v>666</v>
      </c>
      <c r="B45" s="59" t="s">
        <v>213</v>
      </c>
      <c r="C45" s="44" t="s">
        <v>1750</v>
      </c>
      <c r="D45" s="5" t="str">
        <f t="shared" si="4"/>
        <v>N/A</v>
      </c>
      <c r="E45" s="44" t="s">
        <v>1750</v>
      </c>
      <c r="F45" s="5" t="str">
        <f t="shared" si="4"/>
        <v>N/A</v>
      </c>
      <c r="G45" s="44" t="s">
        <v>1750</v>
      </c>
      <c r="H45" s="5" t="str">
        <f t="shared" si="5"/>
        <v>N/A</v>
      </c>
      <c r="I45" s="6" t="s">
        <v>1750</v>
      </c>
      <c r="J45" s="6" t="s">
        <v>1750</v>
      </c>
      <c r="K45" s="85" t="str">
        <f t="shared" si="0"/>
        <v>N/A</v>
      </c>
    </row>
    <row r="46" spans="1:11" x14ac:dyDescent="0.25">
      <c r="A46" s="108" t="s">
        <v>350</v>
      </c>
      <c r="B46" s="59" t="s">
        <v>213</v>
      </c>
      <c r="C46" s="43">
        <v>0</v>
      </c>
      <c r="D46" s="5" t="str">
        <f t="shared" si="4"/>
        <v>N/A</v>
      </c>
      <c r="E46" s="43">
        <v>0</v>
      </c>
      <c r="F46" s="5" t="str">
        <f t="shared" si="4"/>
        <v>N/A</v>
      </c>
      <c r="G46" s="43">
        <v>0</v>
      </c>
      <c r="H46" s="5" t="str">
        <f t="shared" si="5"/>
        <v>N/A</v>
      </c>
      <c r="I46" s="6" t="s">
        <v>1750</v>
      </c>
      <c r="J46" s="6" t="s">
        <v>1750</v>
      </c>
      <c r="K46" s="85" t="str">
        <f t="shared" si="0"/>
        <v>N/A</v>
      </c>
    </row>
    <row r="47" spans="1:11" x14ac:dyDescent="0.25">
      <c r="A47" s="108" t="s">
        <v>667</v>
      </c>
      <c r="B47" s="59" t="s">
        <v>213</v>
      </c>
      <c r="C47" s="44" t="s">
        <v>1750</v>
      </c>
      <c r="D47" s="5" t="str">
        <f t="shared" si="4"/>
        <v>N/A</v>
      </c>
      <c r="E47" s="44" t="s">
        <v>1750</v>
      </c>
      <c r="F47" s="5" t="str">
        <f t="shared" si="4"/>
        <v>N/A</v>
      </c>
      <c r="G47" s="44" t="s">
        <v>1750</v>
      </c>
      <c r="H47" s="5" t="str">
        <f t="shared" si="5"/>
        <v>N/A</v>
      </c>
      <c r="I47" s="6" t="s">
        <v>1750</v>
      </c>
      <c r="J47" s="6" t="s">
        <v>1750</v>
      </c>
      <c r="K47" s="85" t="str">
        <f t="shared" si="0"/>
        <v>N/A</v>
      </c>
    </row>
    <row r="48" spans="1:11" x14ac:dyDescent="0.25">
      <c r="A48" s="108" t="s">
        <v>668</v>
      </c>
      <c r="B48" s="59" t="s">
        <v>213</v>
      </c>
      <c r="C48" s="44" t="s">
        <v>1750</v>
      </c>
      <c r="D48" s="5" t="str">
        <f t="shared" si="4"/>
        <v>N/A</v>
      </c>
      <c r="E48" s="44" t="s">
        <v>1750</v>
      </c>
      <c r="F48" s="5" t="str">
        <f t="shared" si="4"/>
        <v>N/A</v>
      </c>
      <c r="G48" s="44" t="s">
        <v>1750</v>
      </c>
      <c r="H48" s="5" t="str">
        <f t="shared" si="5"/>
        <v>N/A</v>
      </c>
      <c r="I48" s="6" t="s">
        <v>1750</v>
      </c>
      <c r="J48" s="6" t="s">
        <v>1750</v>
      </c>
      <c r="K48" s="85" t="str">
        <f t="shared" si="0"/>
        <v>N/A</v>
      </c>
    </row>
    <row r="49" spans="1:11" x14ac:dyDescent="0.25">
      <c r="A49" s="108" t="s">
        <v>669</v>
      </c>
      <c r="B49" s="59" t="s">
        <v>213</v>
      </c>
      <c r="C49" s="44" t="s">
        <v>1750</v>
      </c>
      <c r="D49" s="5" t="str">
        <f t="shared" si="4"/>
        <v>N/A</v>
      </c>
      <c r="E49" s="44" t="s">
        <v>1750</v>
      </c>
      <c r="F49" s="5" t="str">
        <f t="shared" si="4"/>
        <v>N/A</v>
      </c>
      <c r="G49" s="44" t="s">
        <v>1750</v>
      </c>
      <c r="H49" s="5" t="str">
        <f t="shared" si="5"/>
        <v>N/A</v>
      </c>
      <c r="I49" s="6" t="s">
        <v>1750</v>
      </c>
      <c r="J49" s="6" t="s">
        <v>1750</v>
      </c>
      <c r="K49" s="85" t="str">
        <f t="shared" si="0"/>
        <v>N/A</v>
      </c>
    </row>
    <row r="50" spans="1:11" x14ac:dyDescent="0.25">
      <c r="A50" s="108" t="s">
        <v>670</v>
      </c>
      <c r="B50" s="59" t="s">
        <v>213</v>
      </c>
      <c r="C50" s="44" t="s">
        <v>1750</v>
      </c>
      <c r="D50" s="5" t="str">
        <f t="shared" si="4"/>
        <v>N/A</v>
      </c>
      <c r="E50" s="44" t="s">
        <v>1750</v>
      </c>
      <c r="F50" s="5" t="str">
        <f t="shared" si="4"/>
        <v>N/A</v>
      </c>
      <c r="G50" s="44" t="s">
        <v>1750</v>
      </c>
      <c r="H50" s="5" t="str">
        <f t="shared" si="5"/>
        <v>N/A</v>
      </c>
      <c r="I50" s="6" t="s">
        <v>1750</v>
      </c>
      <c r="J50" s="6" t="s">
        <v>1750</v>
      </c>
      <c r="K50" s="85" t="str">
        <f t="shared" si="0"/>
        <v>N/A</v>
      </c>
    </row>
    <row r="51" spans="1:11" x14ac:dyDescent="0.25">
      <c r="A51" s="108" t="s">
        <v>351</v>
      </c>
      <c r="B51" s="21" t="s">
        <v>213</v>
      </c>
      <c r="C51" s="43">
        <v>0</v>
      </c>
      <c r="D51" s="21" t="s">
        <v>213</v>
      </c>
      <c r="E51" s="22">
        <v>0</v>
      </c>
      <c r="F51" s="21" t="s">
        <v>213</v>
      </c>
      <c r="G51" s="22">
        <v>0</v>
      </c>
      <c r="H51" s="21" t="s">
        <v>213</v>
      </c>
      <c r="I51" s="6" t="s">
        <v>1750</v>
      </c>
      <c r="J51" s="6" t="s">
        <v>1750</v>
      </c>
      <c r="K51" s="85" t="str">
        <f t="shared" si="0"/>
        <v>N/A</v>
      </c>
    </row>
    <row r="52" spans="1:11" x14ac:dyDescent="0.25">
      <c r="A52" s="108" t="s">
        <v>352</v>
      </c>
      <c r="B52" s="21" t="s">
        <v>213</v>
      </c>
      <c r="C52" s="44" t="s">
        <v>1750</v>
      </c>
      <c r="D52" s="5" t="str">
        <f t="shared" ref="D52:D54" si="6">IF($B52="N/A","N/A",IF(C52&gt;15,"No",IF(C52&lt;-15,"No","Yes")))</f>
        <v>N/A</v>
      </c>
      <c r="E52" s="4" t="s">
        <v>1750</v>
      </c>
      <c r="F52" s="5" t="str">
        <f t="shared" ref="F52:F54" si="7">IF($B52="N/A","N/A",IF(E52&gt;15,"No",IF(E52&lt;-15,"No","Yes")))</f>
        <v>N/A</v>
      </c>
      <c r="G52" s="4" t="s">
        <v>1750</v>
      </c>
      <c r="H52" s="5" t="str">
        <f t="shared" ref="H52:H54" si="8">IF($B52="N/A","N/A",IF(G52&gt;15,"No",IF(G52&lt;-15,"No","Yes")))</f>
        <v>N/A</v>
      </c>
      <c r="I52" s="6" t="s">
        <v>1750</v>
      </c>
      <c r="J52" s="6" t="s">
        <v>1750</v>
      </c>
      <c r="K52" s="85" t="str">
        <f t="shared" si="0"/>
        <v>N/A</v>
      </c>
    </row>
    <row r="53" spans="1:11" x14ac:dyDescent="0.25">
      <c r="A53" s="108" t="s">
        <v>353</v>
      </c>
      <c r="B53" s="21" t="s">
        <v>213</v>
      </c>
      <c r="C53" s="44" t="s">
        <v>1750</v>
      </c>
      <c r="D53" s="5" t="str">
        <f t="shared" si="6"/>
        <v>N/A</v>
      </c>
      <c r="E53" s="4" t="s">
        <v>1750</v>
      </c>
      <c r="F53" s="5" t="str">
        <f t="shared" si="7"/>
        <v>N/A</v>
      </c>
      <c r="G53" s="4" t="s">
        <v>1750</v>
      </c>
      <c r="H53" s="5" t="str">
        <f t="shared" si="8"/>
        <v>N/A</v>
      </c>
      <c r="I53" s="6" t="s">
        <v>1750</v>
      </c>
      <c r="J53" s="6" t="s">
        <v>1750</v>
      </c>
      <c r="K53" s="85" t="str">
        <f t="shared" si="0"/>
        <v>N/A</v>
      </c>
    </row>
    <row r="54" spans="1:11" x14ac:dyDescent="0.25">
      <c r="A54" s="109" t="s">
        <v>354</v>
      </c>
      <c r="B54" s="93" t="s">
        <v>213</v>
      </c>
      <c r="C54" s="110" t="s">
        <v>1750</v>
      </c>
      <c r="D54" s="94" t="str">
        <f t="shared" si="6"/>
        <v>N/A</v>
      </c>
      <c r="E54" s="98" t="s">
        <v>1750</v>
      </c>
      <c r="F54" s="94" t="str">
        <f t="shared" si="7"/>
        <v>N/A</v>
      </c>
      <c r="G54" s="98" t="s">
        <v>1750</v>
      </c>
      <c r="H54" s="94" t="str">
        <f t="shared" si="8"/>
        <v>N/A</v>
      </c>
      <c r="I54" s="95" t="s">
        <v>1750</v>
      </c>
      <c r="J54" s="95" t="s">
        <v>1750</v>
      </c>
      <c r="K54" s="96" t="str">
        <f t="shared" si="0"/>
        <v>N/A</v>
      </c>
    </row>
    <row r="55" spans="1:11" ht="12" customHeight="1" x14ac:dyDescent="0.25">
      <c r="A55" s="177" t="s">
        <v>1619</v>
      </c>
      <c r="B55" s="178"/>
      <c r="C55" s="178"/>
      <c r="D55" s="178"/>
      <c r="E55" s="178"/>
      <c r="F55" s="178"/>
      <c r="G55" s="178"/>
      <c r="H55" s="178"/>
      <c r="I55" s="178"/>
      <c r="J55" s="178"/>
      <c r="K55" s="179"/>
    </row>
    <row r="56" spans="1:11" x14ac:dyDescent="0.25">
      <c r="A56" s="167" t="s">
        <v>1617</v>
      </c>
      <c r="B56" s="168"/>
      <c r="C56" s="168"/>
      <c r="D56" s="168"/>
      <c r="E56" s="168"/>
      <c r="F56" s="168"/>
      <c r="G56" s="168"/>
      <c r="H56" s="168"/>
      <c r="I56" s="168"/>
      <c r="J56" s="168"/>
      <c r="K56" s="169"/>
    </row>
    <row r="57" spans="1:11" x14ac:dyDescent="0.25">
      <c r="A57" s="170" t="s">
        <v>1705</v>
      </c>
      <c r="B57" s="170"/>
      <c r="C57" s="170"/>
      <c r="D57" s="170"/>
      <c r="E57" s="170"/>
      <c r="F57" s="170"/>
      <c r="G57" s="170"/>
      <c r="H57" s="170"/>
      <c r="I57" s="170"/>
      <c r="J57" s="170"/>
      <c r="K57" s="17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2.75" customHeight="1" x14ac:dyDescent="0.3">
      <c r="A2" s="164" t="s">
        <v>1570</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43">
        <v>2374083</v>
      </c>
      <c r="D6" s="5" t="str">
        <f>IF($B6="N/A","N/A",IF(C6&gt;15,"No",IF(C6&lt;-15,"No","Yes")))</f>
        <v>N/A</v>
      </c>
      <c r="E6" s="22">
        <v>2259585</v>
      </c>
      <c r="F6" s="5" t="str">
        <f>IF($B6="N/A","N/A",IF(E6&gt;15,"No",IF(E6&lt;-15,"No","Yes")))</f>
        <v>N/A</v>
      </c>
      <c r="G6" s="22">
        <v>2313761</v>
      </c>
      <c r="H6" s="5" t="str">
        <f>IF($B6="N/A","N/A",IF(G6&gt;15,"No",IF(G6&lt;-15,"No","Yes")))</f>
        <v>N/A</v>
      </c>
      <c r="I6" s="6">
        <v>-4.82</v>
      </c>
      <c r="J6" s="6">
        <v>2.3980000000000001</v>
      </c>
      <c r="K6" s="85" t="str">
        <f t="shared" ref="K6:K15"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1750</v>
      </c>
      <c r="J8" s="6" t="s">
        <v>1750</v>
      </c>
      <c r="K8" s="85" t="str">
        <f t="shared" si="0"/>
        <v>N/A</v>
      </c>
    </row>
    <row r="9" spans="1:11" x14ac:dyDescent="0.25">
      <c r="A9" s="104" t="s">
        <v>16</v>
      </c>
      <c r="B9" s="21" t="s">
        <v>213</v>
      </c>
      <c r="C9" s="44">
        <v>10.549378433999999</v>
      </c>
      <c r="D9" s="5" t="str">
        <f t="shared" ref="D9:D15" si="1">IF($B9="N/A","N/A",IF(C9&gt;15,"No",IF(C9&lt;-15,"No","Yes")))</f>
        <v>N/A</v>
      </c>
      <c r="E9" s="4">
        <v>10.697805128000001</v>
      </c>
      <c r="F9" s="5" t="str">
        <f t="shared" ref="F9:F15" si="2">IF($B9="N/A","N/A",IF(E9&gt;15,"No",IF(E9&lt;-15,"No","Yes")))</f>
        <v>N/A</v>
      </c>
      <c r="G9" s="4">
        <v>9.3162171891999996</v>
      </c>
      <c r="H9" s="5" t="str">
        <f t="shared" ref="H9:H15" si="3">IF($B9="N/A","N/A",IF(G9&gt;15,"No",IF(G9&lt;-15,"No","Yes")))</f>
        <v>N/A</v>
      </c>
      <c r="I9" s="6">
        <v>1.407</v>
      </c>
      <c r="J9" s="6">
        <v>-12.9</v>
      </c>
      <c r="K9" s="85" t="str">
        <f t="shared" si="0"/>
        <v>Yes</v>
      </c>
    </row>
    <row r="10" spans="1:11" x14ac:dyDescent="0.25">
      <c r="A10" s="104" t="s">
        <v>36</v>
      </c>
      <c r="B10" s="21" t="s">
        <v>213</v>
      </c>
      <c r="C10" s="44">
        <v>26.525726160000001</v>
      </c>
      <c r="D10" s="5" t="str">
        <f t="shared" si="1"/>
        <v>N/A</v>
      </c>
      <c r="E10" s="4">
        <v>27.427931179000002</v>
      </c>
      <c r="F10" s="5" t="str">
        <f t="shared" si="2"/>
        <v>N/A</v>
      </c>
      <c r="G10" s="4">
        <v>15.867325798</v>
      </c>
      <c r="H10" s="5" t="str">
        <f t="shared" si="3"/>
        <v>N/A</v>
      </c>
      <c r="I10" s="6">
        <v>3.4009999999999998</v>
      </c>
      <c r="J10" s="6">
        <v>-42.1</v>
      </c>
      <c r="K10" s="85" t="str">
        <f t="shared" si="0"/>
        <v>No</v>
      </c>
    </row>
    <row r="11" spans="1:11" x14ac:dyDescent="0.25">
      <c r="A11" s="104" t="s">
        <v>37</v>
      </c>
      <c r="B11" s="21" t="s">
        <v>213</v>
      </c>
      <c r="C11" s="44">
        <v>97.095523439999994</v>
      </c>
      <c r="D11" s="5" t="str">
        <f t="shared" si="1"/>
        <v>N/A</v>
      </c>
      <c r="E11" s="4">
        <v>96.820740740999995</v>
      </c>
      <c r="F11" s="5" t="str">
        <f t="shared" si="2"/>
        <v>N/A</v>
      </c>
      <c r="G11" s="4">
        <v>88.442679218999999</v>
      </c>
      <c r="H11" s="5" t="str">
        <f t="shared" si="3"/>
        <v>N/A</v>
      </c>
      <c r="I11" s="6">
        <v>-0.28299999999999997</v>
      </c>
      <c r="J11" s="6">
        <v>-8.65</v>
      </c>
      <c r="K11" s="85" t="str">
        <f t="shared" si="0"/>
        <v>Yes</v>
      </c>
    </row>
    <row r="12" spans="1:11" x14ac:dyDescent="0.25">
      <c r="A12" s="104" t="s">
        <v>38</v>
      </c>
      <c r="B12" s="21" t="s">
        <v>213</v>
      </c>
      <c r="C12" s="44">
        <v>8.6596230561999992</v>
      </c>
      <c r="D12" s="5" t="str">
        <f t="shared" si="1"/>
        <v>N/A</v>
      </c>
      <c r="E12" s="4">
        <v>8.4961747572000004</v>
      </c>
      <c r="F12" s="5" t="str">
        <f t="shared" si="2"/>
        <v>N/A</v>
      </c>
      <c r="G12" s="4">
        <v>8.2687475394999996</v>
      </c>
      <c r="H12" s="5" t="str">
        <f t="shared" si="3"/>
        <v>N/A</v>
      </c>
      <c r="I12" s="6">
        <v>-1.89</v>
      </c>
      <c r="J12" s="6">
        <v>-2.68</v>
      </c>
      <c r="K12" s="85" t="str">
        <f t="shared" si="0"/>
        <v>Yes</v>
      </c>
    </row>
    <row r="13" spans="1:11" x14ac:dyDescent="0.25">
      <c r="A13" s="104" t="s">
        <v>861</v>
      </c>
      <c r="B13" s="21" t="s">
        <v>213</v>
      </c>
      <c r="C13" s="44">
        <v>27.278624107999999</v>
      </c>
      <c r="D13" s="5" t="str">
        <f t="shared" si="1"/>
        <v>N/A</v>
      </c>
      <c r="E13" s="4">
        <v>33.023253787000002</v>
      </c>
      <c r="F13" s="5" t="str">
        <f t="shared" si="2"/>
        <v>N/A</v>
      </c>
      <c r="G13" s="4">
        <v>33.996910737</v>
      </c>
      <c r="H13" s="5" t="str">
        <f t="shared" si="3"/>
        <v>N/A</v>
      </c>
      <c r="I13" s="6">
        <v>21.06</v>
      </c>
      <c r="J13" s="6">
        <v>2.948</v>
      </c>
      <c r="K13" s="85" t="str">
        <f t="shared" si="0"/>
        <v>Yes</v>
      </c>
    </row>
    <row r="14" spans="1:11" x14ac:dyDescent="0.25">
      <c r="A14" s="104" t="s">
        <v>862</v>
      </c>
      <c r="B14" s="21" t="s">
        <v>213</v>
      </c>
      <c r="C14" s="44">
        <v>30.801136445000001</v>
      </c>
      <c r="D14" s="5" t="str">
        <f t="shared" si="1"/>
        <v>N/A</v>
      </c>
      <c r="E14" s="4">
        <v>37.388530119999999</v>
      </c>
      <c r="F14" s="5" t="str">
        <f t="shared" si="2"/>
        <v>N/A</v>
      </c>
      <c r="G14" s="4">
        <v>34.663664509</v>
      </c>
      <c r="H14" s="5" t="str">
        <f t="shared" si="3"/>
        <v>N/A</v>
      </c>
      <c r="I14" s="6">
        <v>21.39</v>
      </c>
      <c r="J14" s="6">
        <v>-7.29</v>
      </c>
      <c r="K14" s="85" t="str">
        <f t="shared" si="0"/>
        <v>Yes</v>
      </c>
    </row>
    <row r="15" spans="1:11" x14ac:dyDescent="0.25">
      <c r="A15" s="104" t="s">
        <v>161</v>
      </c>
      <c r="B15" s="21" t="s">
        <v>213</v>
      </c>
      <c r="C15" s="44">
        <v>35.184532302000001</v>
      </c>
      <c r="D15" s="5" t="str">
        <f t="shared" si="1"/>
        <v>N/A</v>
      </c>
      <c r="E15" s="4">
        <v>33.696010551000001</v>
      </c>
      <c r="F15" s="5" t="str">
        <f t="shared" si="2"/>
        <v>N/A</v>
      </c>
      <c r="G15" s="4">
        <v>34.361587043999997</v>
      </c>
      <c r="H15" s="5" t="str">
        <f t="shared" si="3"/>
        <v>N/A</v>
      </c>
      <c r="I15" s="6">
        <v>-4.2300000000000004</v>
      </c>
      <c r="J15" s="6">
        <v>1.9750000000000001</v>
      </c>
      <c r="K15" s="85" t="str">
        <f t="shared" si="0"/>
        <v>Yes</v>
      </c>
    </row>
    <row r="16" spans="1:11" x14ac:dyDescent="0.25">
      <c r="A16" s="104" t="s">
        <v>162</v>
      </c>
      <c r="B16" s="21" t="s">
        <v>246</v>
      </c>
      <c r="C16" s="44">
        <v>94.133313788999999</v>
      </c>
      <c r="D16" s="5" t="str">
        <f>IF($B16="N/A","N/A",IF(C16&gt;95,"Yes","No"))</f>
        <v>No</v>
      </c>
      <c r="E16" s="4">
        <v>93.081428669000005</v>
      </c>
      <c r="F16" s="5" t="str">
        <f>IF($B16="N/A","N/A",IF(E16&gt;95,"Yes","No"))</f>
        <v>No</v>
      </c>
      <c r="G16" s="4">
        <v>88.473571817000007</v>
      </c>
      <c r="H16" s="5" t="str">
        <f>IF($B16="N/A","N/A",IF(G16&gt;95,"Yes","No"))</f>
        <v>No</v>
      </c>
      <c r="I16" s="6">
        <v>-1.1200000000000001</v>
      </c>
      <c r="J16" s="6">
        <v>-4.95</v>
      </c>
      <c r="K16" s="85" t="str">
        <f t="shared" ref="K16:K26" si="4">IF(J16="Div by 0", "N/A", IF(J16="N/A","N/A", IF(J16&gt;30, "No", IF(J16&lt;-30, "No", "Yes"))))</f>
        <v>Yes</v>
      </c>
    </row>
    <row r="17" spans="1:11" x14ac:dyDescent="0.25">
      <c r="A17" s="104" t="s">
        <v>863</v>
      </c>
      <c r="B17" s="29" t="s">
        <v>247</v>
      </c>
      <c r="C17" s="44">
        <v>39.761331007000003</v>
      </c>
      <c r="D17" s="5" t="str">
        <f>IF($B17="N/A","N/A",IF(C17&gt;90,"No",IF(C17&lt;50,"No","Yes")))</f>
        <v>No</v>
      </c>
      <c r="E17" s="4">
        <v>42.160308198000003</v>
      </c>
      <c r="F17" s="5" t="str">
        <f>IF($B17="N/A","N/A",IF(E17&gt;90,"No",IF(E17&lt;50,"No","Yes")))</f>
        <v>No</v>
      </c>
      <c r="G17" s="4">
        <v>42.096525958999997</v>
      </c>
      <c r="H17" s="5" t="str">
        <f>IF($B17="N/A","N/A",IF(G17&gt;90,"No",IF(G17&lt;50,"No","Yes")))</f>
        <v>No</v>
      </c>
      <c r="I17" s="6">
        <v>6.0330000000000004</v>
      </c>
      <c r="J17" s="6">
        <v>-0.151</v>
      </c>
      <c r="K17" s="85" t="str">
        <f t="shared" si="4"/>
        <v>Yes</v>
      </c>
    </row>
    <row r="18" spans="1:11" x14ac:dyDescent="0.25">
      <c r="A18" s="104" t="s">
        <v>864</v>
      </c>
      <c r="B18" s="29" t="s">
        <v>224</v>
      </c>
      <c r="C18" s="44">
        <v>21.440446690000002</v>
      </c>
      <c r="D18" s="5" t="str">
        <f t="shared" ref="D18:D23" si="5">IF($B18="N/A","N/A",IF(C18&gt;5,"No",IF(C18&lt;=0,"No","Yes")))</f>
        <v>No</v>
      </c>
      <c r="E18" s="4">
        <v>19.367715752999999</v>
      </c>
      <c r="F18" s="5" t="str">
        <f t="shared" ref="F18:F23" si="6">IF($B18="N/A","N/A",IF(E18&gt;5,"No",IF(E18&lt;=0,"No","Yes")))</f>
        <v>No</v>
      </c>
      <c r="G18" s="4">
        <v>19.126824247999998</v>
      </c>
      <c r="H18" s="5" t="str">
        <f t="shared" ref="H18:H23" si="7">IF($B18="N/A","N/A",IF(G18&gt;5,"No",IF(G18&lt;=0,"No","Yes")))</f>
        <v>No</v>
      </c>
      <c r="I18" s="6">
        <v>-9.67</v>
      </c>
      <c r="J18" s="6">
        <v>-1.24</v>
      </c>
      <c r="K18" s="85" t="str">
        <f t="shared" si="4"/>
        <v>Yes</v>
      </c>
    </row>
    <row r="19" spans="1:11" x14ac:dyDescent="0.25">
      <c r="A19" s="104" t="s">
        <v>865</v>
      </c>
      <c r="B19" s="29" t="s">
        <v>224</v>
      </c>
      <c r="C19" s="44">
        <v>2.5925799560999998</v>
      </c>
      <c r="D19" s="5" t="str">
        <f t="shared" si="5"/>
        <v>Yes</v>
      </c>
      <c r="E19" s="4">
        <v>2.5029817421999998</v>
      </c>
      <c r="F19" s="5" t="str">
        <f t="shared" si="6"/>
        <v>Yes</v>
      </c>
      <c r="G19" s="4">
        <v>2.6052388298000002</v>
      </c>
      <c r="H19" s="5" t="str">
        <f t="shared" si="7"/>
        <v>Yes</v>
      </c>
      <c r="I19" s="6">
        <v>-3.46</v>
      </c>
      <c r="J19" s="6">
        <v>4.085</v>
      </c>
      <c r="K19" s="85" t="str">
        <f t="shared" si="4"/>
        <v>Yes</v>
      </c>
    </row>
    <row r="20" spans="1:11" x14ac:dyDescent="0.25">
      <c r="A20" s="104" t="s">
        <v>866</v>
      </c>
      <c r="B20" s="29" t="s">
        <v>224</v>
      </c>
      <c r="C20" s="44">
        <v>2.8726881100000001E-2</v>
      </c>
      <c r="D20" s="5" t="str">
        <f t="shared" si="5"/>
        <v>Yes</v>
      </c>
      <c r="E20" s="4">
        <v>3.9874578700000003E-2</v>
      </c>
      <c r="F20" s="5" t="str">
        <f t="shared" si="6"/>
        <v>Yes</v>
      </c>
      <c r="G20" s="4">
        <v>5.6617775100000003E-2</v>
      </c>
      <c r="H20" s="5" t="str">
        <f t="shared" si="7"/>
        <v>Yes</v>
      </c>
      <c r="I20" s="6">
        <v>38.81</v>
      </c>
      <c r="J20" s="6">
        <v>41.99</v>
      </c>
      <c r="K20" s="85" t="str">
        <f t="shared" si="4"/>
        <v>No</v>
      </c>
    </row>
    <row r="21" spans="1:11" x14ac:dyDescent="0.25">
      <c r="A21" s="104" t="s">
        <v>867</v>
      </c>
      <c r="B21" s="21" t="s">
        <v>213</v>
      </c>
      <c r="C21" s="44">
        <v>0.33827797929999998</v>
      </c>
      <c r="D21" s="5" t="str">
        <f t="shared" si="5"/>
        <v>N/A</v>
      </c>
      <c r="E21" s="4">
        <v>0.3931695422</v>
      </c>
      <c r="F21" s="5" t="str">
        <f t="shared" si="6"/>
        <v>N/A</v>
      </c>
      <c r="G21" s="4">
        <v>0.53004610240000005</v>
      </c>
      <c r="H21" s="5" t="str">
        <f t="shared" si="7"/>
        <v>N/A</v>
      </c>
      <c r="I21" s="6">
        <v>16.23</v>
      </c>
      <c r="J21" s="6">
        <v>34.81</v>
      </c>
      <c r="K21" s="85" t="str">
        <f t="shared" si="4"/>
        <v>No</v>
      </c>
    </row>
    <row r="22" spans="1:11" x14ac:dyDescent="0.25">
      <c r="A22" s="104" t="s">
        <v>1701</v>
      </c>
      <c r="B22" s="21" t="s">
        <v>213</v>
      </c>
      <c r="C22" s="44">
        <v>7.0300827699999999E-2</v>
      </c>
      <c r="D22" s="5" t="str">
        <f t="shared" si="5"/>
        <v>N/A</v>
      </c>
      <c r="E22" s="4">
        <v>0.13506905029999999</v>
      </c>
      <c r="F22" s="5" t="str">
        <f t="shared" si="6"/>
        <v>N/A</v>
      </c>
      <c r="G22" s="4">
        <v>0.14396473970000001</v>
      </c>
      <c r="H22" s="5" t="str">
        <f t="shared" si="7"/>
        <v>N/A</v>
      </c>
      <c r="I22" s="6">
        <v>92.13</v>
      </c>
      <c r="J22" s="6">
        <v>6.5860000000000003</v>
      </c>
      <c r="K22" s="85" t="str">
        <f t="shared" si="4"/>
        <v>Yes</v>
      </c>
    </row>
    <row r="23" spans="1:11" x14ac:dyDescent="0.25">
      <c r="A23" s="104" t="s">
        <v>868</v>
      </c>
      <c r="B23" s="21" t="s">
        <v>213</v>
      </c>
      <c r="C23" s="44">
        <v>0.98155793209999997</v>
      </c>
      <c r="D23" s="5" t="str">
        <f t="shared" si="5"/>
        <v>N/A</v>
      </c>
      <c r="E23" s="4">
        <v>1.1419796113</v>
      </c>
      <c r="F23" s="5" t="str">
        <f t="shared" si="6"/>
        <v>N/A</v>
      </c>
      <c r="G23" s="4">
        <v>1.1084118023</v>
      </c>
      <c r="H23" s="5" t="str">
        <f t="shared" si="7"/>
        <v>N/A</v>
      </c>
      <c r="I23" s="6">
        <v>16.34</v>
      </c>
      <c r="J23" s="6">
        <v>-2.94</v>
      </c>
      <c r="K23" s="85" t="str">
        <f t="shared" si="4"/>
        <v>Yes</v>
      </c>
    </row>
    <row r="24" spans="1:11" x14ac:dyDescent="0.25">
      <c r="A24" s="104" t="s">
        <v>869</v>
      </c>
      <c r="B24" s="21" t="s">
        <v>232</v>
      </c>
      <c r="C24" s="44">
        <v>2.7435435071000001</v>
      </c>
      <c r="D24" s="5" t="str">
        <f>IF($B24="N/A","N/A",IF(C24&gt;10,"No",IF(C24&lt;1,"No","Yes")))</f>
        <v>Yes</v>
      </c>
      <c r="E24" s="4">
        <v>2.9292547082999998</v>
      </c>
      <c r="F24" s="5" t="str">
        <f>IF($B24="N/A","N/A",IF(E24&gt;10,"No",IF(E24&lt;1,"No","Yes")))</f>
        <v>Yes</v>
      </c>
      <c r="G24" s="4">
        <v>2.8443300755999998</v>
      </c>
      <c r="H24" s="5" t="str">
        <f>IF($B24="N/A","N/A",IF(G24&gt;10,"No",IF(G24&lt;1,"No","Yes")))</f>
        <v>Yes</v>
      </c>
      <c r="I24" s="6">
        <v>6.7690000000000001</v>
      </c>
      <c r="J24" s="6">
        <v>-2.9</v>
      </c>
      <c r="K24" s="85" t="str">
        <f t="shared" si="4"/>
        <v>Yes</v>
      </c>
    </row>
    <row r="25" spans="1:11" x14ac:dyDescent="0.25">
      <c r="A25" s="104" t="s">
        <v>870</v>
      </c>
      <c r="B25" s="47" t="s">
        <v>239</v>
      </c>
      <c r="C25" s="44">
        <v>17.456592713999999</v>
      </c>
      <c r="D25" s="5" t="str">
        <f>IF($B25="N/A","N/A",IF(C25&gt;10,"No",IF(C25&lt;=0,"No","Yes")))</f>
        <v>No</v>
      </c>
      <c r="E25" s="4">
        <v>14.6987168</v>
      </c>
      <c r="F25" s="5" t="str">
        <f>IF($B25="N/A","N/A",IF(E25&gt;10,"No",IF(E25&lt;=0,"No","Yes")))</f>
        <v>No</v>
      </c>
      <c r="G25" s="4">
        <v>10.535141702000001</v>
      </c>
      <c r="H25" s="5" t="str">
        <f>IF($B25="N/A","N/A",IF(G25&gt;10,"No",IF(G25&lt;=0,"No","Yes")))</f>
        <v>No</v>
      </c>
      <c r="I25" s="6">
        <v>-15.8</v>
      </c>
      <c r="J25" s="6">
        <v>-28.3</v>
      </c>
      <c r="K25" s="85" t="str">
        <f t="shared" si="4"/>
        <v>Yes</v>
      </c>
    </row>
    <row r="26" spans="1:11" x14ac:dyDescent="0.25">
      <c r="A26" s="104" t="s">
        <v>871</v>
      </c>
      <c r="B26" s="29" t="s">
        <v>248</v>
      </c>
      <c r="C26" s="44">
        <v>5.8666862111000002</v>
      </c>
      <c r="D26" s="5" t="str">
        <f>IF($B26="N/A","N/A",IF(C26&gt;=5,"No",IF(C26&lt;0,"No","Yes")))</f>
        <v>No</v>
      </c>
      <c r="E26" s="4">
        <v>6.9185713305999998</v>
      </c>
      <c r="F26" s="5" t="str">
        <f>IF($B26="N/A","N/A",IF(E26&gt;=5,"No",IF(E26&lt;0,"No","Yes")))</f>
        <v>No</v>
      </c>
      <c r="G26" s="4">
        <v>11.526428183</v>
      </c>
      <c r="H26" s="5" t="str">
        <f>IF($B26="N/A","N/A",IF(G26&gt;=5,"No",IF(G26&lt;0,"No","Yes")))</f>
        <v>No</v>
      </c>
      <c r="I26" s="6">
        <v>17.93</v>
      </c>
      <c r="J26" s="6">
        <v>66.599999999999994</v>
      </c>
      <c r="K26" s="85" t="str">
        <f t="shared" si="4"/>
        <v>No</v>
      </c>
    </row>
    <row r="27" spans="1:11" x14ac:dyDescent="0.25">
      <c r="A27" s="104" t="s">
        <v>14</v>
      </c>
      <c r="B27" s="29" t="s">
        <v>249</v>
      </c>
      <c r="C27" s="44">
        <v>0.53410095599999996</v>
      </c>
      <c r="D27" s="5" t="str">
        <f>IF($B27="N/A","N/A",IF(C27&gt;15,"No",IF(C27&lt;=0,"No","Yes")))</f>
        <v>Yes</v>
      </c>
      <c r="E27" s="4">
        <v>0.4127306563</v>
      </c>
      <c r="F27" s="5" t="str">
        <f>IF($B27="N/A","N/A",IF(E27&gt;15,"No",IF(E27&lt;=0,"No","Yes")))</f>
        <v>Yes</v>
      </c>
      <c r="G27" s="4">
        <v>0.19254365509999999</v>
      </c>
      <c r="H27" s="5" t="str">
        <f>IF($B27="N/A","N/A",IF(G27&gt;15,"No",IF(G27&lt;=0,"No","Yes")))</f>
        <v>Yes</v>
      </c>
      <c r="I27" s="6">
        <v>-22.7</v>
      </c>
      <c r="J27" s="6">
        <v>-53.3</v>
      </c>
      <c r="K27" s="85" t="str">
        <f>IF(J27="Div by 0", "N/A", IF(J27="N/A","N/A", IF(J27&gt;30, "No", IF(J27&lt;-30, "No", "Yes"))))</f>
        <v>No</v>
      </c>
    </row>
    <row r="28" spans="1:11" x14ac:dyDescent="0.25">
      <c r="A28" s="104" t="s">
        <v>872</v>
      </c>
      <c r="B28" s="21" t="s">
        <v>213</v>
      </c>
      <c r="C28" s="46">
        <v>88.994321767000002</v>
      </c>
      <c r="D28" s="5" t="str">
        <f>IF($B28="N/A","N/A",IF(C28&gt;15,"No",IF(C28&lt;-15,"No","Yes")))</f>
        <v>N/A</v>
      </c>
      <c r="E28" s="23">
        <v>93.249088569999998</v>
      </c>
      <c r="F28" s="5" t="str">
        <f>IF($B28="N/A","N/A",IF(E28&gt;15,"No",IF(E28&lt;-15,"No","Yes")))</f>
        <v>N/A</v>
      </c>
      <c r="G28" s="23">
        <v>88.930864197999995</v>
      </c>
      <c r="H28" s="5" t="str">
        <f>IF($B28="N/A","N/A",IF(G28&gt;15,"No",IF(G28&lt;-15,"No","Yes")))</f>
        <v>N/A</v>
      </c>
      <c r="I28" s="6">
        <v>4.7809999999999997</v>
      </c>
      <c r="J28" s="6">
        <v>-4.63</v>
      </c>
      <c r="K28" s="85" t="str">
        <f>IF(J28="Div by 0", "N/A", IF(J28="N/A","N/A", IF(J28&gt;30, "No", IF(J28&lt;-30, "No", "Yes"))))</f>
        <v>Yes</v>
      </c>
    </row>
    <row r="29" spans="1:11" x14ac:dyDescent="0.25">
      <c r="A29" s="104" t="s">
        <v>376</v>
      </c>
      <c r="B29" s="21" t="s">
        <v>250</v>
      </c>
      <c r="C29" s="44">
        <v>15.644777373</v>
      </c>
      <c r="D29" s="5" t="str">
        <f>IF($B29="N/A","N/A",IF(C29&gt;35,"No",IF(C29&lt;10,"No","Yes")))</f>
        <v>Yes</v>
      </c>
      <c r="E29" s="4">
        <v>16.118291624000001</v>
      </c>
      <c r="F29" s="5" t="str">
        <f>IF($B29="N/A","N/A",IF(E29&gt;35,"No",IF(E29&lt;10,"No","Yes")))</f>
        <v>Yes</v>
      </c>
      <c r="G29" s="4">
        <v>17.046008863000001</v>
      </c>
      <c r="H29" s="5" t="str">
        <f>IF($B29="N/A","N/A",IF(G29&gt;35,"No",IF(G29&lt;10,"No","Yes")))</f>
        <v>Yes</v>
      </c>
      <c r="I29" s="6">
        <v>3.0270000000000001</v>
      </c>
      <c r="J29" s="6">
        <v>5.7560000000000002</v>
      </c>
      <c r="K29" s="85" t="str">
        <f t="shared" ref="K29:K54" si="8">IF(J29="Div by 0", "N/A", IF(J29="N/A","N/A", IF(J29&gt;30, "No", IF(J29&lt;-30, "No", "Yes"))))</f>
        <v>Yes</v>
      </c>
    </row>
    <row r="30" spans="1:11" x14ac:dyDescent="0.25">
      <c r="A30" s="104" t="s">
        <v>377</v>
      </c>
      <c r="B30" s="21" t="s">
        <v>251</v>
      </c>
      <c r="C30" s="44">
        <v>9.1282823725999993</v>
      </c>
      <c r="D30" s="5" t="str">
        <f>IF($B30="N/A","N/A",IF(C30&gt;20,"No",IF(C30&lt;2,"No","Yes")))</f>
        <v>Yes</v>
      </c>
      <c r="E30" s="4">
        <v>10.309666185999999</v>
      </c>
      <c r="F30" s="5" t="str">
        <f>IF($B30="N/A","N/A",IF(E30&gt;20,"No",IF(E30&lt;2,"No","Yes")))</f>
        <v>Yes</v>
      </c>
      <c r="G30" s="4">
        <v>10.991626103</v>
      </c>
      <c r="H30" s="5" t="str">
        <f>IF($B30="N/A","N/A",IF(G30&gt;20,"No",IF(G30&lt;2,"No","Yes")))</f>
        <v>Yes</v>
      </c>
      <c r="I30" s="6">
        <v>12.94</v>
      </c>
      <c r="J30" s="6">
        <v>6.6150000000000002</v>
      </c>
      <c r="K30" s="85" t="str">
        <f t="shared" si="8"/>
        <v>Yes</v>
      </c>
    </row>
    <row r="31" spans="1:11" x14ac:dyDescent="0.25">
      <c r="A31" s="104" t="s">
        <v>378</v>
      </c>
      <c r="B31" s="21" t="s">
        <v>252</v>
      </c>
      <c r="C31" s="44">
        <v>1.2064868836</v>
      </c>
      <c r="D31" s="5" t="str">
        <f>IF($B31="N/A","N/A",IF(C31&gt;8,"No",IF(C31&lt;0.5,"No","Yes")))</f>
        <v>Yes</v>
      </c>
      <c r="E31" s="4">
        <v>1.39344694</v>
      </c>
      <c r="F31" s="5" t="str">
        <f>IF($B31="N/A","N/A",IF(E31&gt;8,"No",IF(E31&lt;0.5,"No","Yes")))</f>
        <v>Yes</v>
      </c>
      <c r="G31" s="4">
        <v>1.2334243200999999</v>
      </c>
      <c r="H31" s="5" t="str">
        <f>IF($B31="N/A","N/A",IF(G31&gt;8,"No",IF(G31&lt;0.5,"No","Yes")))</f>
        <v>Yes</v>
      </c>
      <c r="I31" s="6">
        <v>15.5</v>
      </c>
      <c r="J31" s="6">
        <v>-11.5</v>
      </c>
      <c r="K31" s="85" t="str">
        <f t="shared" si="8"/>
        <v>Yes</v>
      </c>
    </row>
    <row r="32" spans="1:11" x14ac:dyDescent="0.25">
      <c r="A32" s="104" t="s">
        <v>379</v>
      </c>
      <c r="B32" s="21" t="s">
        <v>253</v>
      </c>
      <c r="C32" s="44">
        <v>4.6622211607999997</v>
      </c>
      <c r="D32" s="5" t="str">
        <f>IF($B32="N/A","N/A",IF(C32&gt;25,"No",IF(C32&lt;3,"No","Yes")))</f>
        <v>Yes</v>
      </c>
      <c r="E32" s="4">
        <v>4.6611694173</v>
      </c>
      <c r="F32" s="5" t="str">
        <f>IF($B32="N/A","N/A",IF(E32&gt;25,"No",IF(E32&lt;3,"No","Yes")))</f>
        <v>Yes</v>
      </c>
      <c r="G32" s="4">
        <v>4.4876285663999997</v>
      </c>
      <c r="H32" s="5" t="str">
        <f>IF($B32="N/A","N/A",IF(G32&gt;25,"No",IF(G32&lt;3,"No","Yes")))</f>
        <v>Yes</v>
      </c>
      <c r="I32" s="6">
        <v>-2.3E-2</v>
      </c>
      <c r="J32" s="6">
        <v>-3.72</v>
      </c>
      <c r="K32" s="85" t="str">
        <f t="shared" si="8"/>
        <v>Yes</v>
      </c>
    </row>
    <row r="33" spans="1:11" x14ac:dyDescent="0.25">
      <c r="A33" s="104" t="s">
        <v>380</v>
      </c>
      <c r="B33" s="21" t="s">
        <v>254</v>
      </c>
      <c r="C33" s="44">
        <v>2.8116540154999998</v>
      </c>
      <c r="D33" s="5" t="str">
        <f>IF($B33="N/A","N/A",IF(C33&gt;25,"No",IF(C33&lt;2,"No","Yes")))</f>
        <v>Yes</v>
      </c>
      <c r="E33" s="4">
        <v>3.1035219897999999</v>
      </c>
      <c r="F33" s="5" t="str">
        <f>IF($B33="N/A","N/A",IF(E33&gt;25,"No",IF(E33&lt;2,"No","Yes")))</f>
        <v>Yes</v>
      </c>
      <c r="G33" s="4">
        <v>3.2503987157999998</v>
      </c>
      <c r="H33" s="5" t="str">
        <f>IF($B33="N/A","N/A",IF(G33&gt;25,"No",IF(G33&lt;2,"No","Yes")))</f>
        <v>Yes</v>
      </c>
      <c r="I33" s="6">
        <v>10.38</v>
      </c>
      <c r="J33" s="6">
        <v>4.7329999999999997</v>
      </c>
      <c r="K33" s="85" t="str">
        <f t="shared" si="8"/>
        <v>Yes</v>
      </c>
    </row>
    <row r="34" spans="1:11" x14ac:dyDescent="0.25">
      <c r="A34" s="104" t="s">
        <v>381</v>
      </c>
      <c r="B34" s="21" t="s">
        <v>255</v>
      </c>
      <c r="C34" s="44">
        <v>1.1949877068000001</v>
      </c>
      <c r="D34" s="5" t="str">
        <f>IF($B34="N/A","N/A",IF(C34&gt;25,"No",IF(C34&lt;=0,"No","Yes")))</f>
        <v>Yes</v>
      </c>
      <c r="E34" s="4">
        <v>1.4937375880999999</v>
      </c>
      <c r="F34" s="5" t="str">
        <f>IF($B34="N/A","N/A",IF(E34&gt;25,"No",IF(E34&lt;=0,"No","Yes")))</f>
        <v>Yes</v>
      </c>
      <c r="G34" s="4">
        <v>0.88193168730000004</v>
      </c>
      <c r="H34" s="5" t="str">
        <f>IF($B34="N/A","N/A",IF(G34&gt;25,"No",IF(G34&lt;=0,"No","Yes")))</f>
        <v>Yes</v>
      </c>
      <c r="I34" s="6">
        <v>25</v>
      </c>
      <c r="J34" s="6">
        <v>-41</v>
      </c>
      <c r="K34" s="85" t="str">
        <f t="shared" si="8"/>
        <v>No</v>
      </c>
    </row>
    <row r="35" spans="1:11" x14ac:dyDescent="0.25">
      <c r="A35" s="104" t="s">
        <v>382</v>
      </c>
      <c r="B35" s="21" t="s">
        <v>256</v>
      </c>
      <c r="C35" s="44">
        <v>16.913561993999998</v>
      </c>
      <c r="D35" s="5" t="str">
        <f>IF($B35="N/A","N/A",IF(C35&gt;20,"No",IF(C35&lt;4,"No","Yes")))</f>
        <v>Yes</v>
      </c>
      <c r="E35" s="4">
        <v>13.897070637000001</v>
      </c>
      <c r="F35" s="5" t="str">
        <f>IF($B35="N/A","N/A",IF(E35&gt;20,"No",IF(E35&lt;4,"No","Yes")))</f>
        <v>Yes</v>
      </c>
      <c r="G35" s="4">
        <v>12.580781032999999</v>
      </c>
      <c r="H35" s="5" t="str">
        <f>IF($B35="N/A","N/A",IF(G35&gt;20,"No",IF(G35&lt;4,"No","Yes")))</f>
        <v>Yes</v>
      </c>
      <c r="I35" s="6">
        <v>-17.8</v>
      </c>
      <c r="J35" s="6">
        <v>-9.4700000000000006</v>
      </c>
      <c r="K35" s="85" t="str">
        <f t="shared" si="8"/>
        <v>Yes</v>
      </c>
    </row>
    <row r="36" spans="1:11" x14ac:dyDescent="0.25">
      <c r="A36" s="104" t="s">
        <v>383</v>
      </c>
      <c r="B36" s="21" t="s">
        <v>257</v>
      </c>
      <c r="C36" s="44">
        <v>0</v>
      </c>
      <c r="D36" s="5" t="str">
        <f>IF($B36="N/A","N/A",IF(C36&gt;=3,"No",IF(C36&lt;0,"No","Yes")))</f>
        <v>Yes</v>
      </c>
      <c r="E36" s="4">
        <v>0</v>
      </c>
      <c r="F36" s="5" t="str">
        <f>IF($B36="N/A","N/A",IF(E36&gt;=3,"No",IF(E36&lt;0,"No","Yes")))</f>
        <v>Yes</v>
      </c>
      <c r="G36" s="4">
        <v>0</v>
      </c>
      <c r="H36" s="5" t="str">
        <f>IF($B36="N/A","N/A",IF(G36&gt;=3,"No",IF(G36&lt;0,"No","Yes")))</f>
        <v>Yes</v>
      </c>
      <c r="I36" s="6" t="s">
        <v>1750</v>
      </c>
      <c r="J36" s="6" t="s">
        <v>1750</v>
      </c>
      <c r="K36" s="85" t="str">
        <f t="shared" si="8"/>
        <v>N/A</v>
      </c>
    </row>
    <row r="37" spans="1:11" x14ac:dyDescent="0.25">
      <c r="A37" s="104" t="s">
        <v>384</v>
      </c>
      <c r="B37" s="21" t="s">
        <v>258</v>
      </c>
      <c r="C37" s="44">
        <v>19.539375835000001</v>
      </c>
      <c r="D37" s="5" t="str">
        <f>IF($B37="N/A","N/A",IF(C37&gt;=25,"No",IF(C37&lt;0,"No","Yes")))</f>
        <v>Yes</v>
      </c>
      <c r="E37" s="4">
        <v>17.436232896</v>
      </c>
      <c r="F37" s="5" t="str">
        <f>IF($B37="N/A","N/A",IF(E37&gt;=25,"No",IF(E37&lt;0,"No","Yes")))</f>
        <v>Yes</v>
      </c>
      <c r="G37" s="4">
        <v>11.935397661</v>
      </c>
      <c r="H37" s="5" t="str">
        <f>IF($B37="N/A","N/A",IF(G37&gt;=25,"No",IF(G37&lt;0,"No","Yes")))</f>
        <v>Yes</v>
      </c>
      <c r="I37" s="6">
        <v>-10.8</v>
      </c>
      <c r="J37" s="6">
        <v>-31.5</v>
      </c>
      <c r="K37" s="85" t="str">
        <f t="shared" si="8"/>
        <v>No</v>
      </c>
    </row>
    <row r="38" spans="1:11" x14ac:dyDescent="0.25">
      <c r="A38" s="104" t="s">
        <v>385</v>
      </c>
      <c r="B38" s="21" t="s">
        <v>221</v>
      </c>
      <c r="C38" s="44">
        <v>3.5738009160000002</v>
      </c>
      <c r="D38" s="5" t="str">
        <f>IF($B38="N/A","N/A",IF(C38&gt;3,"Yes","No"))</f>
        <v>Yes</v>
      </c>
      <c r="E38" s="4">
        <v>3.5154394930000001</v>
      </c>
      <c r="F38" s="5" t="str">
        <f>IF($B38="N/A","N/A",IF(E38&gt;3,"Yes","No"))</f>
        <v>Yes</v>
      </c>
      <c r="G38" s="4">
        <v>3.5302781843000002</v>
      </c>
      <c r="H38" s="5" t="str">
        <f>IF($B38="N/A","N/A",IF(G38&gt;3,"Yes","No"))</f>
        <v>Yes</v>
      </c>
      <c r="I38" s="6">
        <v>-1.63</v>
      </c>
      <c r="J38" s="6">
        <v>0.42209999999999998</v>
      </c>
      <c r="K38" s="85" t="str">
        <f t="shared" si="8"/>
        <v>Yes</v>
      </c>
    </row>
    <row r="39" spans="1:11" x14ac:dyDescent="0.25">
      <c r="A39" s="104" t="s">
        <v>386</v>
      </c>
      <c r="B39" s="21" t="s">
        <v>220</v>
      </c>
      <c r="C39" s="44">
        <v>0.40457726199999999</v>
      </c>
      <c r="D39" s="5" t="str">
        <f>IF($B39="N/A","N/A",IF(C39&gt;1,"Yes","No"))</f>
        <v>No</v>
      </c>
      <c r="E39" s="4">
        <v>0.4433413162</v>
      </c>
      <c r="F39" s="5" t="str">
        <f>IF($B39="N/A","N/A",IF(E39&gt;1,"Yes","No"))</f>
        <v>No</v>
      </c>
      <c r="G39" s="4">
        <v>0.275425268</v>
      </c>
      <c r="H39" s="5" t="str">
        <f>IF($B39="N/A","N/A",IF(G39&gt;1,"Yes","No"))</f>
        <v>No</v>
      </c>
      <c r="I39" s="6">
        <v>9.5809999999999995</v>
      </c>
      <c r="J39" s="6">
        <v>-37.9</v>
      </c>
      <c r="K39" s="85" t="str">
        <f t="shared" si="8"/>
        <v>No</v>
      </c>
    </row>
    <row r="40" spans="1:11" x14ac:dyDescent="0.25">
      <c r="A40" s="104" t="s">
        <v>387</v>
      </c>
      <c r="B40" s="21" t="s">
        <v>213</v>
      </c>
      <c r="C40" s="44">
        <v>5.6442845999999996E-3</v>
      </c>
      <c r="D40" s="5" t="str">
        <f>IF($B40="N/A","N/A",IF(C40&gt;15,"No",IF(C40&lt;-15,"No","Yes")))</f>
        <v>N/A</v>
      </c>
      <c r="E40" s="4">
        <v>5.4438437000000001E-3</v>
      </c>
      <c r="F40" s="5" t="str">
        <f>IF($B40="N/A","N/A",IF(E40&gt;15,"No",IF(E40&lt;-15,"No","Yes")))</f>
        <v>N/A</v>
      </c>
      <c r="G40" s="4">
        <v>7.3083482999999998E-3</v>
      </c>
      <c r="H40" s="5" t="str">
        <f>IF($B40="N/A","N/A",IF(G40&gt;15,"No",IF(G40&lt;-15,"No","Yes")))</f>
        <v>N/A</v>
      </c>
      <c r="I40" s="6">
        <v>-3.55</v>
      </c>
      <c r="J40" s="6">
        <v>34.25</v>
      </c>
      <c r="K40" s="85" t="str">
        <f t="shared" si="8"/>
        <v>No</v>
      </c>
    </row>
    <row r="41" spans="1:11" x14ac:dyDescent="0.25">
      <c r="A41" s="104" t="s">
        <v>388</v>
      </c>
      <c r="B41" s="21" t="s">
        <v>213</v>
      </c>
      <c r="C41" s="44">
        <v>0</v>
      </c>
      <c r="D41" s="5" t="str">
        <f>IF($B41="N/A","N/A",IF(C41&gt;15,"No",IF(C41&lt;-15,"No","Yes")))</f>
        <v>N/A</v>
      </c>
      <c r="E41" s="4">
        <v>0</v>
      </c>
      <c r="F41" s="5" t="str">
        <f>IF($B41="N/A","N/A",IF(E41&gt;15,"No",IF(E41&lt;-15,"No","Yes")))</f>
        <v>N/A</v>
      </c>
      <c r="G41" s="4">
        <v>0</v>
      </c>
      <c r="H41" s="5" t="str">
        <f>IF($B41="N/A","N/A",IF(G41&gt;15,"No",IF(G41&lt;-15,"No","Yes")))</f>
        <v>N/A</v>
      </c>
      <c r="I41" s="6" t="s">
        <v>1750</v>
      </c>
      <c r="J41" s="6" t="s">
        <v>1750</v>
      </c>
      <c r="K41" s="85" t="str">
        <f t="shared" si="8"/>
        <v>N/A</v>
      </c>
    </row>
    <row r="42" spans="1:11" x14ac:dyDescent="0.25">
      <c r="A42" s="104" t="s">
        <v>389</v>
      </c>
      <c r="B42" s="21" t="s">
        <v>259</v>
      </c>
      <c r="C42" s="44">
        <v>0</v>
      </c>
      <c r="D42" s="5" t="str">
        <f>IF($B42="N/A","N/A",IF(C42&gt;0,"Yes","No"))</f>
        <v>No</v>
      </c>
      <c r="E42" s="4">
        <v>0</v>
      </c>
      <c r="F42" s="5" t="str">
        <f>IF($B42="N/A","N/A",IF(E42&gt;0,"Yes","No"))</f>
        <v>No</v>
      </c>
      <c r="G42" s="4">
        <v>0.54298000710000005</v>
      </c>
      <c r="H42" s="5" t="str">
        <f>IF($B42="N/A","N/A",IF(G42&gt;0,"Yes","No"))</f>
        <v>Yes</v>
      </c>
      <c r="I42" s="6" t="s">
        <v>1750</v>
      </c>
      <c r="J42" s="6" t="s">
        <v>1750</v>
      </c>
      <c r="K42" s="85" t="str">
        <f t="shared" si="8"/>
        <v>N/A</v>
      </c>
    </row>
    <row r="43" spans="1:11" x14ac:dyDescent="0.25">
      <c r="A43" s="104" t="s">
        <v>390</v>
      </c>
      <c r="B43" s="21" t="s">
        <v>259</v>
      </c>
      <c r="C43" s="44">
        <v>2.0235181331000001</v>
      </c>
      <c r="D43" s="5" t="str">
        <f>IF($B43="N/A","N/A",IF(C43&gt;0,"Yes","No"))</f>
        <v>Yes</v>
      </c>
      <c r="E43" s="4">
        <v>2.2223274599999998</v>
      </c>
      <c r="F43" s="5" t="str">
        <f>IF($B43="N/A","N/A",IF(E43&gt;0,"Yes","No"))</f>
        <v>Yes</v>
      </c>
      <c r="G43" s="4">
        <v>5.4690229819000002</v>
      </c>
      <c r="H43" s="5" t="str">
        <f>IF($B43="N/A","N/A",IF(G43&gt;0,"Yes","No"))</f>
        <v>Yes</v>
      </c>
      <c r="I43" s="6">
        <v>9.8249999999999993</v>
      </c>
      <c r="J43" s="6">
        <v>146.1</v>
      </c>
      <c r="K43" s="85" t="str">
        <f t="shared" si="8"/>
        <v>No</v>
      </c>
    </row>
    <row r="44" spans="1:11" x14ac:dyDescent="0.25">
      <c r="A44" s="104" t="s">
        <v>391</v>
      </c>
      <c r="B44" s="21" t="s">
        <v>259</v>
      </c>
      <c r="C44" s="44">
        <v>3.4327359237000001</v>
      </c>
      <c r="D44" s="5" t="str">
        <f>IF($B44="N/A","N/A",IF(C44&gt;0,"Yes","No"))</f>
        <v>Yes</v>
      </c>
      <c r="E44" s="4">
        <v>4.3927834992000001</v>
      </c>
      <c r="F44" s="5" t="str">
        <f>IF($B44="N/A","N/A",IF(E44&gt;0,"Yes","No"))</f>
        <v>Yes</v>
      </c>
      <c r="G44" s="4">
        <v>3.5799230591</v>
      </c>
      <c r="H44" s="5" t="str">
        <f>IF($B44="N/A","N/A",IF(G44&gt;0,"Yes","No"))</f>
        <v>Yes</v>
      </c>
      <c r="I44" s="6">
        <v>27.97</v>
      </c>
      <c r="J44" s="6">
        <v>-18.5</v>
      </c>
      <c r="K44" s="85" t="str">
        <f t="shared" si="8"/>
        <v>Yes</v>
      </c>
    </row>
    <row r="45" spans="1:11" x14ac:dyDescent="0.25">
      <c r="A45" s="104" t="s">
        <v>392</v>
      </c>
      <c r="B45" s="21" t="s">
        <v>220</v>
      </c>
      <c r="C45" s="44">
        <v>8.93818792E-2</v>
      </c>
      <c r="D45" s="5" t="str">
        <f>IF($B45="N/A","N/A",IF(C45&gt;1,"Yes","No"))</f>
        <v>No</v>
      </c>
      <c r="E45" s="4">
        <v>8.9712773100000004E-2</v>
      </c>
      <c r="F45" s="5" t="str">
        <f>IF($B45="N/A","N/A",IF(E45&gt;1,"Yes","No"))</f>
        <v>No</v>
      </c>
      <c r="G45" s="4">
        <v>1.9177711354</v>
      </c>
      <c r="H45" s="5" t="str">
        <f>IF($B45="N/A","N/A",IF(G45&gt;1,"Yes","No"))</f>
        <v>Yes</v>
      </c>
      <c r="I45" s="6">
        <v>0.37019999999999997</v>
      </c>
      <c r="J45" s="6">
        <v>2038</v>
      </c>
      <c r="K45" s="85" t="str">
        <f t="shared" si="8"/>
        <v>No</v>
      </c>
    </row>
    <row r="46" spans="1:11" x14ac:dyDescent="0.25">
      <c r="A46" s="104" t="s">
        <v>393</v>
      </c>
      <c r="B46" s="21" t="s">
        <v>259</v>
      </c>
      <c r="C46" s="44">
        <v>4.0268179299999998E-2</v>
      </c>
      <c r="D46" s="5" t="str">
        <f>IF($B46="N/A","N/A",IF(C46&gt;0,"Yes","No"))</f>
        <v>Yes</v>
      </c>
      <c r="E46" s="4">
        <v>3.4920265399999997E-2</v>
      </c>
      <c r="F46" s="5" t="str">
        <f>IF($B46="N/A","N/A",IF(E46&gt;0,"Yes","No"))</f>
        <v>Yes</v>
      </c>
      <c r="G46" s="4">
        <v>5.65640211E-2</v>
      </c>
      <c r="H46" s="5" t="str">
        <f>IF($B46="N/A","N/A",IF(G46&gt;0,"Yes","No"))</f>
        <v>Yes</v>
      </c>
      <c r="I46" s="6">
        <v>-13.3</v>
      </c>
      <c r="J46" s="6">
        <v>61.98</v>
      </c>
      <c r="K46" s="85" t="str">
        <f t="shared" si="8"/>
        <v>No</v>
      </c>
    </row>
    <row r="47" spans="1:11" x14ac:dyDescent="0.25">
      <c r="A47" s="104" t="s">
        <v>394</v>
      </c>
      <c r="B47" s="21" t="s">
        <v>213</v>
      </c>
      <c r="C47" s="44">
        <v>0</v>
      </c>
      <c r="D47" s="5" t="str">
        <f>IF($B47="N/A","N/A",IF(C47&gt;15,"No",IF(C47&lt;-15,"No","Yes")))</f>
        <v>N/A</v>
      </c>
      <c r="E47" s="4">
        <v>0</v>
      </c>
      <c r="F47" s="5" t="str">
        <f>IF($B47="N/A","N/A",IF(E47&gt;15,"No",IF(E47&lt;-15,"No","Yes")))</f>
        <v>N/A</v>
      </c>
      <c r="G47" s="4">
        <v>0</v>
      </c>
      <c r="H47" s="5" t="str">
        <f>IF($B47="N/A","N/A",IF(G47&gt;15,"No",IF(G47&lt;-15,"No","Yes")))</f>
        <v>N/A</v>
      </c>
      <c r="I47" s="6" t="s">
        <v>1750</v>
      </c>
      <c r="J47" s="6" t="s">
        <v>1750</v>
      </c>
      <c r="K47" s="85" t="str">
        <f t="shared" si="8"/>
        <v>N/A</v>
      </c>
    </row>
    <row r="48" spans="1:11" x14ac:dyDescent="0.25">
      <c r="A48" s="104" t="s">
        <v>395</v>
      </c>
      <c r="B48" s="21" t="s">
        <v>213</v>
      </c>
      <c r="C48" s="44">
        <v>1.672856425</v>
      </c>
      <c r="D48" s="5" t="str">
        <f>IF($B48="N/A","N/A",IF(C48&gt;15,"No",IF(C48&lt;-15,"No","Yes")))</f>
        <v>N/A</v>
      </c>
      <c r="E48" s="4">
        <v>1.9713352863</v>
      </c>
      <c r="F48" s="5" t="str">
        <f>IF($B48="N/A","N/A",IF(E48&gt;15,"No",IF(E48&lt;-15,"No","Yes")))</f>
        <v>N/A</v>
      </c>
      <c r="G48" s="4">
        <v>2.2562471242000002</v>
      </c>
      <c r="H48" s="5" t="str">
        <f>IF($B48="N/A","N/A",IF(G48&gt;15,"No",IF(G48&lt;-15,"No","Yes")))</f>
        <v>N/A</v>
      </c>
      <c r="I48" s="6">
        <v>17.84</v>
      </c>
      <c r="J48" s="6">
        <v>14.45</v>
      </c>
      <c r="K48" s="85" t="str">
        <f t="shared" si="8"/>
        <v>Yes</v>
      </c>
    </row>
    <row r="49" spans="1:11" x14ac:dyDescent="0.25">
      <c r="A49" s="104" t="s">
        <v>396</v>
      </c>
      <c r="B49" s="21" t="s">
        <v>213</v>
      </c>
      <c r="C49" s="44">
        <v>0</v>
      </c>
      <c r="D49" s="5" t="str">
        <f>IF($B49="N/A","N/A",IF(C49&gt;15,"No",IF(C49&lt;-15,"No","Yes")))</f>
        <v>N/A</v>
      </c>
      <c r="E49" s="4">
        <v>0</v>
      </c>
      <c r="F49" s="5" t="str">
        <f>IF($B49="N/A","N/A",IF(E49&gt;15,"No",IF(E49&lt;-15,"No","Yes")))</f>
        <v>N/A</v>
      </c>
      <c r="G49" s="4">
        <v>0.8523523368</v>
      </c>
      <c r="H49" s="5" t="str">
        <f>IF($B49="N/A","N/A",IF(G49&gt;15,"No",IF(G49&lt;-15,"No","Yes")))</f>
        <v>N/A</v>
      </c>
      <c r="I49" s="6" t="s">
        <v>1750</v>
      </c>
      <c r="J49" s="6" t="s">
        <v>1750</v>
      </c>
      <c r="K49" s="85" t="str">
        <f t="shared" si="8"/>
        <v>N/A</v>
      </c>
    </row>
    <row r="50" spans="1:11" x14ac:dyDescent="0.25">
      <c r="A50" s="104" t="s">
        <v>397</v>
      </c>
      <c r="B50" s="21" t="s">
        <v>213</v>
      </c>
      <c r="C50" s="44">
        <v>0</v>
      </c>
      <c r="D50" s="5" t="str">
        <f>IF($B50="N/A","N/A",IF(C50&gt;15,"No",IF(C50&lt;-15,"No","Yes")))</f>
        <v>N/A</v>
      </c>
      <c r="E50" s="4">
        <v>0</v>
      </c>
      <c r="F50" s="5" t="str">
        <f>IF($B50="N/A","N/A",IF(E50&gt;15,"No",IF(E50&lt;-15,"No","Yes")))</f>
        <v>N/A</v>
      </c>
      <c r="G50" s="4">
        <v>0</v>
      </c>
      <c r="H50" s="5" t="str">
        <f>IF($B50="N/A","N/A",IF(G50&gt;15,"No",IF(G50&lt;-15,"No","Yes")))</f>
        <v>N/A</v>
      </c>
      <c r="I50" s="6" t="s">
        <v>1750</v>
      </c>
      <c r="J50" s="6" t="s">
        <v>1750</v>
      </c>
      <c r="K50" s="85" t="str">
        <f t="shared" si="8"/>
        <v>N/A</v>
      </c>
    </row>
    <row r="51" spans="1:11" x14ac:dyDescent="0.25">
      <c r="A51" s="104" t="s">
        <v>398</v>
      </c>
      <c r="B51" s="21" t="s">
        <v>213</v>
      </c>
      <c r="C51" s="44">
        <v>3.4836608493000001</v>
      </c>
      <c r="D51" s="5" t="str">
        <f>IF($B51="N/A","N/A",IF(C51&gt;15,"No",IF(C51&lt;-15,"No","Yes")))</f>
        <v>N/A</v>
      </c>
      <c r="E51" s="4">
        <v>3.7928542249000001</v>
      </c>
      <c r="F51" s="5" t="str">
        <f>IF($B51="N/A","N/A",IF(E51&gt;15,"No",IF(E51&lt;-15,"No","Yes")))</f>
        <v>N/A</v>
      </c>
      <c r="G51" s="4">
        <v>4.4583086839000003</v>
      </c>
      <c r="H51" s="5" t="str">
        <f>IF($B51="N/A","N/A",IF(G51&gt;15,"No",IF(G51&lt;-15,"No","Yes")))</f>
        <v>N/A</v>
      </c>
      <c r="I51" s="6">
        <v>8.8759999999999994</v>
      </c>
      <c r="J51" s="6">
        <v>17.54</v>
      </c>
      <c r="K51" s="85" t="str">
        <f t="shared" si="8"/>
        <v>Yes</v>
      </c>
    </row>
    <row r="52" spans="1:11" x14ac:dyDescent="0.25">
      <c r="A52" s="104" t="s">
        <v>399</v>
      </c>
      <c r="B52" s="21" t="s">
        <v>220</v>
      </c>
      <c r="C52" s="44">
        <v>11.746051002</v>
      </c>
      <c r="D52" s="5" t="str">
        <f>IF($B52="N/A","N/A",IF(C52&gt;1,"Yes","No"))</f>
        <v>Yes</v>
      </c>
      <c r="E52" s="4">
        <v>12.816711095</v>
      </c>
      <c r="F52" s="5" t="str">
        <f>IF($B52="N/A","N/A",IF(E52&gt;1,"Yes","No"))</f>
        <v>Yes</v>
      </c>
      <c r="G52" s="4">
        <v>12.540866208000001</v>
      </c>
      <c r="H52" s="5" t="str">
        <f>IF($B52="N/A","N/A",IF(G52&gt;1,"Yes","No"))</f>
        <v>Yes</v>
      </c>
      <c r="I52" s="6">
        <v>9.1150000000000002</v>
      </c>
      <c r="J52" s="6">
        <v>-2.15</v>
      </c>
      <c r="K52" s="85" t="str">
        <f t="shared" si="8"/>
        <v>Yes</v>
      </c>
    </row>
    <row r="53" spans="1:11" x14ac:dyDescent="0.25">
      <c r="A53" s="104" t="s">
        <v>400</v>
      </c>
      <c r="B53" s="21" t="s">
        <v>259</v>
      </c>
      <c r="C53" s="44">
        <v>2.4261578048999999</v>
      </c>
      <c r="D53" s="5" t="str">
        <f>IF($B53="N/A","N/A",IF(C53&gt;0,"Yes","No"))</f>
        <v>Yes</v>
      </c>
      <c r="E53" s="4">
        <v>2.3019934647000002</v>
      </c>
      <c r="F53" s="5" t="str">
        <f>IF($B53="N/A","N/A",IF(E53&gt;0,"Yes","No"))</f>
        <v>Yes</v>
      </c>
      <c r="G53" s="4">
        <v>2.1012582468000001</v>
      </c>
      <c r="H53" s="5" t="str">
        <f>IF($B53="N/A","N/A",IF(G53&gt;0,"Yes","No"))</f>
        <v>Yes</v>
      </c>
      <c r="I53" s="6">
        <v>-5.12</v>
      </c>
      <c r="J53" s="6">
        <v>-8.7200000000000006</v>
      </c>
      <c r="K53" s="85" t="str">
        <f t="shared" si="8"/>
        <v>Yes</v>
      </c>
    </row>
    <row r="54" spans="1:11" x14ac:dyDescent="0.25">
      <c r="A54" s="104" t="s">
        <v>401</v>
      </c>
      <c r="B54" s="21" t="s">
        <v>260</v>
      </c>
      <c r="C54" s="44">
        <v>0</v>
      </c>
      <c r="D54" s="5" t="str">
        <f>IF($B54="N/A","N/A",IF(C54&gt;=1,"No",IF(C54&lt;0,"No","Yes")))</f>
        <v>Yes</v>
      </c>
      <c r="E54" s="4">
        <v>0</v>
      </c>
      <c r="F54" s="5" t="str">
        <f>IF($B54="N/A","N/A",IF(E54&gt;=1,"No",IF(E54&lt;0,"No","Yes")))</f>
        <v>Yes</v>
      </c>
      <c r="G54" s="4">
        <v>4.4974450999999997E-3</v>
      </c>
      <c r="H54" s="5" t="str">
        <f>IF($B54="N/A","N/A",IF(G54&gt;=1,"No",IF(G54&lt;0,"No","Yes")))</f>
        <v>Yes</v>
      </c>
      <c r="I54" s="6" t="s">
        <v>1750</v>
      </c>
      <c r="J54" s="6" t="s">
        <v>1750</v>
      </c>
      <c r="K54" s="85" t="str">
        <f t="shared" si="8"/>
        <v>N/A</v>
      </c>
    </row>
    <row r="55" spans="1:11" x14ac:dyDescent="0.25">
      <c r="A55" s="104" t="s">
        <v>873</v>
      </c>
      <c r="B55" s="21" t="s">
        <v>213</v>
      </c>
      <c r="C55" s="46">
        <v>120.61426243</v>
      </c>
      <c r="D55" s="5" t="str">
        <f>IF($B55="N/A","N/A",IF(C55&gt;15,"No",IF(C55&lt;-15,"No","Yes")))</f>
        <v>N/A</v>
      </c>
      <c r="E55" s="23">
        <v>127.43758566</v>
      </c>
      <c r="F55" s="5" t="str">
        <f>IF($B55="N/A","N/A",IF(E55&gt;15,"No",IF(E55&lt;-15,"No","Yes")))</f>
        <v>N/A</v>
      </c>
      <c r="G55" s="23">
        <v>129.96182622000001</v>
      </c>
      <c r="H55" s="5" t="str">
        <f>IF($B55="N/A","N/A",IF(G55&gt;15,"No",IF(G55&lt;-15,"No","Yes")))</f>
        <v>N/A</v>
      </c>
      <c r="I55" s="6">
        <v>5.657</v>
      </c>
      <c r="J55" s="6">
        <v>1.9810000000000001</v>
      </c>
      <c r="K55" s="85" t="str">
        <f t="shared" ref="K55:K74" si="9">IF(J55="Div by 0", "N/A", IF(J55="N/A","N/A", IF(J55&gt;30, "No", IF(J55&lt;-30, "No", "Yes"))))</f>
        <v>Yes</v>
      </c>
    </row>
    <row r="56" spans="1:11" x14ac:dyDescent="0.25">
      <c r="A56" s="104" t="s">
        <v>874</v>
      </c>
      <c r="B56" s="21" t="s">
        <v>261</v>
      </c>
      <c r="C56" s="46">
        <v>118.93282268</v>
      </c>
      <c r="D56" s="5" t="str">
        <f>IF($B56="N/A","N/A",IF(C56&gt;90,"No",IF(C56&lt;20,"No","Yes")))</f>
        <v>No</v>
      </c>
      <c r="E56" s="23">
        <v>112.716595</v>
      </c>
      <c r="F56" s="5" t="str">
        <f>IF($B56="N/A","N/A",IF(E56&gt;90,"No",IF(E56&lt;20,"No","Yes")))</f>
        <v>No</v>
      </c>
      <c r="G56" s="23">
        <v>104.63667245000001</v>
      </c>
      <c r="H56" s="5" t="str">
        <f>IF($B56="N/A","N/A",IF(G56&gt;90,"No",IF(G56&lt;20,"No","Yes")))</f>
        <v>No</v>
      </c>
      <c r="I56" s="6">
        <v>-5.23</v>
      </c>
      <c r="J56" s="6">
        <v>-7.17</v>
      </c>
      <c r="K56" s="85" t="str">
        <f t="shared" si="9"/>
        <v>Yes</v>
      </c>
    </row>
    <row r="57" spans="1:11" x14ac:dyDescent="0.25">
      <c r="A57" s="104" t="s">
        <v>875</v>
      </c>
      <c r="B57" s="21" t="s">
        <v>262</v>
      </c>
      <c r="C57" s="46">
        <v>60.754578635999998</v>
      </c>
      <c r="D57" s="5" t="str">
        <f>IF($B57="N/A","N/A",IF(C57&gt;60,"No",IF(C57&lt;10,"No","Yes")))</f>
        <v>No</v>
      </c>
      <c r="E57" s="23">
        <v>59.620769297000002</v>
      </c>
      <c r="F57" s="5" t="str">
        <f>IF($B57="N/A","N/A",IF(E57&gt;60,"No",IF(E57&lt;10,"No","Yes")))</f>
        <v>Yes</v>
      </c>
      <c r="G57" s="23">
        <v>73.228694629000003</v>
      </c>
      <c r="H57" s="5" t="str">
        <f>IF($B57="N/A","N/A",IF(G57&gt;60,"No",IF(G57&lt;10,"No","Yes")))</f>
        <v>No</v>
      </c>
      <c r="I57" s="6">
        <v>-1.87</v>
      </c>
      <c r="J57" s="6">
        <v>22.82</v>
      </c>
      <c r="K57" s="85" t="str">
        <f t="shared" si="9"/>
        <v>Yes</v>
      </c>
    </row>
    <row r="58" spans="1:11" ht="25" x14ac:dyDescent="0.25">
      <c r="A58" s="104" t="s">
        <v>876</v>
      </c>
      <c r="B58" s="21" t="s">
        <v>263</v>
      </c>
      <c r="C58" s="46">
        <v>66.758824145999995</v>
      </c>
      <c r="D58" s="5" t="str">
        <f>IF($B58="N/A","N/A",IF(C58&gt;100,"No",IF(C58&lt;10,"No","Yes")))</f>
        <v>Yes</v>
      </c>
      <c r="E58" s="23">
        <v>72.077150298999996</v>
      </c>
      <c r="F58" s="5" t="str">
        <f>IF($B58="N/A","N/A",IF(E58&gt;100,"No",IF(E58&lt;10,"No","Yes")))</f>
        <v>Yes</v>
      </c>
      <c r="G58" s="23">
        <v>73.093015918000006</v>
      </c>
      <c r="H58" s="5" t="str">
        <f>IF($B58="N/A","N/A",IF(G58&gt;100,"No",IF(G58&lt;10,"No","Yes")))</f>
        <v>Yes</v>
      </c>
      <c r="I58" s="6">
        <v>7.9660000000000002</v>
      </c>
      <c r="J58" s="6">
        <v>1.409</v>
      </c>
      <c r="K58" s="85" t="str">
        <f t="shared" si="9"/>
        <v>Yes</v>
      </c>
    </row>
    <row r="59" spans="1:11" x14ac:dyDescent="0.25">
      <c r="A59" s="104" t="s">
        <v>877</v>
      </c>
      <c r="B59" s="21" t="s">
        <v>264</v>
      </c>
      <c r="C59" s="46">
        <v>151.95269458000001</v>
      </c>
      <c r="D59" s="5" t="str">
        <f>IF($B59="N/A","N/A",IF(C59&gt;100,"No",IF(C59&lt;20,"No","Yes")))</f>
        <v>No</v>
      </c>
      <c r="E59" s="23">
        <v>194.38134755999999</v>
      </c>
      <c r="F59" s="5" t="str">
        <f>IF($B59="N/A","N/A",IF(E59&gt;100,"No",IF(E59&lt;20,"No","Yes")))</f>
        <v>No</v>
      </c>
      <c r="G59" s="23">
        <v>242.67629345</v>
      </c>
      <c r="H59" s="5" t="str">
        <f>IF($B59="N/A","N/A",IF(G59&gt;100,"No",IF(G59&lt;20,"No","Yes")))</f>
        <v>No</v>
      </c>
      <c r="I59" s="6">
        <v>27.92</v>
      </c>
      <c r="J59" s="6">
        <v>24.85</v>
      </c>
      <c r="K59" s="85" t="str">
        <f t="shared" si="9"/>
        <v>Yes</v>
      </c>
    </row>
    <row r="60" spans="1:11" x14ac:dyDescent="0.25">
      <c r="A60" s="104" t="s">
        <v>878</v>
      </c>
      <c r="B60" s="21" t="s">
        <v>264</v>
      </c>
      <c r="C60" s="46">
        <v>272.22837111000001</v>
      </c>
      <c r="D60" s="5" t="str">
        <f>IF($B60="N/A","N/A",IF(C60&gt;100,"No",IF(C60&lt;20,"No","Yes")))</f>
        <v>No</v>
      </c>
      <c r="E60" s="23">
        <v>252.85833262</v>
      </c>
      <c r="F60" s="5" t="str">
        <f>IF($B60="N/A","N/A",IF(E60&gt;100,"No",IF(E60&lt;20,"No","Yes")))</f>
        <v>No</v>
      </c>
      <c r="G60" s="23">
        <v>171.32239267</v>
      </c>
      <c r="H60" s="5" t="str">
        <f>IF($B60="N/A","N/A",IF(G60&gt;100,"No",IF(G60&lt;20,"No","Yes")))</f>
        <v>No</v>
      </c>
      <c r="I60" s="6">
        <v>-7.12</v>
      </c>
      <c r="J60" s="6">
        <v>-32.200000000000003</v>
      </c>
      <c r="K60" s="85" t="str">
        <f t="shared" si="9"/>
        <v>No</v>
      </c>
    </row>
    <row r="61" spans="1:11" x14ac:dyDescent="0.25">
      <c r="A61" s="104" t="s">
        <v>879</v>
      </c>
      <c r="B61" s="21" t="s">
        <v>213</v>
      </c>
      <c r="C61" s="46">
        <v>114.24755023</v>
      </c>
      <c r="D61" s="5" t="str">
        <f>IF($B61="N/A","N/A",IF(C61&gt;15,"No",IF(C61&lt;-15,"No","Yes")))</f>
        <v>N/A</v>
      </c>
      <c r="E61" s="23">
        <v>112.84604444</v>
      </c>
      <c r="F61" s="5" t="str">
        <f>IF($B61="N/A","N/A",IF(E61&gt;15,"No",IF(E61&lt;-15,"No","Yes")))</f>
        <v>N/A</v>
      </c>
      <c r="G61" s="23">
        <v>218.10610964</v>
      </c>
      <c r="H61" s="5" t="str">
        <f>IF($B61="N/A","N/A",IF(G61&gt;15,"No",IF(G61&lt;-15,"No","Yes")))</f>
        <v>N/A</v>
      </c>
      <c r="I61" s="6">
        <v>-1.23</v>
      </c>
      <c r="J61" s="6">
        <v>93.28</v>
      </c>
      <c r="K61" s="85" t="str">
        <f t="shared" si="9"/>
        <v>No</v>
      </c>
    </row>
    <row r="62" spans="1:11" x14ac:dyDescent="0.25">
      <c r="A62" s="104" t="s">
        <v>880</v>
      </c>
      <c r="B62" s="21" t="s">
        <v>265</v>
      </c>
      <c r="C62" s="46">
        <v>37.019985456000001</v>
      </c>
      <c r="D62" s="5" t="str">
        <f>IF($B62="N/A","N/A",IF(C62&gt;60,"No",IF(C62&lt;10,"No","Yes")))</f>
        <v>Yes</v>
      </c>
      <c r="E62" s="23">
        <v>43.835723498999997</v>
      </c>
      <c r="F62" s="5" t="str">
        <f>IF($B62="N/A","N/A",IF(E62&gt;60,"No",IF(E62&lt;10,"No","Yes")))</f>
        <v>Yes</v>
      </c>
      <c r="G62" s="23">
        <v>43.255361421000003</v>
      </c>
      <c r="H62" s="5" t="str">
        <f>IF($B62="N/A","N/A",IF(G62&gt;60,"No",IF(G62&lt;10,"No","Yes")))</f>
        <v>Yes</v>
      </c>
      <c r="I62" s="6">
        <v>18.41</v>
      </c>
      <c r="J62" s="6">
        <v>-1.32</v>
      </c>
      <c r="K62" s="85" t="str">
        <f t="shared" si="9"/>
        <v>Yes</v>
      </c>
    </row>
    <row r="63" spans="1:11" x14ac:dyDescent="0.25">
      <c r="A63" s="104" t="s">
        <v>881</v>
      </c>
      <c r="B63" s="21" t="s">
        <v>265</v>
      </c>
      <c r="C63" s="46" t="s">
        <v>1750</v>
      </c>
      <c r="D63" s="5" t="str">
        <f>IF($B63="N/A","N/A",IF(C63&gt;60,"No",IF(C63&lt;10,"No","Yes")))</f>
        <v>No</v>
      </c>
      <c r="E63" s="23" t="s">
        <v>1750</v>
      </c>
      <c r="F63" s="5" t="str">
        <f>IF($B63="N/A","N/A",IF(E63&gt;60,"No",IF(E63&lt;10,"No","Yes")))</f>
        <v>No</v>
      </c>
      <c r="G63" s="23" t="s">
        <v>1750</v>
      </c>
      <c r="H63" s="5" t="str">
        <f>IF($B63="N/A","N/A",IF(G63&gt;60,"No",IF(G63&lt;10,"No","Yes")))</f>
        <v>No</v>
      </c>
      <c r="I63" s="6" t="s">
        <v>1750</v>
      </c>
      <c r="J63" s="6" t="s">
        <v>1750</v>
      </c>
      <c r="K63" s="85" t="str">
        <f t="shared" si="9"/>
        <v>N/A</v>
      </c>
    </row>
    <row r="64" spans="1:11" x14ac:dyDescent="0.25">
      <c r="A64" s="104" t="s">
        <v>882</v>
      </c>
      <c r="B64" s="21" t="s">
        <v>213</v>
      </c>
      <c r="C64" s="46">
        <v>92.014827077999996</v>
      </c>
      <c r="D64" s="5" t="str">
        <f t="shared" ref="D64:D74" si="10">IF($B64="N/A","N/A",IF(C64&gt;15,"No",IF(C64&lt;-15,"No","Yes")))</f>
        <v>N/A</v>
      </c>
      <c r="E64" s="23">
        <v>104.13912834</v>
      </c>
      <c r="F64" s="5" t="str">
        <f>IF($B64="N/A","N/A",IF(E64&gt;15,"No",IF(E64&lt;-15,"No","Yes")))</f>
        <v>N/A</v>
      </c>
      <c r="G64" s="23">
        <v>121.7721968</v>
      </c>
      <c r="H64" s="5" t="str">
        <f>IF($B64="N/A","N/A",IF(G64&gt;15,"No",IF(G64&lt;-15,"No","Yes")))</f>
        <v>N/A</v>
      </c>
      <c r="I64" s="6">
        <v>13.18</v>
      </c>
      <c r="J64" s="6">
        <v>16.93</v>
      </c>
      <c r="K64" s="85" t="str">
        <f t="shared" si="9"/>
        <v>Yes</v>
      </c>
    </row>
    <row r="65" spans="1:11" ht="25" customHeight="1" x14ac:dyDescent="0.25">
      <c r="A65" s="104" t="s">
        <v>883</v>
      </c>
      <c r="B65" s="21" t="s">
        <v>213</v>
      </c>
      <c r="C65" s="46">
        <v>107.36348636</v>
      </c>
      <c r="D65" s="5" t="str">
        <f t="shared" si="10"/>
        <v>N/A</v>
      </c>
      <c r="E65" s="23">
        <v>116.98494253</v>
      </c>
      <c r="F65" s="5" t="str">
        <f t="shared" ref="F65:F73" si="11">IF($B65="N/A","N/A",IF(E65&gt;15,"No",IF(E65&lt;-15,"No","Yes")))</f>
        <v>N/A</v>
      </c>
      <c r="G65" s="23">
        <v>117.40957922</v>
      </c>
      <c r="H65" s="5" t="str">
        <f t="shared" ref="H65:H86" si="12">IF($B65="N/A","N/A",IF(G65&gt;15,"No",IF(G65&lt;-15,"No","Yes")))</f>
        <v>N/A</v>
      </c>
      <c r="I65" s="6">
        <v>8.9619999999999997</v>
      </c>
      <c r="J65" s="6">
        <v>0.36299999999999999</v>
      </c>
      <c r="K65" s="85" t="str">
        <f t="shared" si="9"/>
        <v>Yes</v>
      </c>
    </row>
    <row r="66" spans="1:11" x14ac:dyDescent="0.25">
      <c r="A66" s="104" t="s">
        <v>884</v>
      </c>
      <c r="B66" s="21" t="s">
        <v>213</v>
      </c>
      <c r="C66" s="46">
        <v>342.38021864000001</v>
      </c>
      <c r="D66" s="5" t="str">
        <f t="shared" si="10"/>
        <v>N/A</v>
      </c>
      <c r="E66" s="23">
        <v>364.24388539</v>
      </c>
      <c r="F66" s="5" t="str">
        <f t="shared" si="11"/>
        <v>N/A</v>
      </c>
      <c r="G66" s="23">
        <v>326.05401161999998</v>
      </c>
      <c r="H66" s="5" t="str">
        <f t="shared" si="12"/>
        <v>N/A</v>
      </c>
      <c r="I66" s="6">
        <v>6.3860000000000001</v>
      </c>
      <c r="J66" s="6">
        <v>-10.5</v>
      </c>
      <c r="K66" s="85" t="str">
        <f t="shared" si="9"/>
        <v>Yes</v>
      </c>
    </row>
    <row r="67" spans="1:11" x14ac:dyDescent="0.25">
      <c r="A67" s="104" t="s">
        <v>885</v>
      </c>
      <c r="B67" s="21" t="s">
        <v>213</v>
      </c>
      <c r="C67" s="46" t="s">
        <v>1750</v>
      </c>
      <c r="D67" s="5" t="str">
        <f t="shared" si="10"/>
        <v>N/A</v>
      </c>
      <c r="E67" s="23" t="s">
        <v>1750</v>
      </c>
      <c r="F67" s="5" t="str">
        <f t="shared" si="11"/>
        <v>N/A</v>
      </c>
      <c r="G67" s="23">
        <v>93.652516724999998</v>
      </c>
      <c r="H67" s="5" t="str">
        <f t="shared" si="12"/>
        <v>N/A</v>
      </c>
      <c r="I67" s="6" t="s">
        <v>1750</v>
      </c>
      <c r="J67" s="6" t="s">
        <v>1750</v>
      </c>
      <c r="K67" s="85" t="str">
        <f t="shared" si="9"/>
        <v>N/A</v>
      </c>
    </row>
    <row r="68" spans="1:11" ht="25" x14ac:dyDescent="0.25">
      <c r="A68" s="104" t="s">
        <v>886</v>
      </c>
      <c r="B68" s="21" t="s">
        <v>213</v>
      </c>
      <c r="C68" s="46">
        <v>61.478767693999998</v>
      </c>
      <c r="D68" s="5" t="str">
        <f t="shared" si="10"/>
        <v>N/A</v>
      </c>
      <c r="E68" s="23">
        <v>62.447442842000001</v>
      </c>
      <c r="F68" s="5" t="str">
        <f t="shared" si="11"/>
        <v>N/A</v>
      </c>
      <c r="G68" s="23">
        <v>57.700965469000003</v>
      </c>
      <c r="H68" s="5" t="str">
        <f t="shared" si="12"/>
        <v>N/A</v>
      </c>
      <c r="I68" s="6">
        <v>1.5760000000000001</v>
      </c>
      <c r="J68" s="6">
        <v>-7.6</v>
      </c>
      <c r="K68" s="85" t="str">
        <f t="shared" si="9"/>
        <v>Yes</v>
      </c>
    </row>
    <row r="69" spans="1:11" x14ac:dyDescent="0.25">
      <c r="A69" s="104" t="s">
        <v>887</v>
      </c>
      <c r="B69" s="21" t="s">
        <v>213</v>
      </c>
      <c r="C69" s="46">
        <v>57.225593893999999</v>
      </c>
      <c r="D69" s="5" t="str">
        <f t="shared" si="10"/>
        <v>N/A</v>
      </c>
      <c r="E69" s="23">
        <v>59.765536210999997</v>
      </c>
      <c r="F69" s="5" t="str">
        <f t="shared" si="11"/>
        <v>N/A</v>
      </c>
      <c r="G69" s="23">
        <v>62.311368276000003</v>
      </c>
      <c r="H69" s="5" t="str">
        <f t="shared" si="12"/>
        <v>N/A</v>
      </c>
      <c r="I69" s="6">
        <v>4.4379999999999997</v>
      </c>
      <c r="J69" s="6">
        <v>4.26</v>
      </c>
      <c r="K69" s="85" t="str">
        <f t="shared" si="9"/>
        <v>Yes</v>
      </c>
    </row>
    <row r="70" spans="1:11" ht="25" x14ac:dyDescent="0.25">
      <c r="A70" s="104" t="s">
        <v>888</v>
      </c>
      <c r="B70" s="21" t="s">
        <v>213</v>
      </c>
      <c r="C70" s="46">
        <v>30.185202639</v>
      </c>
      <c r="D70" s="5" t="str">
        <f t="shared" si="10"/>
        <v>N/A</v>
      </c>
      <c r="E70" s="23">
        <v>29.756290084</v>
      </c>
      <c r="F70" s="5" t="str">
        <f t="shared" si="11"/>
        <v>N/A</v>
      </c>
      <c r="G70" s="23">
        <v>58.570951811999997</v>
      </c>
      <c r="H70" s="5" t="str">
        <f t="shared" si="12"/>
        <v>N/A</v>
      </c>
      <c r="I70" s="6">
        <v>-1.42</v>
      </c>
      <c r="J70" s="6">
        <v>96.84</v>
      </c>
      <c r="K70" s="85" t="str">
        <f t="shared" si="9"/>
        <v>No</v>
      </c>
    </row>
    <row r="71" spans="1:11" x14ac:dyDescent="0.25">
      <c r="A71" s="104" t="s">
        <v>889</v>
      </c>
      <c r="B71" s="21" t="s">
        <v>213</v>
      </c>
      <c r="C71" s="46">
        <v>1223.7970711</v>
      </c>
      <c r="D71" s="5" t="str">
        <f t="shared" si="10"/>
        <v>N/A</v>
      </c>
      <c r="E71" s="23">
        <v>1459.1711026999999</v>
      </c>
      <c r="F71" s="5" t="str">
        <f t="shared" si="11"/>
        <v>N/A</v>
      </c>
      <c r="G71" s="23">
        <v>906.00152905000004</v>
      </c>
      <c r="H71" s="5" t="str">
        <f t="shared" si="12"/>
        <v>N/A</v>
      </c>
      <c r="I71" s="6">
        <v>19.23</v>
      </c>
      <c r="J71" s="6">
        <v>-37.9</v>
      </c>
      <c r="K71" s="85" t="str">
        <f t="shared" si="9"/>
        <v>No</v>
      </c>
    </row>
    <row r="72" spans="1:11" ht="25" x14ac:dyDescent="0.25">
      <c r="A72" s="104" t="s">
        <v>890</v>
      </c>
      <c r="B72" s="21" t="s">
        <v>213</v>
      </c>
      <c r="C72" s="46">
        <v>739.89612478000004</v>
      </c>
      <c r="D72" s="5" t="str">
        <f t="shared" si="10"/>
        <v>N/A</v>
      </c>
      <c r="E72" s="23">
        <v>680.27152641999999</v>
      </c>
      <c r="F72" s="5" t="str">
        <f t="shared" si="11"/>
        <v>N/A</v>
      </c>
      <c r="G72" s="23">
        <v>572.37080362999995</v>
      </c>
      <c r="H72" s="5" t="str">
        <f t="shared" si="12"/>
        <v>N/A</v>
      </c>
      <c r="I72" s="6">
        <v>-8.06</v>
      </c>
      <c r="J72" s="6">
        <v>-15.9</v>
      </c>
      <c r="K72" s="85" t="str">
        <f t="shared" si="9"/>
        <v>Yes</v>
      </c>
    </row>
    <row r="73" spans="1:11" x14ac:dyDescent="0.25">
      <c r="A73" s="104" t="s">
        <v>891</v>
      </c>
      <c r="B73" s="21" t="s">
        <v>213</v>
      </c>
      <c r="C73" s="46">
        <v>87.574099641000004</v>
      </c>
      <c r="D73" s="5" t="str">
        <f t="shared" si="10"/>
        <v>N/A</v>
      </c>
      <c r="E73" s="23">
        <v>98.286554898000006</v>
      </c>
      <c r="F73" s="5" t="str">
        <f t="shared" si="11"/>
        <v>N/A</v>
      </c>
      <c r="G73" s="23">
        <v>104.91235457000001</v>
      </c>
      <c r="H73" s="5" t="str">
        <f t="shared" si="12"/>
        <v>N/A</v>
      </c>
      <c r="I73" s="6">
        <v>12.23</v>
      </c>
      <c r="J73" s="6">
        <v>6.7409999999999997</v>
      </c>
      <c r="K73" s="85" t="str">
        <f t="shared" si="9"/>
        <v>Yes</v>
      </c>
    </row>
    <row r="74" spans="1:11" x14ac:dyDescent="0.25">
      <c r="A74" s="104" t="s">
        <v>892</v>
      </c>
      <c r="B74" s="21" t="s">
        <v>213</v>
      </c>
      <c r="C74" s="46">
        <v>369.25561207999999</v>
      </c>
      <c r="D74" s="5" t="str">
        <f t="shared" si="10"/>
        <v>N/A</v>
      </c>
      <c r="E74" s="23">
        <v>388.28166577000002</v>
      </c>
      <c r="F74" s="5" t="str">
        <f>IF($B74="N/A","N/A",IF(E74&gt;15,"No",IF(E74&lt;-15,"No","Yes")))</f>
        <v>N/A</v>
      </c>
      <c r="G74" s="23">
        <v>418.18444124000001</v>
      </c>
      <c r="H74" s="5" t="str">
        <f t="shared" si="12"/>
        <v>N/A</v>
      </c>
      <c r="I74" s="6">
        <v>5.1529999999999996</v>
      </c>
      <c r="J74" s="6">
        <v>7.7009999999999996</v>
      </c>
      <c r="K74" s="85" t="str">
        <f t="shared" si="9"/>
        <v>Yes</v>
      </c>
    </row>
    <row r="75" spans="1:11" x14ac:dyDescent="0.25">
      <c r="A75" s="104" t="s">
        <v>893</v>
      </c>
      <c r="B75" s="21" t="s">
        <v>213</v>
      </c>
      <c r="C75" s="44">
        <v>9.2288264600000003E-2</v>
      </c>
      <c r="D75" s="5" t="str">
        <f t="shared" ref="D75:D80" si="13">IF($B75="N/A","N/A",IF(C75&gt;15,"No",IF(C75&lt;-15,"No","Yes")))</f>
        <v>N/A</v>
      </c>
      <c r="E75" s="4">
        <v>8.3864957500000004E-2</v>
      </c>
      <c r="F75" s="5" t="str">
        <f>IF($B75="N/A","N/A",IF(E75&gt;15,"No",IF(E75&lt;-15,"No","Yes")))</f>
        <v>N/A</v>
      </c>
      <c r="G75" s="4">
        <v>6.8114208900000001E-2</v>
      </c>
      <c r="H75" s="5" t="str">
        <f t="shared" si="12"/>
        <v>N/A</v>
      </c>
      <c r="I75" s="6">
        <v>-9.1300000000000008</v>
      </c>
      <c r="J75" s="6">
        <v>-18.8</v>
      </c>
      <c r="K75" s="85" t="str">
        <f t="shared" ref="K75:K80" si="14">IF(J75="Div by 0", "N/A", IF(J75="N/A","N/A", IF(J75&gt;30, "No", IF(J75&lt;-30, "No", "Yes"))))</f>
        <v>Yes</v>
      </c>
    </row>
    <row r="76" spans="1:11" x14ac:dyDescent="0.25">
      <c r="A76" s="104" t="s">
        <v>894</v>
      </c>
      <c r="B76" s="21" t="s">
        <v>213</v>
      </c>
      <c r="C76" s="44">
        <v>0.5231072376</v>
      </c>
      <c r="D76" s="5" t="str">
        <f t="shared" si="13"/>
        <v>N/A</v>
      </c>
      <c r="E76" s="4">
        <v>0.4896916912</v>
      </c>
      <c r="F76" s="5" t="str">
        <f t="shared" ref="F76:F86" si="15">IF($B76="N/A","N/A",IF(E76&gt;15,"No",IF(E76&lt;-15,"No","Yes")))</f>
        <v>N/A</v>
      </c>
      <c r="G76" s="4">
        <v>0.45480064710000001</v>
      </c>
      <c r="H76" s="5" t="str">
        <f t="shared" si="12"/>
        <v>N/A</v>
      </c>
      <c r="I76" s="6">
        <v>-6.39</v>
      </c>
      <c r="J76" s="6">
        <v>-7.13</v>
      </c>
      <c r="K76" s="85" t="str">
        <f t="shared" si="14"/>
        <v>Yes</v>
      </c>
    </row>
    <row r="77" spans="1:11" x14ac:dyDescent="0.25">
      <c r="A77" s="104" t="s">
        <v>895</v>
      </c>
      <c r="B77" s="21" t="s">
        <v>213</v>
      </c>
      <c r="C77" s="44">
        <v>0.4694444129</v>
      </c>
      <c r="D77" s="5" t="str">
        <f t="shared" si="13"/>
        <v>N/A</v>
      </c>
      <c r="E77" s="4">
        <v>0.61484741669999998</v>
      </c>
      <c r="F77" s="5" t="str">
        <f t="shared" si="15"/>
        <v>N/A</v>
      </c>
      <c r="G77" s="4">
        <v>0.88829399409999998</v>
      </c>
      <c r="H77" s="5" t="str">
        <f t="shared" si="12"/>
        <v>N/A</v>
      </c>
      <c r="I77" s="6">
        <v>30.97</v>
      </c>
      <c r="J77" s="6">
        <v>44.47</v>
      </c>
      <c r="K77" s="85" t="str">
        <f t="shared" si="14"/>
        <v>No</v>
      </c>
    </row>
    <row r="78" spans="1:11" x14ac:dyDescent="0.25">
      <c r="A78" s="104" t="s">
        <v>896</v>
      </c>
      <c r="B78" s="21" t="s">
        <v>213</v>
      </c>
      <c r="C78" s="44">
        <v>1.0019868724000001</v>
      </c>
      <c r="D78" s="5" t="str">
        <f t="shared" si="13"/>
        <v>N/A</v>
      </c>
      <c r="E78" s="4">
        <v>1.1109119595000001</v>
      </c>
      <c r="F78" s="5" t="str">
        <f t="shared" si="15"/>
        <v>N/A</v>
      </c>
      <c r="G78" s="4">
        <v>1.0523991025999999</v>
      </c>
      <c r="H78" s="5" t="str">
        <f t="shared" si="12"/>
        <v>N/A</v>
      </c>
      <c r="I78" s="6">
        <v>10.87</v>
      </c>
      <c r="J78" s="6">
        <v>-5.27</v>
      </c>
      <c r="K78" s="85" t="str">
        <f t="shared" si="14"/>
        <v>Yes</v>
      </c>
    </row>
    <row r="79" spans="1:11" ht="25" x14ac:dyDescent="0.25">
      <c r="A79" s="104" t="s">
        <v>897</v>
      </c>
      <c r="B79" s="21" t="s">
        <v>213</v>
      </c>
      <c r="C79" s="44">
        <v>22.468211937</v>
      </c>
      <c r="D79" s="5" t="str">
        <f t="shared" si="13"/>
        <v>N/A</v>
      </c>
      <c r="E79" s="4">
        <v>20.314438271</v>
      </c>
      <c r="F79" s="5" t="str">
        <f t="shared" si="15"/>
        <v>N/A</v>
      </c>
      <c r="G79" s="4">
        <v>15.249414265</v>
      </c>
      <c r="H79" s="5" t="str">
        <f t="shared" si="12"/>
        <v>N/A</v>
      </c>
      <c r="I79" s="6">
        <v>-9.59</v>
      </c>
      <c r="J79" s="6">
        <v>-24.9</v>
      </c>
      <c r="K79" s="85" t="str">
        <f t="shared" si="14"/>
        <v>Yes</v>
      </c>
    </row>
    <row r="80" spans="1:11" ht="25" x14ac:dyDescent="0.25">
      <c r="A80" s="104" t="s">
        <v>898</v>
      </c>
      <c r="B80" s="21" t="s">
        <v>213</v>
      </c>
      <c r="C80" s="48">
        <v>22.467580114</v>
      </c>
      <c r="D80" s="5" t="str">
        <f t="shared" si="13"/>
        <v>N/A</v>
      </c>
      <c r="E80" s="48">
        <v>20.314438271</v>
      </c>
      <c r="F80" s="5" t="str">
        <f t="shared" si="15"/>
        <v>N/A</v>
      </c>
      <c r="G80" s="48">
        <v>15.249414265</v>
      </c>
      <c r="H80" s="5" t="str">
        <f t="shared" si="12"/>
        <v>N/A</v>
      </c>
      <c r="I80" s="6">
        <v>-9.58</v>
      </c>
      <c r="J80" s="49">
        <v>-24.9</v>
      </c>
      <c r="K80" s="85" t="str">
        <f t="shared" si="14"/>
        <v>Yes</v>
      </c>
    </row>
    <row r="81" spans="1:11" x14ac:dyDescent="0.25">
      <c r="A81" s="104" t="s">
        <v>899</v>
      </c>
      <c r="B81" s="21" t="s">
        <v>213</v>
      </c>
      <c r="C81" s="50">
        <v>122.06070287999999</v>
      </c>
      <c r="D81" s="5" t="str">
        <f t="shared" ref="D81:D86" si="16">IF($B81="N/A","N/A",IF(C81&gt;15,"No",IF(C81&lt;-15,"No","Yes")))</f>
        <v>N/A</v>
      </c>
      <c r="E81" s="51">
        <v>135.77730871</v>
      </c>
      <c r="F81" s="5" t="str">
        <f t="shared" si="15"/>
        <v>N/A</v>
      </c>
      <c r="G81" s="51">
        <v>68.627538071000004</v>
      </c>
      <c r="H81" s="5" t="str">
        <f>IF($B81="N/A","N/A",IF(G81&gt;15,"No",IF(G81&lt;-15,"No","Yes")))</f>
        <v>N/A</v>
      </c>
      <c r="I81" s="6">
        <v>11.24</v>
      </c>
      <c r="J81" s="6">
        <v>-49.5</v>
      </c>
      <c r="K81" s="85" t="str">
        <f t="shared" ref="K81:K86" si="17">IF(J81="Div by 0", "N/A", IF(J81="N/A","N/A", IF(J81&gt;30, "No", IF(J81&lt;-30, "No", "Yes"))))</f>
        <v>No</v>
      </c>
    </row>
    <row r="82" spans="1:11" x14ac:dyDescent="0.25">
      <c r="A82" s="104" t="s">
        <v>900</v>
      </c>
      <c r="B82" s="21" t="s">
        <v>213</v>
      </c>
      <c r="C82" s="50">
        <v>122.72558177000001</v>
      </c>
      <c r="D82" s="5" t="str">
        <f t="shared" si="16"/>
        <v>N/A</v>
      </c>
      <c r="E82" s="51">
        <v>128.78002710999999</v>
      </c>
      <c r="F82" s="5" t="str">
        <f t="shared" si="15"/>
        <v>N/A</v>
      </c>
      <c r="G82" s="51">
        <v>132.66302385</v>
      </c>
      <c r="H82" s="5" t="str">
        <f t="shared" si="12"/>
        <v>N/A</v>
      </c>
      <c r="I82" s="6">
        <v>4.9329999999999998</v>
      </c>
      <c r="J82" s="6">
        <v>3.0150000000000001</v>
      </c>
      <c r="K82" s="85" t="str">
        <f t="shared" si="17"/>
        <v>Yes</v>
      </c>
    </row>
    <row r="83" spans="1:11" x14ac:dyDescent="0.25">
      <c r="A83" s="104" t="s">
        <v>901</v>
      </c>
      <c r="B83" s="21" t="s">
        <v>213</v>
      </c>
      <c r="C83" s="50">
        <v>206.90803051</v>
      </c>
      <c r="D83" s="5" t="str">
        <f t="shared" si="16"/>
        <v>N/A</v>
      </c>
      <c r="E83" s="51">
        <v>198.61390628000001</v>
      </c>
      <c r="F83" s="5" t="str">
        <f t="shared" si="15"/>
        <v>N/A</v>
      </c>
      <c r="G83" s="51">
        <v>178.02885223999999</v>
      </c>
      <c r="H83" s="5" t="str">
        <f t="shared" si="12"/>
        <v>N/A</v>
      </c>
      <c r="I83" s="6">
        <v>-4.01</v>
      </c>
      <c r="J83" s="6">
        <v>-10.4</v>
      </c>
      <c r="K83" s="85" t="str">
        <f t="shared" si="17"/>
        <v>Yes</v>
      </c>
    </row>
    <row r="84" spans="1:11" x14ac:dyDescent="0.25">
      <c r="A84" s="104" t="s">
        <v>902</v>
      </c>
      <c r="B84" s="21" t="s">
        <v>213</v>
      </c>
      <c r="C84" s="50">
        <v>327.51332604999999</v>
      </c>
      <c r="D84" s="5" t="str">
        <f t="shared" si="16"/>
        <v>N/A</v>
      </c>
      <c r="E84" s="51">
        <v>340.15819456999998</v>
      </c>
      <c r="F84" s="5" t="str">
        <f t="shared" si="15"/>
        <v>N/A</v>
      </c>
      <c r="G84" s="51">
        <v>349.17831622</v>
      </c>
      <c r="H84" s="5" t="str">
        <f t="shared" si="12"/>
        <v>N/A</v>
      </c>
      <c r="I84" s="6">
        <v>3.8610000000000002</v>
      </c>
      <c r="J84" s="6">
        <v>2.6520000000000001</v>
      </c>
      <c r="K84" s="85" t="str">
        <f t="shared" si="17"/>
        <v>Yes</v>
      </c>
    </row>
    <row r="85" spans="1:11" x14ac:dyDescent="0.25">
      <c r="A85" s="104" t="s">
        <v>903</v>
      </c>
      <c r="B85" s="21" t="s">
        <v>213</v>
      </c>
      <c r="C85" s="50">
        <v>225.65351866</v>
      </c>
      <c r="D85" s="5" t="str">
        <f t="shared" si="16"/>
        <v>N/A</v>
      </c>
      <c r="E85" s="51">
        <v>250.79668294999999</v>
      </c>
      <c r="F85" s="5" t="str">
        <f t="shared" si="15"/>
        <v>N/A</v>
      </c>
      <c r="G85" s="51">
        <v>235.31308118999999</v>
      </c>
      <c r="H85" s="5" t="str">
        <f t="shared" si="12"/>
        <v>N/A</v>
      </c>
      <c r="I85" s="6">
        <v>11.14</v>
      </c>
      <c r="J85" s="6">
        <v>-6.17</v>
      </c>
      <c r="K85" s="85" t="str">
        <f t="shared" si="17"/>
        <v>Yes</v>
      </c>
    </row>
    <row r="86" spans="1:11" ht="25" x14ac:dyDescent="0.25">
      <c r="A86" s="104" t="s">
        <v>904</v>
      </c>
      <c r="B86" s="21" t="s">
        <v>213</v>
      </c>
      <c r="C86" s="52">
        <v>225.65729594999999</v>
      </c>
      <c r="D86" s="5" t="str">
        <f t="shared" si="16"/>
        <v>N/A</v>
      </c>
      <c r="E86" s="52">
        <v>250.79668294999999</v>
      </c>
      <c r="F86" s="5" t="str">
        <f t="shared" si="15"/>
        <v>N/A</v>
      </c>
      <c r="G86" s="52">
        <v>235.31308118999999</v>
      </c>
      <c r="H86" s="5" t="str">
        <f t="shared" si="12"/>
        <v>N/A</v>
      </c>
      <c r="I86" s="6">
        <v>11.14</v>
      </c>
      <c r="J86" s="6">
        <v>-6.17</v>
      </c>
      <c r="K86" s="85" t="str">
        <f t="shared" si="17"/>
        <v>Yes</v>
      </c>
    </row>
    <row r="87" spans="1:11" x14ac:dyDescent="0.25">
      <c r="A87" s="104" t="s">
        <v>32</v>
      </c>
      <c r="B87" s="21" t="s">
        <v>266</v>
      </c>
      <c r="C87" s="44">
        <v>84.765065079999999</v>
      </c>
      <c r="D87" s="5" t="str">
        <f>IF($B87="N/A","N/A",IF(C87&gt;60,"Yes","No"))</f>
        <v>Yes</v>
      </c>
      <c r="E87" s="4">
        <v>83.501749215000004</v>
      </c>
      <c r="F87" s="5" t="str">
        <f>IF($B87="N/A","N/A",IF(E87&gt;60,"Yes","No"))</f>
        <v>Yes</v>
      </c>
      <c r="G87" s="4">
        <v>83.307869741000005</v>
      </c>
      <c r="H87" s="5" t="str">
        <f>IF($B87="N/A","N/A",IF(G87&gt;60,"Yes","No"))</f>
        <v>Yes</v>
      </c>
      <c r="I87" s="6">
        <v>-1.49</v>
      </c>
      <c r="J87" s="6">
        <v>-0.23200000000000001</v>
      </c>
      <c r="K87" s="85" t="str">
        <f t="shared" ref="K87:K105" si="18">IF(J87="Div by 0", "N/A", IF(J87="N/A","N/A", IF(J87&gt;30, "No", IF(J87&lt;-30, "No", "Yes"))))</f>
        <v>Yes</v>
      </c>
    </row>
    <row r="88" spans="1:11" x14ac:dyDescent="0.25">
      <c r="A88" s="104" t="s">
        <v>39</v>
      </c>
      <c r="B88" s="21" t="s">
        <v>267</v>
      </c>
      <c r="C88" s="44">
        <v>99.681154984000003</v>
      </c>
      <c r="D88" s="5" t="str">
        <f>IF($B88="N/A","N/A",IF(C88&gt;100,"No",IF(C88&lt;85,"No","Yes")))</f>
        <v>Yes</v>
      </c>
      <c r="E88" s="4">
        <v>99.751491791000007</v>
      </c>
      <c r="F88" s="5" t="str">
        <f>IF($B88="N/A","N/A",IF(E88&gt;100,"No",IF(E88&lt;85,"No","Yes")))</f>
        <v>Yes</v>
      </c>
      <c r="G88" s="4">
        <v>99.748914697000004</v>
      </c>
      <c r="H88" s="5" t="str">
        <f>IF($B88="N/A","N/A",IF(G88&gt;100,"No",IF(G88&lt;85,"No","Yes")))</f>
        <v>Yes</v>
      </c>
      <c r="I88" s="6">
        <v>7.0599999999999996E-2</v>
      </c>
      <c r="J88" s="6">
        <v>-3.0000000000000001E-3</v>
      </c>
      <c r="K88" s="85" t="str">
        <f t="shared" si="18"/>
        <v>Yes</v>
      </c>
    </row>
    <row r="89" spans="1:11" x14ac:dyDescent="0.25">
      <c r="A89" s="104" t="s">
        <v>905</v>
      </c>
      <c r="B89" s="21" t="s">
        <v>213</v>
      </c>
      <c r="C89" s="44">
        <v>12.195878240000001</v>
      </c>
      <c r="D89" s="5" t="str">
        <f>IF($B89="N/A","N/A",IF(C89&gt;15,"No",IF(C89&lt;-15,"No","Yes")))</f>
        <v>N/A</v>
      </c>
      <c r="E89" s="4">
        <v>10.086003075000001</v>
      </c>
      <c r="F89" s="5" t="str">
        <f>IF($B89="N/A","N/A",IF(E89&gt;15,"No",IF(E89&lt;-15,"No","Yes")))</f>
        <v>N/A</v>
      </c>
      <c r="G89" s="4">
        <v>18.062924600999999</v>
      </c>
      <c r="H89" s="5" t="str">
        <f>IF($B89="N/A","N/A",IF(G89&gt;15,"No",IF(G89&lt;-15,"No","Yes")))</f>
        <v>N/A</v>
      </c>
      <c r="I89" s="6">
        <v>-17.3</v>
      </c>
      <c r="J89" s="6">
        <v>79.09</v>
      </c>
      <c r="K89" s="85" t="str">
        <f t="shared" si="18"/>
        <v>No</v>
      </c>
    </row>
    <row r="90" spans="1:11" x14ac:dyDescent="0.25">
      <c r="A90" s="104" t="s">
        <v>846</v>
      </c>
      <c r="B90" s="21" t="s">
        <v>268</v>
      </c>
      <c r="C90" s="44">
        <v>4.9092796487000001</v>
      </c>
      <c r="D90" s="5" t="str">
        <f>IF($B90="N/A","N/A",IF(C90&gt;25,"No",IF(C90&lt;5,"No","Yes")))</f>
        <v>No</v>
      </c>
      <c r="E90" s="4">
        <v>6.7356090466999996</v>
      </c>
      <c r="F90" s="5" t="str">
        <f>IF($B90="N/A","N/A",IF(E90&gt;25,"No",IF(E90&lt;5,"No","Yes")))</f>
        <v>Yes</v>
      </c>
      <c r="G90" s="4">
        <v>10.157013195999999</v>
      </c>
      <c r="H90" s="5" t="str">
        <f>IF($B90="N/A","N/A",IF(G90&gt;25,"No",IF(G90&lt;5,"No","Yes")))</f>
        <v>Yes</v>
      </c>
      <c r="I90" s="6">
        <v>37.200000000000003</v>
      </c>
      <c r="J90" s="6">
        <v>50.8</v>
      </c>
      <c r="K90" s="85" t="str">
        <f t="shared" si="18"/>
        <v>No</v>
      </c>
    </row>
    <row r="91" spans="1:11" x14ac:dyDescent="0.25">
      <c r="A91" s="104" t="s">
        <v>847</v>
      </c>
      <c r="B91" s="21" t="s">
        <v>269</v>
      </c>
      <c r="C91" s="44">
        <v>48.942676704</v>
      </c>
      <c r="D91" s="5" t="str">
        <f>IF($B91="N/A","N/A",IF(C91&gt;70,"No",IF(C91&lt;40,"No","Yes")))</f>
        <v>Yes</v>
      </c>
      <c r="E91" s="4">
        <v>46.644173473000002</v>
      </c>
      <c r="F91" s="5" t="str">
        <f>IF($B91="N/A","N/A",IF(E91&gt;70,"No",IF(E91&lt;40,"No","Yes")))</f>
        <v>Yes</v>
      </c>
      <c r="G91" s="4">
        <v>46.278193246000001</v>
      </c>
      <c r="H91" s="5" t="str">
        <f>IF($B91="N/A","N/A",IF(G91&gt;70,"No",IF(G91&lt;40,"No","Yes")))</f>
        <v>Yes</v>
      </c>
      <c r="I91" s="6">
        <v>-4.7</v>
      </c>
      <c r="J91" s="6">
        <v>-0.78500000000000003</v>
      </c>
      <c r="K91" s="85" t="str">
        <f t="shared" si="18"/>
        <v>Yes</v>
      </c>
    </row>
    <row r="92" spans="1:11" x14ac:dyDescent="0.25">
      <c r="A92" s="104" t="s">
        <v>848</v>
      </c>
      <c r="B92" s="21" t="s">
        <v>270</v>
      </c>
      <c r="C92" s="44">
        <v>46.121011154000001</v>
      </c>
      <c r="D92" s="5" t="str">
        <f>IF($B92="N/A","N/A",IF(C92&gt;55,"No",IF(C92&lt;20,"No","Yes")))</f>
        <v>Yes</v>
      </c>
      <c r="E92" s="4">
        <v>46.594406487999997</v>
      </c>
      <c r="F92" s="5" t="str">
        <f>IF($B92="N/A","N/A",IF(E92&gt;55,"No",IF(E92&lt;20,"No","Yes")))</f>
        <v>Yes</v>
      </c>
      <c r="G92" s="4">
        <v>40.274961155</v>
      </c>
      <c r="H92" s="5" t="str">
        <f>IF($B92="N/A","N/A",IF(G92&gt;55,"No",IF(G92&lt;20,"No","Yes")))</f>
        <v>Yes</v>
      </c>
      <c r="I92" s="6">
        <v>1.026</v>
      </c>
      <c r="J92" s="6">
        <v>-13.6</v>
      </c>
      <c r="K92" s="85" t="str">
        <f t="shared" si="18"/>
        <v>Yes</v>
      </c>
    </row>
    <row r="93" spans="1:11" x14ac:dyDescent="0.25">
      <c r="A93" s="104" t="s">
        <v>163</v>
      </c>
      <c r="B93" s="21" t="s">
        <v>246</v>
      </c>
      <c r="C93" s="44">
        <v>99.837958487999998</v>
      </c>
      <c r="D93" s="5" t="str">
        <f>IF($B93="N/A","N/A",IF(C93&gt;95,"Yes","No"))</f>
        <v>Yes</v>
      </c>
      <c r="E93" s="4">
        <v>99.870374427000002</v>
      </c>
      <c r="F93" s="5" t="str">
        <f>IF($B93="N/A","N/A",IF(E93&gt;95,"Yes","No"))</f>
        <v>Yes</v>
      </c>
      <c r="G93" s="4">
        <v>99.714404383000002</v>
      </c>
      <c r="H93" s="5" t="str">
        <f>IF($B93="N/A","N/A",IF(G93&gt;95,"Yes","No"))</f>
        <v>Yes</v>
      </c>
      <c r="I93" s="6">
        <v>3.2500000000000001E-2</v>
      </c>
      <c r="J93" s="6">
        <v>-0.156</v>
      </c>
      <c r="K93" s="85" t="str">
        <f t="shared" si="18"/>
        <v>Yes</v>
      </c>
    </row>
    <row r="94" spans="1:11" x14ac:dyDescent="0.25">
      <c r="A94" s="104"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85" t="str">
        <f t="shared" si="18"/>
        <v>Yes</v>
      </c>
    </row>
    <row r="95" spans="1:11" x14ac:dyDescent="0.25">
      <c r="A95" s="104"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85" t="str">
        <f t="shared" si="18"/>
        <v>Yes</v>
      </c>
    </row>
    <row r="96" spans="1:11" x14ac:dyDescent="0.25">
      <c r="A96" s="104" t="s">
        <v>906</v>
      </c>
      <c r="B96" s="21" t="s">
        <v>213</v>
      </c>
      <c r="C96" s="44">
        <v>100</v>
      </c>
      <c r="D96" s="5" t="str">
        <f>IF($B96="N/A","N/A",IF(C96&gt;15,"No",IF(C96&lt;-15,"No","Yes")))</f>
        <v>N/A</v>
      </c>
      <c r="E96" s="4">
        <v>100</v>
      </c>
      <c r="F96" s="5" t="str">
        <f>IF($B96="N/A","N/A",IF(E96&gt;15,"No",IF(E96&lt;-15,"No","Yes")))</f>
        <v>N/A</v>
      </c>
      <c r="G96" s="4">
        <v>100</v>
      </c>
      <c r="H96" s="5" t="str">
        <f>IF($B96="N/A","N/A",IF(G96&gt;15,"No",IF(G96&lt;-15,"No","Yes")))</f>
        <v>N/A</v>
      </c>
      <c r="I96" s="6">
        <v>0</v>
      </c>
      <c r="J96" s="6">
        <v>0</v>
      </c>
      <c r="K96" s="85" t="str">
        <f t="shared" si="18"/>
        <v>Yes</v>
      </c>
    </row>
    <row r="97" spans="1:11" x14ac:dyDescent="0.25">
      <c r="A97" s="104" t="s">
        <v>907</v>
      </c>
      <c r="B97" s="21" t="s">
        <v>213</v>
      </c>
      <c r="C97" s="44">
        <v>99.438186246000001</v>
      </c>
      <c r="D97" s="5" t="str">
        <f>IF($B97="N/A","N/A",IF(C97&gt;15,"No",IF(C97&lt;-15,"No","Yes")))</f>
        <v>N/A</v>
      </c>
      <c r="E97" s="4">
        <v>99.556758818999995</v>
      </c>
      <c r="F97" s="5" t="str">
        <f>IF($B97="N/A","N/A",IF(E97&gt;15,"No",IF(E97&lt;-15,"No","Yes")))</f>
        <v>N/A</v>
      </c>
      <c r="G97" s="4">
        <v>99.458260624999994</v>
      </c>
      <c r="H97" s="5" t="str">
        <f>IF($B97="N/A","N/A",IF(G97&gt;15,"No",IF(G97&lt;-15,"No","Yes")))</f>
        <v>N/A</v>
      </c>
      <c r="I97" s="6">
        <v>0.1192</v>
      </c>
      <c r="J97" s="6">
        <v>-9.9000000000000005E-2</v>
      </c>
      <c r="K97" s="85" t="str">
        <f t="shared" si="18"/>
        <v>Yes</v>
      </c>
    </row>
    <row r="98" spans="1:11" x14ac:dyDescent="0.25">
      <c r="A98" s="104" t="s">
        <v>43</v>
      </c>
      <c r="B98" s="21" t="s">
        <v>223</v>
      </c>
      <c r="C98" s="44">
        <v>99.969083161</v>
      </c>
      <c r="D98" s="5" t="str">
        <f>IF($B98="N/A","N/A",IF(C98&gt;100,"No",IF(C98&lt;98,"No","Yes")))</f>
        <v>Yes</v>
      </c>
      <c r="E98" s="4">
        <v>99.964914250000007</v>
      </c>
      <c r="F98" s="5" t="str">
        <f>IF($B98="N/A","N/A",IF(E98&gt;100,"No",IF(E98&lt;98,"No","Yes")))</f>
        <v>Yes</v>
      </c>
      <c r="G98" s="4">
        <v>99.812339639000001</v>
      </c>
      <c r="H98" s="5" t="str">
        <f>IF($B98="N/A","N/A",IF(G98&gt;100,"No",IF(G98&lt;98,"No","Yes")))</f>
        <v>Yes</v>
      </c>
      <c r="I98" s="6">
        <v>-4.0000000000000001E-3</v>
      </c>
      <c r="J98" s="6">
        <v>-0.153</v>
      </c>
      <c r="K98" s="85" t="str">
        <f t="shared" si="18"/>
        <v>Yes</v>
      </c>
    </row>
    <row r="99" spans="1:11" x14ac:dyDescent="0.25">
      <c r="A99" s="104" t="s">
        <v>44</v>
      </c>
      <c r="B99" s="21" t="s">
        <v>213</v>
      </c>
      <c r="C99" s="44">
        <v>48.737172162999997</v>
      </c>
      <c r="D99" s="5" t="str">
        <f>IF($B99="N/A","N/A",IF(C99&gt;15,"No",IF(C99&lt;-15,"No","Yes")))</f>
        <v>N/A</v>
      </c>
      <c r="E99" s="4">
        <v>48.037583042999998</v>
      </c>
      <c r="F99" s="5" t="str">
        <f>IF($B99="N/A","N/A",IF(E99&gt;15,"No",IF(E99&lt;-15,"No","Yes")))</f>
        <v>N/A</v>
      </c>
      <c r="G99" s="4">
        <v>45.932020979999997</v>
      </c>
      <c r="H99" s="5" t="str">
        <f>IF($B99="N/A","N/A",IF(G99&gt;15,"No",IF(G99&lt;-15,"No","Yes")))</f>
        <v>N/A</v>
      </c>
      <c r="I99" s="6">
        <v>-1.44</v>
      </c>
      <c r="J99" s="6">
        <v>-4.38</v>
      </c>
      <c r="K99" s="85" t="str">
        <f t="shared" si="18"/>
        <v>Yes</v>
      </c>
    </row>
    <row r="100" spans="1:11" x14ac:dyDescent="0.25">
      <c r="A100" s="104" t="s">
        <v>45</v>
      </c>
      <c r="B100" s="21" t="s">
        <v>213</v>
      </c>
      <c r="C100" s="44">
        <v>51.262827837000003</v>
      </c>
      <c r="D100" s="5" t="str">
        <f>IF($B100="N/A","N/A",IF(C100&gt;15,"No",IF(C100&lt;-15,"No","Yes")))</f>
        <v>N/A</v>
      </c>
      <c r="E100" s="4">
        <v>51.962416957000002</v>
      </c>
      <c r="F100" s="5" t="str">
        <f>IF($B100="N/A","N/A",IF(E100&gt;15,"No",IF(E100&lt;-15,"No","Yes")))</f>
        <v>N/A</v>
      </c>
      <c r="G100" s="4">
        <v>54.067979020000003</v>
      </c>
      <c r="H100" s="5" t="str">
        <f>IF($B100="N/A","N/A",IF(G100&gt;15,"No",IF(G100&lt;-15,"No","Yes")))</f>
        <v>N/A</v>
      </c>
      <c r="I100" s="6">
        <v>1.365</v>
      </c>
      <c r="J100" s="6">
        <v>4.0519999999999996</v>
      </c>
      <c r="K100" s="85" t="str">
        <f t="shared" si="18"/>
        <v>Yes</v>
      </c>
    </row>
    <row r="101" spans="1:11" x14ac:dyDescent="0.25">
      <c r="A101" s="104" t="s">
        <v>355</v>
      </c>
      <c r="B101" s="21" t="s">
        <v>213</v>
      </c>
      <c r="C101" s="44">
        <v>100</v>
      </c>
      <c r="D101" s="5" t="str">
        <f>IF($B101="N/A","N/A",IF(C101&gt;15,"No",IF(C101&lt;-15,"No","Yes")))</f>
        <v>N/A</v>
      </c>
      <c r="E101" s="4">
        <v>100</v>
      </c>
      <c r="F101" s="5" t="str">
        <f>IF($B101="N/A","N/A",IF(E101&gt;15,"No",IF(E101&lt;-15,"No","Yes")))</f>
        <v>N/A</v>
      </c>
      <c r="G101" s="4">
        <v>100</v>
      </c>
      <c r="H101" s="5" t="str">
        <f>IF($B101="N/A","N/A",IF(G101&gt;15,"No",IF(G101&lt;-15,"No","Yes")))</f>
        <v>N/A</v>
      </c>
      <c r="I101" s="6">
        <v>0</v>
      </c>
      <c r="J101" s="6">
        <v>0</v>
      </c>
      <c r="K101" s="85" t="str">
        <f t="shared" si="18"/>
        <v>Yes</v>
      </c>
    </row>
    <row r="102" spans="1:11" x14ac:dyDescent="0.25">
      <c r="A102" s="104" t="s">
        <v>46</v>
      </c>
      <c r="B102" s="21" t="s">
        <v>213</v>
      </c>
      <c r="C102" s="44">
        <v>0</v>
      </c>
      <c r="D102" s="5" t="str">
        <f>IF($B102="N/A","N/A",IF(C102&gt;15,"No",IF(C102&lt;-15,"No","Yes")))</f>
        <v>N/A</v>
      </c>
      <c r="E102" s="4">
        <v>0</v>
      </c>
      <c r="F102" s="5" t="str">
        <f>IF($B102="N/A","N/A",IF(E102&gt;15,"No",IF(E102&lt;-15,"No","Yes")))</f>
        <v>N/A</v>
      </c>
      <c r="G102" s="4">
        <v>0</v>
      </c>
      <c r="H102" s="5" t="str">
        <f>IF($B102="N/A","N/A",IF(G102&gt;15,"No",IF(G102&lt;-15,"No","Yes")))</f>
        <v>N/A</v>
      </c>
      <c r="I102" s="6" t="s">
        <v>1750</v>
      </c>
      <c r="J102" s="6" t="s">
        <v>1750</v>
      </c>
      <c r="K102" s="85" t="str">
        <f t="shared" si="18"/>
        <v>N/A</v>
      </c>
    </row>
    <row r="103" spans="1:11" x14ac:dyDescent="0.25">
      <c r="A103" s="104" t="s">
        <v>47</v>
      </c>
      <c r="B103" s="21" t="s">
        <v>213</v>
      </c>
      <c r="C103" s="44">
        <v>0</v>
      </c>
      <c r="D103" s="5" t="str">
        <f>IF($B103="N/A","N/A",IF(C103&gt;15,"No",IF(C103&lt;-15,"No","Yes")))</f>
        <v>N/A</v>
      </c>
      <c r="E103" s="4">
        <v>0</v>
      </c>
      <c r="F103" s="5" t="str">
        <f>IF($B103="N/A","N/A",IF(E103&gt;15,"No",IF(E103&lt;-15,"No","Yes")))</f>
        <v>N/A</v>
      </c>
      <c r="G103" s="4">
        <v>0</v>
      </c>
      <c r="H103" s="5" t="str">
        <f>IF($B103="N/A","N/A",IF(G103&gt;15,"No",IF(G103&lt;-15,"No","Yes")))</f>
        <v>N/A</v>
      </c>
      <c r="I103" s="6" t="s">
        <v>1750</v>
      </c>
      <c r="J103" s="6" t="s">
        <v>1750</v>
      </c>
      <c r="K103" s="85" t="str">
        <f t="shared" si="18"/>
        <v>N/A</v>
      </c>
    </row>
    <row r="104" spans="1:11" x14ac:dyDescent="0.25">
      <c r="A104" s="104" t="s">
        <v>33</v>
      </c>
      <c r="B104" s="21" t="s">
        <v>223</v>
      </c>
      <c r="C104" s="44">
        <v>99.999913434000007</v>
      </c>
      <c r="D104" s="5" t="str">
        <f>IF($B104="N/A","N/A",IF(C104&gt;100,"No",IF(C104&lt;98,"No","Yes")))</f>
        <v>Yes</v>
      </c>
      <c r="E104" s="4">
        <v>100</v>
      </c>
      <c r="F104" s="5" t="str">
        <f>IF($B104="N/A","N/A",IF(E104&gt;100,"No",IF(E104&lt;98,"No","Yes")))</f>
        <v>Yes</v>
      </c>
      <c r="G104" s="4">
        <v>99.999716907000007</v>
      </c>
      <c r="H104" s="5" t="str">
        <f>IF($B104="N/A","N/A",IF(G104&gt;100,"No",IF(G104&lt;98,"No","Yes")))</f>
        <v>Yes</v>
      </c>
      <c r="I104" s="6">
        <v>1E-4</v>
      </c>
      <c r="J104" s="6">
        <v>0</v>
      </c>
      <c r="K104" s="85" t="str">
        <f t="shared" si="18"/>
        <v>Yes</v>
      </c>
    </row>
    <row r="105" spans="1:11" ht="25" x14ac:dyDescent="0.25">
      <c r="A105" s="104" t="s">
        <v>48</v>
      </c>
      <c r="B105" s="29" t="s">
        <v>223</v>
      </c>
      <c r="C105" s="44">
        <v>99.999917698999994</v>
      </c>
      <c r="D105" s="5" t="str">
        <f>IF($B105="N/A","N/A",IF(C105&gt;100,"No",IF(C105&lt;98,"No","Yes")))</f>
        <v>Yes</v>
      </c>
      <c r="E105" s="4">
        <v>99.999914720000007</v>
      </c>
      <c r="F105" s="5" t="str">
        <f>IF($B105="N/A","N/A",IF(E105&gt;100,"No",IF(E105&lt;98,"No","Yes")))</f>
        <v>Yes</v>
      </c>
      <c r="G105" s="4">
        <v>99.999519011000004</v>
      </c>
      <c r="H105" s="5" t="str">
        <f>IF($B105="N/A","N/A",IF(G105&gt;100,"No",IF(G105&lt;98,"No","Yes")))</f>
        <v>Yes</v>
      </c>
      <c r="I105" s="6">
        <v>0</v>
      </c>
      <c r="J105" s="6">
        <v>0</v>
      </c>
      <c r="K105" s="85" t="str">
        <f t="shared" si="18"/>
        <v>Yes</v>
      </c>
    </row>
    <row r="106" spans="1:11" x14ac:dyDescent="0.25">
      <c r="A106" s="104" t="s">
        <v>49</v>
      </c>
      <c r="B106" s="29" t="s">
        <v>213</v>
      </c>
      <c r="C106" s="44">
        <v>0</v>
      </c>
      <c r="D106" s="5" t="str">
        <f>IF($B106="N/A","N/A",IF(C106&gt;15,"No",IF(C106&lt;-15,"No","Yes")))</f>
        <v>N/A</v>
      </c>
      <c r="E106" s="4">
        <v>0</v>
      </c>
      <c r="F106" s="5" t="str">
        <f>IF($B106="N/A","N/A",IF(E106&gt;15,"No",IF(E106&lt;-15,"No","Yes")))</f>
        <v>N/A</v>
      </c>
      <c r="G106" s="4">
        <v>33.280818721000003</v>
      </c>
      <c r="H106" s="5" t="str">
        <f>IF($B106="N/A","N/A",IF(G106&gt;15,"No",IF(G106&lt;-15,"No","Yes")))</f>
        <v>N/A</v>
      </c>
      <c r="I106" s="6" t="s">
        <v>1750</v>
      </c>
      <c r="J106" s="6" t="s">
        <v>1750</v>
      </c>
      <c r="K106" s="85" t="str">
        <f>IF(J106="Div by 0", "N/A", IF(J106="N/A","N/A", IF(J106&gt;30, "No", IF(J106&lt;-30, "No", "Yes"))))</f>
        <v>N/A</v>
      </c>
    </row>
    <row r="107" spans="1:11" x14ac:dyDescent="0.25">
      <c r="A107" s="104" t="s">
        <v>908</v>
      </c>
      <c r="B107" s="21" t="s">
        <v>213</v>
      </c>
      <c r="C107" s="53">
        <v>72.025999091000003</v>
      </c>
      <c r="D107" s="5" t="str">
        <f t="shared" ref="D107:D130" si="19">IF($B107="N/A","N/A",IF(C107&gt;15,"No",IF(C107&lt;-15,"No","Yes")))</f>
        <v>N/A</v>
      </c>
      <c r="E107" s="5">
        <v>73.345105407000005</v>
      </c>
      <c r="F107" s="5" t="str">
        <f t="shared" ref="F107:F130" si="20">IF($B107="N/A","N/A",IF(E107&gt;15,"No",IF(E107&lt;-15,"No","Yes")))</f>
        <v>N/A</v>
      </c>
      <c r="G107" s="4">
        <v>74.436123695999996</v>
      </c>
      <c r="H107" s="5" t="str">
        <f t="shared" ref="H107:H130" si="21">IF($B107="N/A","N/A",IF(G107&gt;15,"No",IF(G107&lt;-15,"No","Yes")))</f>
        <v>N/A</v>
      </c>
      <c r="I107" s="6">
        <v>1.831</v>
      </c>
      <c r="J107" s="6">
        <v>1.488</v>
      </c>
      <c r="K107" s="85" t="str">
        <f t="shared" ref="K107:K130" si="22">IF(J107="Div by 0", "N/A", IF(J107="N/A","N/A", IF(J107&gt;30, "No", IF(J107&lt;-30, "No", "Yes"))))</f>
        <v>Yes</v>
      </c>
    </row>
    <row r="108" spans="1:11" x14ac:dyDescent="0.25">
      <c r="A108" s="104" t="s">
        <v>909</v>
      </c>
      <c r="B108" s="21" t="s">
        <v>213</v>
      </c>
      <c r="C108" s="53">
        <v>5.5070526178000003</v>
      </c>
      <c r="D108" s="21" t="s">
        <v>213</v>
      </c>
      <c r="E108" s="5">
        <v>6.3419167678999999</v>
      </c>
      <c r="F108" s="21" t="s">
        <v>213</v>
      </c>
      <c r="G108" s="4">
        <v>10.314634916999999</v>
      </c>
      <c r="H108" s="21" t="s">
        <v>213</v>
      </c>
      <c r="I108" s="6">
        <v>15.16</v>
      </c>
      <c r="J108" s="6">
        <v>62.64</v>
      </c>
      <c r="K108" s="85" t="str">
        <f t="shared" si="22"/>
        <v>No</v>
      </c>
    </row>
    <row r="109" spans="1:11" x14ac:dyDescent="0.25">
      <c r="A109" s="104" t="s">
        <v>910</v>
      </c>
      <c r="B109" s="21" t="s">
        <v>213</v>
      </c>
      <c r="C109" s="53">
        <v>0</v>
      </c>
      <c r="D109" s="5" t="str">
        <f t="shared" si="19"/>
        <v>N/A</v>
      </c>
      <c r="E109" s="5">
        <v>0</v>
      </c>
      <c r="F109" s="5" t="str">
        <f t="shared" si="20"/>
        <v>N/A</v>
      </c>
      <c r="G109" s="4">
        <v>0.28922606960000002</v>
      </c>
      <c r="H109" s="5" t="str">
        <f t="shared" si="21"/>
        <v>N/A</v>
      </c>
      <c r="I109" s="6" t="s">
        <v>1750</v>
      </c>
      <c r="J109" s="6" t="s">
        <v>1750</v>
      </c>
      <c r="K109" s="85" t="str">
        <f t="shared" si="22"/>
        <v>N/A</v>
      </c>
    </row>
    <row r="110" spans="1:11" x14ac:dyDescent="0.25">
      <c r="A110" s="104" t="s">
        <v>911</v>
      </c>
      <c r="B110" s="21" t="s">
        <v>213</v>
      </c>
      <c r="C110" s="53">
        <v>0</v>
      </c>
      <c r="D110" s="5" t="str">
        <f t="shared" si="19"/>
        <v>N/A</v>
      </c>
      <c r="E110" s="5">
        <v>0</v>
      </c>
      <c r="F110" s="5" t="str">
        <f t="shared" si="20"/>
        <v>N/A</v>
      </c>
      <c r="G110" s="4">
        <v>0.85160048939999999</v>
      </c>
      <c r="H110" s="5" t="str">
        <f t="shared" si="21"/>
        <v>N/A</v>
      </c>
      <c r="I110" s="6" t="s">
        <v>1750</v>
      </c>
      <c r="J110" s="6" t="s">
        <v>1750</v>
      </c>
      <c r="K110" s="85" t="str">
        <f t="shared" si="22"/>
        <v>N/A</v>
      </c>
    </row>
    <row r="111" spans="1:11" x14ac:dyDescent="0.25">
      <c r="A111" s="104" t="s">
        <v>912</v>
      </c>
      <c r="B111" s="21" t="s">
        <v>213</v>
      </c>
      <c r="C111" s="53">
        <v>0</v>
      </c>
      <c r="D111" s="5" t="str">
        <f t="shared" si="19"/>
        <v>N/A</v>
      </c>
      <c r="E111" s="5">
        <v>0</v>
      </c>
      <c r="F111" s="5" t="str">
        <f t="shared" si="20"/>
        <v>N/A</v>
      </c>
      <c r="G111" s="4">
        <v>0.62206079189999997</v>
      </c>
      <c r="H111" s="5" t="str">
        <f t="shared" si="21"/>
        <v>N/A</v>
      </c>
      <c r="I111" s="6" t="s">
        <v>1750</v>
      </c>
      <c r="J111" s="6" t="s">
        <v>1750</v>
      </c>
      <c r="K111" s="85" t="str">
        <f t="shared" si="22"/>
        <v>N/A</v>
      </c>
    </row>
    <row r="112" spans="1:11" x14ac:dyDescent="0.25">
      <c r="A112" s="104" t="s">
        <v>913</v>
      </c>
      <c r="B112" s="21" t="s">
        <v>213</v>
      </c>
      <c r="C112" s="53">
        <v>1.1949034638</v>
      </c>
      <c r="D112" s="5" t="str">
        <f t="shared" si="19"/>
        <v>N/A</v>
      </c>
      <c r="E112" s="5">
        <v>1.4934158263999999</v>
      </c>
      <c r="F112" s="5" t="str">
        <f t="shared" si="20"/>
        <v>N/A</v>
      </c>
      <c r="G112" s="4">
        <v>0.87143832060000004</v>
      </c>
      <c r="H112" s="5" t="str">
        <f t="shared" si="21"/>
        <v>N/A</v>
      </c>
      <c r="I112" s="6">
        <v>24.98</v>
      </c>
      <c r="J112" s="6">
        <v>-41.6</v>
      </c>
      <c r="K112" s="85" t="str">
        <f t="shared" si="22"/>
        <v>No</v>
      </c>
    </row>
    <row r="113" spans="1:11" x14ac:dyDescent="0.25">
      <c r="A113" s="104" t="s">
        <v>914</v>
      </c>
      <c r="B113" s="21" t="s">
        <v>213</v>
      </c>
      <c r="C113" s="53">
        <v>0</v>
      </c>
      <c r="D113" s="5" t="str">
        <f t="shared" si="19"/>
        <v>N/A</v>
      </c>
      <c r="E113" s="5">
        <v>0</v>
      </c>
      <c r="F113" s="5" t="str">
        <f t="shared" si="20"/>
        <v>N/A</v>
      </c>
      <c r="G113" s="4">
        <v>1.3113713992</v>
      </c>
      <c r="H113" s="5" t="str">
        <f t="shared" si="21"/>
        <v>N/A</v>
      </c>
      <c r="I113" s="6" t="s">
        <v>1750</v>
      </c>
      <c r="J113" s="6" t="s">
        <v>1750</v>
      </c>
      <c r="K113" s="85" t="str">
        <f t="shared" si="22"/>
        <v>N/A</v>
      </c>
    </row>
    <row r="114" spans="1:11" x14ac:dyDescent="0.25">
      <c r="A114" s="104" t="s">
        <v>915</v>
      </c>
      <c r="B114" s="21" t="s">
        <v>213</v>
      </c>
      <c r="C114" s="53">
        <v>1.7004039033</v>
      </c>
      <c r="D114" s="5" t="str">
        <f t="shared" si="19"/>
        <v>N/A</v>
      </c>
      <c r="E114" s="5">
        <v>2.3259580851999999</v>
      </c>
      <c r="F114" s="5" t="str">
        <f t="shared" si="20"/>
        <v>N/A</v>
      </c>
      <c r="G114" s="4">
        <v>2.0199579818000002</v>
      </c>
      <c r="H114" s="5" t="str">
        <f t="shared" si="21"/>
        <v>N/A</v>
      </c>
      <c r="I114" s="6">
        <v>36.79</v>
      </c>
      <c r="J114" s="6">
        <v>-13.2</v>
      </c>
      <c r="K114" s="85" t="str">
        <f t="shared" si="22"/>
        <v>Yes</v>
      </c>
    </row>
    <row r="115" spans="1:11" x14ac:dyDescent="0.25">
      <c r="A115" s="104" t="s">
        <v>916</v>
      </c>
      <c r="B115" s="21" t="s">
        <v>213</v>
      </c>
      <c r="C115" s="53">
        <v>0.93492940219999998</v>
      </c>
      <c r="D115" s="5" t="str">
        <f t="shared" si="19"/>
        <v>N/A</v>
      </c>
      <c r="E115" s="5">
        <v>0.97181562099999996</v>
      </c>
      <c r="F115" s="5" t="str">
        <f t="shared" si="20"/>
        <v>N/A</v>
      </c>
      <c r="G115" s="4">
        <v>2.7698625743999998</v>
      </c>
      <c r="H115" s="5" t="str">
        <f t="shared" si="21"/>
        <v>N/A</v>
      </c>
      <c r="I115" s="6">
        <v>3.9449999999999998</v>
      </c>
      <c r="J115" s="6">
        <v>185</v>
      </c>
      <c r="K115" s="85" t="str">
        <f t="shared" si="22"/>
        <v>No</v>
      </c>
    </row>
    <row r="116" spans="1:11" x14ac:dyDescent="0.25">
      <c r="A116" s="104" t="s">
        <v>917</v>
      </c>
      <c r="B116" s="21" t="s">
        <v>213</v>
      </c>
      <c r="C116" s="53">
        <v>0.16073574509999999</v>
      </c>
      <c r="D116" s="5" t="str">
        <f t="shared" si="19"/>
        <v>N/A</v>
      </c>
      <c r="E116" s="5">
        <v>0.1827769259</v>
      </c>
      <c r="F116" s="5" t="str">
        <f t="shared" si="20"/>
        <v>N/A</v>
      </c>
      <c r="G116" s="4">
        <v>0.1064932809</v>
      </c>
      <c r="H116" s="5" t="str">
        <f t="shared" si="21"/>
        <v>N/A</v>
      </c>
      <c r="I116" s="6">
        <v>13.71</v>
      </c>
      <c r="J116" s="6">
        <v>-41.7</v>
      </c>
      <c r="K116" s="85" t="str">
        <f t="shared" si="22"/>
        <v>No</v>
      </c>
    </row>
    <row r="117" spans="1:11" x14ac:dyDescent="0.25">
      <c r="A117" s="104" t="s">
        <v>918</v>
      </c>
      <c r="B117" s="21" t="s">
        <v>213</v>
      </c>
      <c r="C117" s="53">
        <v>3.8920290500000003E-2</v>
      </c>
      <c r="D117" s="5" t="str">
        <f t="shared" si="19"/>
        <v>N/A</v>
      </c>
      <c r="E117" s="5">
        <v>3.4254077600000002E-2</v>
      </c>
      <c r="F117" s="5" t="str">
        <f t="shared" si="20"/>
        <v>N/A</v>
      </c>
      <c r="G117" s="4">
        <v>5.3030542E-2</v>
      </c>
      <c r="H117" s="5" t="str">
        <f t="shared" si="21"/>
        <v>N/A</v>
      </c>
      <c r="I117" s="6">
        <v>-12</v>
      </c>
      <c r="J117" s="6">
        <v>54.82</v>
      </c>
      <c r="K117" s="85" t="str">
        <f t="shared" si="22"/>
        <v>No</v>
      </c>
    </row>
    <row r="118" spans="1:11" x14ac:dyDescent="0.25">
      <c r="A118" s="104" t="s">
        <v>919</v>
      </c>
      <c r="B118" s="21" t="s">
        <v>213</v>
      </c>
      <c r="C118" s="53">
        <v>1.4771598129000001</v>
      </c>
      <c r="D118" s="5" t="str">
        <f t="shared" si="19"/>
        <v>N/A</v>
      </c>
      <c r="E118" s="5">
        <v>1.3336962318000001</v>
      </c>
      <c r="F118" s="5" t="str">
        <f t="shared" si="20"/>
        <v>N/A</v>
      </c>
      <c r="G118" s="4">
        <v>1.4195934670999999</v>
      </c>
      <c r="H118" s="5" t="str">
        <f t="shared" si="21"/>
        <v>N/A</v>
      </c>
      <c r="I118" s="6">
        <v>-9.7100000000000009</v>
      </c>
      <c r="J118" s="6">
        <v>6.4409999999999998</v>
      </c>
      <c r="K118" s="85" t="str">
        <f t="shared" si="22"/>
        <v>Yes</v>
      </c>
    </row>
    <row r="119" spans="1:11" x14ac:dyDescent="0.25">
      <c r="A119" s="104" t="s">
        <v>920</v>
      </c>
      <c r="B119" s="21" t="s">
        <v>213</v>
      </c>
      <c r="C119" s="53">
        <v>22.466948291000001</v>
      </c>
      <c r="D119" s="5" t="str">
        <f t="shared" si="19"/>
        <v>N/A</v>
      </c>
      <c r="E119" s="5">
        <v>20.312977826000001</v>
      </c>
      <c r="F119" s="5" t="str">
        <f t="shared" si="20"/>
        <v>N/A</v>
      </c>
      <c r="G119" s="4">
        <v>15.249241387</v>
      </c>
      <c r="H119" s="5" t="str">
        <f t="shared" si="21"/>
        <v>N/A</v>
      </c>
      <c r="I119" s="6">
        <v>-9.59</v>
      </c>
      <c r="J119" s="6">
        <v>-24.9</v>
      </c>
      <c r="K119" s="85" t="str">
        <f t="shared" si="22"/>
        <v>Yes</v>
      </c>
    </row>
    <row r="120" spans="1:11" x14ac:dyDescent="0.25">
      <c r="A120" s="104" t="s">
        <v>921</v>
      </c>
      <c r="B120" s="21" t="s">
        <v>213</v>
      </c>
      <c r="C120" s="53">
        <v>16.107355977000001</v>
      </c>
      <c r="D120" s="5" t="str">
        <f t="shared" si="19"/>
        <v>N/A</v>
      </c>
      <c r="E120" s="5">
        <v>13.733318285999999</v>
      </c>
      <c r="F120" s="5" t="str">
        <f t="shared" si="20"/>
        <v>N/A</v>
      </c>
      <c r="G120" s="4">
        <v>8.3115326086000003</v>
      </c>
      <c r="H120" s="5" t="str">
        <f t="shared" si="21"/>
        <v>N/A</v>
      </c>
      <c r="I120" s="6">
        <v>-14.7</v>
      </c>
      <c r="J120" s="6">
        <v>-39.5</v>
      </c>
      <c r="K120" s="85" t="str">
        <f t="shared" si="22"/>
        <v>No</v>
      </c>
    </row>
    <row r="121" spans="1:11" x14ac:dyDescent="0.25">
      <c r="A121" s="104" t="s">
        <v>922</v>
      </c>
      <c r="B121" s="21" t="s">
        <v>213</v>
      </c>
      <c r="C121" s="53">
        <v>0</v>
      </c>
      <c r="D121" s="5" t="str">
        <f t="shared" si="19"/>
        <v>N/A</v>
      </c>
      <c r="E121" s="5">
        <v>0</v>
      </c>
      <c r="F121" s="5" t="str">
        <f t="shared" si="20"/>
        <v>N/A</v>
      </c>
      <c r="G121" s="4">
        <v>0.25344017810000002</v>
      </c>
      <c r="H121" s="5" t="str">
        <f t="shared" si="21"/>
        <v>N/A</v>
      </c>
      <c r="I121" s="6" t="s">
        <v>1750</v>
      </c>
      <c r="J121" s="6" t="s">
        <v>1750</v>
      </c>
      <c r="K121" s="85" t="str">
        <f t="shared" si="22"/>
        <v>N/A</v>
      </c>
    </row>
    <row r="122" spans="1:11" x14ac:dyDescent="0.25">
      <c r="A122" s="104" t="s">
        <v>923</v>
      </c>
      <c r="B122" s="21" t="s">
        <v>213</v>
      </c>
      <c r="C122" s="53">
        <v>0</v>
      </c>
      <c r="D122" s="5" t="str">
        <f t="shared" si="19"/>
        <v>N/A</v>
      </c>
      <c r="E122" s="5">
        <v>0</v>
      </c>
      <c r="F122" s="5" t="str">
        <f t="shared" si="20"/>
        <v>N/A</v>
      </c>
      <c r="G122" s="4">
        <v>0</v>
      </c>
      <c r="H122" s="5" t="str">
        <f t="shared" si="21"/>
        <v>N/A</v>
      </c>
      <c r="I122" s="6" t="s">
        <v>1750</v>
      </c>
      <c r="J122" s="6" t="s">
        <v>1750</v>
      </c>
      <c r="K122" s="85" t="str">
        <f t="shared" si="22"/>
        <v>N/A</v>
      </c>
    </row>
    <row r="123" spans="1:11" x14ac:dyDescent="0.25">
      <c r="A123" s="104" t="s">
        <v>924</v>
      </c>
      <c r="B123" s="21" t="s">
        <v>213</v>
      </c>
      <c r="C123" s="53">
        <v>2.4259050757999998</v>
      </c>
      <c r="D123" s="5" t="str">
        <f t="shared" si="19"/>
        <v>N/A</v>
      </c>
      <c r="E123" s="5">
        <v>2.3018386120000001</v>
      </c>
      <c r="F123" s="5" t="str">
        <f t="shared" si="20"/>
        <v>N/A</v>
      </c>
      <c r="G123" s="4">
        <v>1.4779832489</v>
      </c>
      <c r="H123" s="5" t="str">
        <f t="shared" si="21"/>
        <v>N/A</v>
      </c>
      <c r="I123" s="6">
        <v>-5.1100000000000003</v>
      </c>
      <c r="J123" s="6">
        <v>-35.799999999999997</v>
      </c>
      <c r="K123" s="85" t="str">
        <f t="shared" si="22"/>
        <v>No</v>
      </c>
    </row>
    <row r="124" spans="1:11" x14ac:dyDescent="0.25">
      <c r="A124" s="104" t="s">
        <v>925</v>
      </c>
      <c r="B124" s="21" t="s">
        <v>213</v>
      </c>
      <c r="C124" s="53">
        <v>0</v>
      </c>
      <c r="D124" s="5" t="str">
        <f t="shared" si="19"/>
        <v>N/A</v>
      </c>
      <c r="E124" s="5">
        <v>0</v>
      </c>
      <c r="F124" s="5" t="str">
        <f t="shared" si="20"/>
        <v>N/A</v>
      </c>
      <c r="G124" s="4">
        <v>9.8973056999999993E-3</v>
      </c>
      <c r="H124" s="5" t="str">
        <f t="shared" si="21"/>
        <v>N/A</v>
      </c>
      <c r="I124" s="6" t="s">
        <v>1750</v>
      </c>
      <c r="J124" s="6" t="s">
        <v>1750</v>
      </c>
      <c r="K124" s="85" t="str">
        <f t="shared" si="22"/>
        <v>N/A</v>
      </c>
    </row>
    <row r="125" spans="1:11" x14ac:dyDescent="0.25">
      <c r="A125" s="104" t="s">
        <v>926</v>
      </c>
      <c r="B125" s="21" t="s">
        <v>213</v>
      </c>
      <c r="C125" s="53">
        <v>3.4833659986000001</v>
      </c>
      <c r="D125" s="5" t="str">
        <f t="shared" si="19"/>
        <v>N/A</v>
      </c>
      <c r="E125" s="5">
        <v>3.7925990834999999</v>
      </c>
      <c r="F125" s="5" t="str">
        <f t="shared" si="20"/>
        <v>N/A</v>
      </c>
      <c r="G125" s="4">
        <v>3.1443610640999999</v>
      </c>
      <c r="H125" s="5" t="str">
        <f t="shared" si="21"/>
        <v>N/A</v>
      </c>
      <c r="I125" s="6">
        <v>8.8770000000000007</v>
      </c>
      <c r="J125" s="6">
        <v>-17.100000000000001</v>
      </c>
      <c r="K125" s="85" t="str">
        <f t="shared" si="22"/>
        <v>Yes</v>
      </c>
    </row>
    <row r="126" spans="1:11" x14ac:dyDescent="0.25">
      <c r="A126" s="104" t="s">
        <v>927</v>
      </c>
      <c r="B126" s="21" t="s">
        <v>213</v>
      </c>
      <c r="C126" s="53">
        <v>0</v>
      </c>
      <c r="D126" s="5" t="str">
        <f t="shared" si="19"/>
        <v>N/A</v>
      </c>
      <c r="E126" s="5">
        <v>0</v>
      </c>
      <c r="F126" s="5" t="str">
        <f t="shared" si="20"/>
        <v>N/A</v>
      </c>
      <c r="G126" s="4">
        <v>0</v>
      </c>
      <c r="H126" s="5" t="str">
        <f t="shared" si="21"/>
        <v>N/A</v>
      </c>
      <c r="I126" s="6" t="s">
        <v>1750</v>
      </c>
      <c r="J126" s="6" t="s">
        <v>1750</v>
      </c>
      <c r="K126" s="85" t="str">
        <f t="shared" si="22"/>
        <v>N/A</v>
      </c>
    </row>
    <row r="127" spans="1:11" x14ac:dyDescent="0.25">
      <c r="A127" s="104" t="s">
        <v>928</v>
      </c>
      <c r="B127" s="21" t="s">
        <v>213</v>
      </c>
      <c r="C127" s="53">
        <v>0</v>
      </c>
      <c r="D127" s="5" t="str">
        <f t="shared" si="19"/>
        <v>N/A</v>
      </c>
      <c r="E127" s="5">
        <v>0</v>
      </c>
      <c r="F127" s="5" t="str">
        <f t="shared" si="20"/>
        <v>N/A</v>
      </c>
      <c r="G127" s="4">
        <v>1.6190522703000001</v>
      </c>
      <c r="H127" s="5" t="str">
        <f t="shared" si="21"/>
        <v>N/A</v>
      </c>
      <c r="I127" s="6" t="s">
        <v>1750</v>
      </c>
      <c r="J127" s="6" t="s">
        <v>1750</v>
      </c>
      <c r="K127" s="85" t="str">
        <f t="shared" si="22"/>
        <v>N/A</v>
      </c>
    </row>
    <row r="128" spans="1:11" x14ac:dyDescent="0.25">
      <c r="A128" s="104" t="s">
        <v>929</v>
      </c>
      <c r="B128" s="21" t="s">
        <v>213</v>
      </c>
      <c r="C128" s="53">
        <v>4.6375800699999997E-2</v>
      </c>
      <c r="D128" s="5" t="str">
        <f t="shared" si="19"/>
        <v>N/A</v>
      </c>
      <c r="E128" s="5">
        <v>5.20006992E-2</v>
      </c>
      <c r="F128" s="5" t="str">
        <f t="shared" si="20"/>
        <v>N/A</v>
      </c>
      <c r="G128" s="4">
        <v>4.9140771200000002E-2</v>
      </c>
      <c r="H128" s="5" t="str">
        <f t="shared" si="21"/>
        <v>N/A</v>
      </c>
      <c r="I128" s="6">
        <v>12.13</v>
      </c>
      <c r="J128" s="6">
        <v>-5.5</v>
      </c>
      <c r="K128" s="85" t="str">
        <f t="shared" si="22"/>
        <v>Yes</v>
      </c>
    </row>
    <row r="129" spans="1:11" x14ac:dyDescent="0.25">
      <c r="A129" s="104" t="s">
        <v>930</v>
      </c>
      <c r="B129" s="21" t="s">
        <v>213</v>
      </c>
      <c r="C129" s="53">
        <v>0</v>
      </c>
      <c r="D129" s="5" t="str">
        <f t="shared" si="19"/>
        <v>N/A</v>
      </c>
      <c r="E129" s="5">
        <v>0</v>
      </c>
      <c r="F129" s="5" t="str">
        <f t="shared" si="20"/>
        <v>N/A</v>
      </c>
      <c r="G129" s="4">
        <v>0</v>
      </c>
      <c r="H129" s="5" t="str">
        <f t="shared" si="21"/>
        <v>N/A</v>
      </c>
      <c r="I129" s="6" t="s">
        <v>1750</v>
      </c>
      <c r="J129" s="6" t="s">
        <v>1750</v>
      </c>
      <c r="K129" s="85" t="str">
        <f t="shared" si="22"/>
        <v>N/A</v>
      </c>
    </row>
    <row r="130" spans="1:11" x14ac:dyDescent="0.25">
      <c r="A130" s="111" t="s">
        <v>931</v>
      </c>
      <c r="B130" s="93" t="s">
        <v>213</v>
      </c>
      <c r="C130" s="112">
        <v>0.40394543910000003</v>
      </c>
      <c r="D130" s="94" t="str">
        <f t="shared" si="19"/>
        <v>N/A</v>
      </c>
      <c r="E130" s="94">
        <v>0.4332211446</v>
      </c>
      <c r="F130" s="94" t="str">
        <f t="shared" si="20"/>
        <v>N/A</v>
      </c>
      <c r="G130" s="98">
        <v>0.38383393960000001</v>
      </c>
      <c r="H130" s="94" t="str">
        <f t="shared" si="21"/>
        <v>N/A</v>
      </c>
      <c r="I130" s="95">
        <v>7.2469999999999999</v>
      </c>
      <c r="J130" s="95">
        <v>-11.4</v>
      </c>
      <c r="K130" s="96" t="str">
        <f t="shared" si="22"/>
        <v>Yes</v>
      </c>
    </row>
    <row r="131" spans="1:11" ht="12" customHeight="1" x14ac:dyDescent="0.25">
      <c r="A131" s="177" t="s">
        <v>1619</v>
      </c>
      <c r="B131" s="178"/>
      <c r="C131" s="178"/>
      <c r="D131" s="178"/>
      <c r="E131" s="178"/>
      <c r="F131" s="178"/>
      <c r="G131" s="178"/>
      <c r="H131" s="178"/>
      <c r="I131" s="178"/>
      <c r="J131" s="178"/>
      <c r="K131" s="179"/>
    </row>
    <row r="132" spans="1:11" x14ac:dyDescent="0.25">
      <c r="A132" s="167" t="s">
        <v>1617</v>
      </c>
      <c r="B132" s="168"/>
      <c r="C132" s="168"/>
      <c r="D132" s="168"/>
      <c r="E132" s="168"/>
      <c r="F132" s="168"/>
      <c r="G132" s="168"/>
      <c r="H132" s="168"/>
      <c r="I132" s="168"/>
      <c r="J132" s="168"/>
      <c r="K132" s="169"/>
    </row>
    <row r="133" spans="1:11" x14ac:dyDescent="0.25">
      <c r="A133" s="170" t="s">
        <v>1705</v>
      </c>
      <c r="B133" s="170"/>
      <c r="C133" s="170"/>
      <c r="D133" s="170"/>
      <c r="E133" s="170"/>
      <c r="F133" s="170"/>
      <c r="G133" s="170"/>
      <c r="H133" s="170"/>
      <c r="I133" s="170"/>
      <c r="J133" s="170"/>
      <c r="K133" s="17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1571</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5" customHeight="1"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43">
        <v>517789</v>
      </c>
      <c r="D6" s="5" t="str">
        <f>IF($B6="N/A","N/A",IF(C6&gt;15,"No",IF(C6&lt;-15,"No","Yes")))</f>
        <v>N/A</v>
      </c>
      <c r="E6" s="22">
        <v>535883</v>
      </c>
      <c r="F6" s="5" t="str">
        <f>IF($B6="N/A","N/A",IF(E6&gt;15,"No",IF(E6&lt;-15,"No","Yes")))</f>
        <v>N/A</v>
      </c>
      <c r="G6" s="22">
        <v>454322</v>
      </c>
      <c r="H6" s="5" t="str">
        <f>IF($B6="N/A","N/A",IF(G6&gt;15,"No",IF(G6&lt;-15,"No","Yes")))</f>
        <v>N/A</v>
      </c>
      <c r="I6" s="6">
        <v>3.4940000000000002</v>
      </c>
      <c r="J6" s="6">
        <v>-15.2</v>
      </c>
      <c r="K6" s="85" t="str">
        <f t="shared" ref="K6:K13"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1750</v>
      </c>
      <c r="J8" s="6" t="s">
        <v>1750</v>
      </c>
      <c r="K8" s="85" t="str">
        <f t="shared" si="0"/>
        <v>N/A</v>
      </c>
    </row>
    <row r="9" spans="1:11" x14ac:dyDescent="0.25">
      <c r="A9" s="104" t="s">
        <v>849</v>
      </c>
      <c r="B9" s="21" t="s">
        <v>213</v>
      </c>
      <c r="C9" s="46">
        <v>204.38401936</v>
      </c>
      <c r="D9" s="5" t="str">
        <f t="shared" ref="D9:D17" si="1">IF($B9="N/A","N/A",IF(C9&gt;15,"No",IF(C9&lt;-15,"No","Yes")))</f>
        <v>N/A</v>
      </c>
      <c r="E9" s="23">
        <v>225.78517699</v>
      </c>
      <c r="F9" s="5" t="str">
        <f>IF($B9="N/A","N/A",IF(E9&gt;15,"No",IF(E9&lt;-15,"No","Yes")))</f>
        <v>N/A</v>
      </c>
      <c r="G9" s="23">
        <v>180.63808048000001</v>
      </c>
      <c r="H9" s="5" t="str">
        <f>IF($B9="N/A","N/A",IF(G9&gt;15,"No",IF(G9&lt;-15,"No","Yes")))</f>
        <v>N/A</v>
      </c>
      <c r="I9" s="6">
        <v>10.47</v>
      </c>
      <c r="J9" s="6">
        <v>-20</v>
      </c>
      <c r="K9" s="85" t="str">
        <f t="shared" si="0"/>
        <v>Yes</v>
      </c>
    </row>
    <row r="10" spans="1:11" x14ac:dyDescent="0.25">
      <c r="A10" s="104" t="s">
        <v>16</v>
      </c>
      <c r="B10" s="21" t="s">
        <v>213</v>
      </c>
      <c r="C10" s="44">
        <v>26.542858191000001</v>
      </c>
      <c r="D10" s="5" t="str">
        <f t="shared" si="1"/>
        <v>N/A</v>
      </c>
      <c r="E10" s="4">
        <v>27.380603602000001</v>
      </c>
      <c r="F10" s="5" t="str">
        <f>IF($B10="N/A","N/A",IF(E10&gt;15,"No",IF(E10&lt;-15,"No","Yes")))</f>
        <v>N/A</v>
      </c>
      <c r="G10" s="4">
        <v>20.06330312</v>
      </c>
      <c r="H10" s="5" t="str">
        <f>IF($B10="N/A","N/A",IF(G10&gt;15,"No",IF(G10&lt;-15,"No","Yes")))</f>
        <v>N/A</v>
      </c>
      <c r="I10" s="6">
        <v>3.1560000000000001</v>
      </c>
      <c r="J10" s="6">
        <v>-26.7</v>
      </c>
      <c r="K10" s="85" t="str">
        <f t="shared" si="0"/>
        <v>Yes</v>
      </c>
    </row>
    <row r="11" spans="1:11" x14ac:dyDescent="0.25">
      <c r="A11" s="104" t="s">
        <v>36</v>
      </c>
      <c r="B11" s="21" t="s">
        <v>213</v>
      </c>
      <c r="C11" s="44">
        <v>61.488500578</v>
      </c>
      <c r="D11" s="5" t="str">
        <f t="shared" si="1"/>
        <v>N/A</v>
      </c>
      <c r="E11" s="4">
        <v>62.475880185000001</v>
      </c>
      <c r="F11" s="5" t="str">
        <f>IF($B11="N/A","N/A",IF(E11&gt;15,"No",IF(E11&lt;-15,"No","Yes")))</f>
        <v>N/A</v>
      </c>
      <c r="G11" s="4">
        <v>55.792441891000003</v>
      </c>
      <c r="H11" s="5" t="str">
        <f>IF($B11="N/A","N/A",IF(G11&gt;15,"No",IF(G11&lt;-15,"No","Yes")))</f>
        <v>N/A</v>
      </c>
      <c r="I11" s="6">
        <v>1.6060000000000001</v>
      </c>
      <c r="J11" s="6">
        <v>-10.7</v>
      </c>
      <c r="K11" s="85" t="str">
        <f t="shared" si="0"/>
        <v>Yes</v>
      </c>
    </row>
    <row r="12" spans="1:11" x14ac:dyDescent="0.25">
      <c r="A12" s="104" t="s">
        <v>37</v>
      </c>
      <c r="B12" s="21" t="s">
        <v>213</v>
      </c>
      <c r="C12" s="44" t="s">
        <v>1750</v>
      </c>
      <c r="D12" s="5" t="str">
        <f t="shared" si="1"/>
        <v>N/A</v>
      </c>
      <c r="E12" s="4" t="s">
        <v>1750</v>
      </c>
      <c r="F12" s="5" t="str">
        <f>IF($B12="N/A","N/A",IF(E12&gt;15,"No",IF(E12&lt;-15,"No","Yes")))</f>
        <v>N/A</v>
      </c>
      <c r="G12" s="4">
        <v>1.0362694300999999</v>
      </c>
      <c r="H12" s="5" t="str">
        <f>IF($B12="N/A","N/A",IF(G12&gt;15,"No",IF(G12&lt;-15,"No","Yes")))</f>
        <v>N/A</v>
      </c>
      <c r="I12" s="6" t="s">
        <v>1750</v>
      </c>
      <c r="J12" s="6" t="s">
        <v>1750</v>
      </c>
      <c r="K12" s="85" t="str">
        <f t="shared" si="0"/>
        <v>N/A</v>
      </c>
    </row>
    <row r="13" spans="1:11" x14ac:dyDescent="0.25">
      <c r="A13" s="104" t="s">
        <v>38</v>
      </c>
      <c r="B13" s="21" t="s">
        <v>213</v>
      </c>
      <c r="C13" s="44">
        <v>11.52158485</v>
      </c>
      <c r="D13" s="5" t="str">
        <f t="shared" si="1"/>
        <v>N/A</v>
      </c>
      <c r="E13" s="4">
        <v>11.581052483000001</v>
      </c>
      <c r="F13" s="5" t="str">
        <f>IF($B13="N/A","N/A",IF(E13&gt;15,"No",IF(E13&lt;-15,"No","Yes")))</f>
        <v>N/A</v>
      </c>
      <c r="G13" s="4">
        <v>8.1579304926000002</v>
      </c>
      <c r="H13" s="5" t="str">
        <f>IF($B13="N/A","N/A",IF(G13&gt;15,"No",IF(G13&lt;-15,"No","Yes")))</f>
        <v>N/A</v>
      </c>
      <c r="I13" s="6">
        <v>0.5161</v>
      </c>
      <c r="J13" s="6">
        <v>-29.6</v>
      </c>
      <c r="K13" s="85" t="str">
        <f t="shared" si="0"/>
        <v>Yes</v>
      </c>
    </row>
    <row r="14" spans="1:11" x14ac:dyDescent="0.25">
      <c r="A14" s="104" t="s">
        <v>671</v>
      </c>
      <c r="B14" s="21" t="s">
        <v>213</v>
      </c>
      <c r="C14" s="44">
        <v>23.244989754999999</v>
      </c>
      <c r="D14" s="5" t="str">
        <f t="shared" si="1"/>
        <v>N/A</v>
      </c>
      <c r="E14" s="4">
        <v>22.952398191</v>
      </c>
      <c r="F14" s="5" t="str">
        <f t="shared" ref="F14:F33" si="2">IF($B14="N/A","N/A",IF(E14&gt;15,"No",IF(E14&lt;-15,"No","Yes")))</f>
        <v>N/A</v>
      </c>
      <c r="G14" s="4">
        <v>24.56275505</v>
      </c>
      <c r="H14" s="5" t="str">
        <f t="shared" ref="H14:H33" si="3">IF($B14="N/A","N/A",IF(G14&gt;15,"No",IF(G14&lt;-15,"No","Yes")))</f>
        <v>N/A</v>
      </c>
      <c r="I14" s="6">
        <v>-1.26</v>
      </c>
      <c r="J14" s="6">
        <v>7.016</v>
      </c>
      <c r="K14" s="85" t="str">
        <f t="shared" ref="K14:K30" si="4">IF(J14="Div by 0", "N/A", IF(J14="N/A","N/A", IF(J14&gt;30, "No", IF(J14&lt;-30, "No", "Yes"))))</f>
        <v>Yes</v>
      </c>
    </row>
    <row r="15" spans="1:11" x14ac:dyDescent="0.25">
      <c r="A15" s="104" t="s">
        <v>672</v>
      </c>
      <c r="B15" s="21" t="s">
        <v>213</v>
      </c>
      <c r="C15" s="44">
        <v>1.7785236844000001</v>
      </c>
      <c r="D15" s="5" t="str">
        <f t="shared" si="1"/>
        <v>N/A</v>
      </c>
      <c r="E15" s="4">
        <v>1.7944215434999999</v>
      </c>
      <c r="F15" s="5" t="str">
        <f t="shared" si="2"/>
        <v>N/A</v>
      </c>
      <c r="G15" s="4">
        <v>1.908338139</v>
      </c>
      <c r="H15" s="5" t="str">
        <f t="shared" si="3"/>
        <v>N/A</v>
      </c>
      <c r="I15" s="6">
        <v>0.89390000000000003</v>
      </c>
      <c r="J15" s="6">
        <v>6.3479999999999999</v>
      </c>
      <c r="K15" s="85" t="str">
        <f t="shared" si="4"/>
        <v>Yes</v>
      </c>
    </row>
    <row r="16" spans="1:11" x14ac:dyDescent="0.25">
      <c r="A16" s="104" t="s">
        <v>379</v>
      </c>
      <c r="B16" s="21" t="s">
        <v>213</v>
      </c>
      <c r="C16" s="44">
        <v>30.062438561</v>
      </c>
      <c r="D16" s="5" t="str">
        <f t="shared" si="1"/>
        <v>N/A</v>
      </c>
      <c r="E16" s="4">
        <v>31.043530023999999</v>
      </c>
      <c r="F16" s="5" t="str">
        <f t="shared" si="2"/>
        <v>N/A</v>
      </c>
      <c r="G16" s="4">
        <v>25.056677863000001</v>
      </c>
      <c r="H16" s="5" t="str">
        <f t="shared" si="3"/>
        <v>N/A</v>
      </c>
      <c r="I16" s="6">
        <v>3.2639999999999998</v>
      </c>
      <c r="J16" s="6">
        <v>-19.3</v>
      </c>
      <c r="K16" s="85" t="str">
        <f t="shared" si="4"/>
        <v>Yes</v>
      </c>
    </row>
    <row r="17" spans="1:11" x14ac:dyDescent="0.25">
      <c r="A17" s="104" t="s">
        <v>380</v>
      </c>
      <c r="B17" s="21" t="s">
        <v>213</v>
      </c>
      <c r="C17" s="44">
        <v>0.56258437319999999</v>
      </c>
      <c r="D17" s="5" t="str">
        <f t="shared" si="1"/>
        <v>N/A</v>
      </c>
      <c r="E17" s="4">
        <v>0.48928590760000001</v>
      </c>
      <c r="F17" s="5" t="str">
        <f t="shared" si="2"/>
        <v>N/A</v>
      </c>
      <c r="G17" s="4">
        <v>0.49942551759999998</v>
      </c>
      <c r="H17" s="5" t="str">
        <f t="shared" si="3"/>
        <v>N/A</v>
      </c>
      <c r="I17" s="6">
        <v>-13</v>
      </c>
      <c r="J17" s="6">
        <v>2.0720000000000001</v>
      </c>
      <c r="K17" s="85" t="str">
        <f t="shared" si="4"/>
        <v>Yes</v>
      </c>
    </row>
    <row r="18" spans="1:11" x14ac:dyDescent="0.25">
      <c r="A18" s="104" t="s">
        <v>381</v>
      </c>
      <c r="B18" s="21" t="s">
        <v>213</v>
      </c>
      <c r="C18" s="44">
        <v>0</v>
      </c>
      <c r="D18" s="5" t="str">
        <f t="shared" ref="D18:D33" si="5">IF($B18="N/A","N/A",IF(C18&gt;15,"No",IF(C18&lt;-15,"No","Yes")))</f>
        <v>N/A</v>
      </c>
      <c r="E18" s="4">
        <v>0</v>
      </c>
      <c r="F18" s="5" t="str">
        <f t="shared" si="2"/>
        <v>N/A</v>
      </c>
      <c r="G18" s="4">
        <v>0.42480883600000002</v>
      </c>
      <c r="H18" s="5" t="str">
        <f t="shared" si="3"/>
        <v>N/A</v>
      </c>
      <c r="I18" s="6" t="s">
        <v>1750</v>
      </c>
      <c r="J18" s="6" t="s">
        <v>1750</v>
      </c>
      <c r="K18" s="85" t="str">
        <f t="shared" si="4"/>
        <v>N/A</v>
      </c>
    </row>
    <row r="19" spans="1:11" x14ac:dyDescent="0.25">
      <c r="A19" s="104" t="s">
        <v>382</v>
      </c>
      <c r="B19" s="21" t="s">
        <v>213</v>
      </c>
      <c r="C19" s="44">
        <v>22.400050986</v>
      </c>
      <c r="D19" s="5" t="str">
        <f t="shared" si="5"/>
        <v>N/A</v>
      </c>
      <c r="E19" s="4">
        <v>22.805351168000001</v>
      </c>
      <c r="F19" s="5" t="str">
        <f t="shared" si="2"/>
        <v>N/A</v>
      </c>
      <c r="G19" s="4">
        <v>20.390824128999999</v>
      </c>
      <c r="H19" s="5" t="str">
        <f t="shared" si="3"/>
        <v>N/A</v>
      </c>
      <c r="I19" s="6">
        <v>1.8089999999999999</v>
      </c>
      <c r="J19" s="6">
        <v>-10.6</v>
      </c>
      <c r="K19" s="85" t="str">
        <f t="shared" si="4"/>
        <v>Yes</v>
      </c>
    </row>
    <row r="20" spans="1:11" x14ac:dyDescent="0.25">
      <c r="A20" s="104" t="s">
        <v>384</v>
      </c>
      <c r="B20" s="21" t="s">
        <v>213</v>
      </c>
      <c r="C20" s="44">
        <v>1.2344796818999999</v>
      </c>
      <c r="D20" s="5" t="str">
        <f t="shared" si="5"/>
        <v>N/A</v>
      </c>
      <c r="E20" s="4">
        <v>1.1549162784</v>
      </c>
      <c r="F20" s="5" t="str">
        <f t="shared" si="2"/>
        <v>N/A</v>
      </c>
      <c r="G20" s="4">
        <v>4.7235220834999998</v>
      </c>
      <c r="H20" s="5" t="str">
        <f t="shared" si="3"/>
        <v>N/A</v>
      </c>
      <c r="I20" s="6">
        <v>-6.45</v>
      </c>
      <c r="J20" s="6">
        <v>309</v>
      </c>
      <c r="K20" s="85" t="str">
        <f t="shared" si="4"/>
        <v>No</v>
      </c>
    </row>
    <row r="21" spans="1:11" x14ac:dyDescent="0.25">
      <c r="A21" s="104" t="s">
        <v>385</v>
      </c>
      <c r="B21" s="21" t="s">
        <v>213</v>
      </c>
      <c r="C21" s="44">
        <v>9.9780026227</v>
      </c>
      <c r="D21" s="5" t="str">
        <f t="shared" si="5"/>
        <v>N/A</v>
      </c>
      <c r="E21" s="4">
        <v>9.6668489203999997</v>
      </c>
      <c r="F21" s="5" t="str">
        <f t="shared" si="2"/>
        <v>N/A</v>
      </c>
      <c r="G21" s="4">
        <v>10.367096464999999</v>
      </c>
      <c r="H21" s="5" t="str">
        <f t="shared" si="3"/>
        <v>N/A</v>
      </c>
      <c r="I21" s="6">
        <v>-3.12</v>
      </c>
      <c r="J21" s="6">
        <v>7.2439999999999998</v>
      </c>
      <c r="K21" s="85" t="str">
        <f t="shared" si="4"/>
        <v>Yes</v>
      </c>
    </row>
    <row r="22" spans="1:11" x14ac:dyDescent="0.25">
      <c r="A22" s="104" t="s">
        <v>386</v>
      </c>
      <c r="B22" s="21" t="s">
        <v>213</v>
      </c>
      <c r="C22" s="44">
        <v>0.94922835360000002</v>
      </c>
      <c r="D22" s="5" t="str">
        <f t="shared" si="5"/>
        <v>N/A</v>
      </c>
      <c r="E22" s="4">
        <v>0.98510309149999997</v>
      </c>
      <c r="F22" s="5" t="str">
        <f t="shared" si="2"/>
        <v>N/A</v>
      </c>
      <c r="G22" s="4">
        <v>1.0384705121</v>
      </c>
      <c r="H22" s="5" t="str">
        <f t="shared" si="3"/>
        <v>N/A</v>
      </c>
      <c r="I22" s="6">
        <v>3.7789999999999999</v>
      </c>
      <c r="J22" s="6">
        <v>5.4169999999999998</v>
      </c>
      <c r="K22" s="85" t="str">
        <f t="shared" si="4"/>
        <v>Yes</v>
      </c>
    </row>
    <row r="23" spans="1:11" x14ac:dyDescent="0.25">
      <c r="A23" s="104" t="s">
        <v>389</v>
      </c>
      <c r="B23" s="21" t="s">
        <v>213</v>
      </c>
      <c r="C23" s="44">
        <v>0</v>
      </c>
      <c r="D23" s="5" t="str">
        <f t="shared" si="5"/>
        <v>N/A</v>
      </c>
      <c r="E23" s="4">
        <v>0</v>
      </c>
      <c r="F23" s="5" t="str">
        <f t="shared" si="2"/>
        <v>N/A</v>
      </c>
      <c r="G23" s="4">
        <v>0</v>
      </c>
      <c r="H23" s="5" t="str">
        <f t="shared" si="3"/>
        <v>N/A</v>
      </c>
      <c r="I23" s="6" t="s">
        <v>1750</v>
      </c>
      <c r="J23" s="6" t="s">
        <v>1750</v>
      </c>
      <c r="K23" s="85" t="str">
        <f t="shared" si="4"/>
        <v>N/A</v>
      </c>
    </row>
    <row r="24" spans="1:11" x14ac:dyDescent="0.25">
      <c r="A24" s="104" t="s">
        <v>390</v>
      </c>
      <c r="B24" s="21" t="s">
        <v>213</v>
      </c>
      <c r="C24" s="44">
        <v>0</v>
      </c>
      <c r="D24" s="5" t="str">
        <f t="shared" si="5"/>
        <v>N/A</v>
      </c>
      <c r="E24" s="4">
        <v>0</v>
      </c>
      <c r="F24" s="5" t="str">
        <f t="shared" si="2"/>
        <v>N/A</v>
      </c>
      <c r="G24" s="4">
        <v>0</v>
      </c>
      <c r="H24" s="5" t="str">
        <f t="shared" si="3"/>
        <v>N/A</v>
      </c>
      <c r="I24" s="6" t="s">
        <v>1750</v>
      </c>
      <c r="J24" s="6" t="s">
        <v>1750</v>
      </c>
      <c r="K24" s="85" t="str">
        <f t="shared" si="4"/>
        <v>N/A</v>
      </c>
    </row>
    <row r="25" spans="1:11" x14ac:dyDescent="0.25">
      <c r="A25" s="104" t="s">
        <v>391</v>
      </c>
      <c r="B25" s="21" t="s">
        <v>213</v>
      </c>
      <c r="C25" s="44">
        <v>3.7571288691000002</v>
      </c>
      <c r="D25" s="5" t="str">
        <f t="shared" si="5"/>
        <v>N/A</v>
      </c>
      <c r="E25" s="4">
        <v>3.5800725158</v>
      </c>
      <c r="F25" s="5" t="str">
        <f t="shared" si="2"/>
        <v>N/A</v>
      </c>
      <c r="G25" s="4">
        <v>3.2377916984000001</v>
      </c>
      <c r="H25" s="5" t="str">
        <f t="shared" si="3"/>
        <v>N/A</v>
      </c>
      <c r="I25" s="6">
        <v>-4.71</v>
      </c>
      <c r="J25" s="6">
        <v>-9.56</v>
      </c>
      <c r="K25" s="85" t="str">
        <f t="shared" si="4"/>
        <v>Yes</v>
      </c>
    </row>
    <row r="26" spans="1:11" x14ac:dyDescent="0.25">
      <c r="A26" s="104" t="s">
        <v>392</v>
      </c>
      <c r="B26" s="21" t="s">
        <v>213</v>
      </c>
      <c r="C26" s="44">
        <v>5.9290560399999997E-2</v>
      </c>
      <c r="D26" s="5" t="str">
        <f t="shared" si="5"/>
        <v>N/A</v>
      </c>
      <c r="E26" s="4">
        <v>5.7102016700000001E-2</v>
      </c>
      <c r="F26" s="5" t="str">
        <f t="shared" si="2"/>
        <v>N/A</v>
      </c>
      <c r="G26" s="4">
        <v>1.1769185732</v>
      </c>
      <c r="H26" s="5" t="str">
        <f t="shared" si="3"/>
        <v>N/A</v>
      </c>
      <c r="I26" s="6">
        <v>-3.69</v>
      </c>
      <c r="J26" s="6">
        <v>1961</v>
      </c>
      <c r="K26" s="85" t="str">
        <f t="shared" si="4"/>
        <v>No</v>
      </c>
    </row>
    <row r="27" spans="1:11" x14ac:dyDescent="0.25">
      <c r="A27" s="104" t="s">
        <v>393</v>
      </c>
      <c r="B27" s="21" t="s">
        <v>213</v>
      </c>
      <c r="C27" s="44">
        <v>0</v>
      </c>
      <c r="D27" s="5" t="str">
        <f t="shared" si="5"/>
        <v>N/A</v>
      </c>
      <c r="E27" s="4">
        <v>0</v>
      </c>
      <c r="F27" s="5" t="str">
        <f t="shared" si="2"/>
        <v>N/A</v>
      </c>
      <c r="G27" s="4">
        <v>0</v>
      </c>
      <c r="H27" s="5" t="str">
        <f t="shared" si="3"/>
        <v>N/A</v>
      </c>
      <c r="I27" s="6" t="s">
        <v>1750</v>
      </c>
      <c r="J27" s="6" t="s">
        <v>1750</v>
      </c>
      <c r="K27" s="85" t="str">
        <f t="shared" si="4"/>
        <v>N/A</v>
      </c>
    </row>
    <row r="28" spans="1:11" x14ac:dyDescent="0.25">
      <c r="A28" s="104" t="s">
        <v>398</v>
      </c>
      <c r="B28" s="21" t="s">
        <v>213</v>
      </c>
      <c r="C28" s="44">
        <v>0</v>
      </c>
      <c r="D28" s="5" t="str">
        <f t="shared" si="5"/>
        <v>N/A</v>
      </c>
      <c r="E28" s="4">
        <v>0</v>
      </c>
      <c r="F28" s="5" t="str">
        <f t="shared" si="2"/>
        <v>N/A</v>
      </c>
      <c r="G28" s="4">
        <v>0</v>
      </c>
      <c r="H28" s="5" t="str">
        <f t="shared" si="3"/>
        <v>N/A</v>
      </c>
      <c r="I28" s="6" t="s">
        <v>1750</v>
      </c>
      <c r="J28" s="6" t="s">
        <v>1750</v>
      </c>
      <c r="K28" s="85" t="str">
        <f t="shared" si="4"/>
        <v>N/A</v>
      </c>
    </row>
    <row r="29" spans="1:11" x14ac:dyDescent="0.25">
      <c r="A29" s="104" t="s">
        <v>399</v>
      </c>
      <c r="B29" s="21" t="s">
        <v>213</v>
      </c>
      <c r="C29" s="44">
        <v>4.1953382555000003</v>
      </c>
      <c r="D29" s="5" t="str">
        <f t="shared" si="5"/>
        <v>N/A</v>
      </c>
      <c r="E29" s="4">
        <v>3.5069222199999999</v>
      </c>
      <c r="F29" s="5" t="str">
        <f t="shared" si="2"/>
        <v>N/A</v>
      </c>
      <c r="G29" s="4">
        <v>3.7845404801</v>
      </c>
      <c r="H29" s="5" t="str">
        <f t="shared" si="3"/>
        <v>N/A</v>
      </c>
      <c r="I29" s="6">
        <v>-16.399999999999999</v>
      </c>
      <c r="J29" s="6">
        <v>7.9160000000000004</v>
      </c>
      <c r="K29" s="85" t="str">
        <f t="shared" si="4"/>
        <v>Yes</v>
      </c>
    </row>
    <row r="30" spans="1:11" x14ac:dyDescent="0.25">
      <c r="A30" s="104" t="s">
        <v>400</v>
      </c>
      <c r="B30" s="21" t="s">
        <v>213</v>
      </c>
      <c r="C30" s="44">
        <v>0</v>
      </c>
      <c r="D30" s="5" t="str">
        <f t="shared" si="5"/>
        <v>N/A</v>
      </c>
      <c r="E30" s="4">
        <v>0</v>
      </c>
      <c r="F30" s="5" t="str">
        <f t="shared" si="2"/>
        <v>N/A</v>
      </c>
      <c r="G30" s="4">
        <v>0</v>
      </c>
      <c r="H30" s="5" t="str">
        <f t="shared" si="3"/>
        <v>N/A</v>
      </c>
      <c r="I30" s="6" t="s">
        <v>1750</v>
      </c>
      <c r="J30" s="6" t="s">
        <v>1750</v>
      </c>
      <c r="K30" s="85" t="str">
        <f t="shared" si="4"/>
        <v>N/A</v>
      </c>
    </row>
    <row r="31" spans="1:11" x14ac:dyDescent="0.25">
      <c r="A31" s="104" t="s">
        <v>32</v>
      </c>
      <c r="B31" s="21" t="s">
        <v>213</v>
      </c>
      <c r="C31" s="44">
        <v>99.999613741999994</v>
      </c>
      <c r="D31" s="5" t="str">
        <f t="shared" si="5"/>
        <v>N/A</v>
      </c>
      <c r="E31" s="4">
        <v>100</v>
      </c>
      <c r="F31" s="5" t="str">
        <f t="shared" si="2"/>
        <v>N/A</v>
      </c>
      <c r="G31" s="4">
        <v>100</v>
      </c>
      <c r="H31" s="5" t="str">
        <f t="shared" si="3"/>
        <v>N/A</v>
      </c>
      <c r="I31" s="6">
        <v>4.0000000000000002E-4</v>
      </c>
      <c r="J31" s="6">
        <v>0</v>
      </c>
      <c r="K31" s="85" t="str">
        <f t="shared" ref="K31:K43" si="6">IF(J31="Div by 0", "N/A", IF(J31="N/A","N/A", IF(J31&gt;30, "No", IF(J31&lt;-30, "No", "Yes"))))</f>
        <v>Yes</v>
      </c>
    </row>
    <row r="32" spans="1:11" x14ac:dyDescent="0.25">
      <c r="A32" s="104" t="s">
        <v>39</v>
      </c>
      <c r="B32" s="21" t="s">
        <v>267</v>
      </c>
      <c r="C32" s="44">
        <v>99.999282981999997</v>
      </c>
      <c r="D32" s="5" t="str">
        <f>IF($B32="N/A","N/A",IF(C32&gt;100,"No",IF(C32&lt;85,"No","Yes")))</f>
        <v>Yes</v>
      </c>
      <c r="E32" s="4">
        <v>100</v>
      </c>
      <c r="F32" s="5" t="str">
        <f>IF($B32="N/A","N/A",IF(E32&gt;100,"No",IF(E32&lt;85,"No","Yes")))</f>
        <v>Yes</v>
      </c>
      <c r="G32" s="4">
        <v>100</v>
      </c>
      <c r="H32" s="5" t="str">
        <f>IF($B32="N/A","N/A",IF(G32&gt;100,"No",IF(G32&lt;85,"No","Yes")))</f>
        <v>Yes</v>
      </c>
      <c r="I32" s="6">
        <v>6.9999999999999999E-4</v>
      </c>
      <c r="J32" s="6">
        <v>0</v>
      </c>
      <c r="K32" s="85" t="str">
        <f t="shared" si="6"/>
        <v>Yes</v>
      </c>
    </row>
    <row r="33" spans="1:11" x14ac:dyDescent="0.25">
      <c r="A33" s="104" t="s">
        <v>905</v>
      </c>
      <c r="B33" s="21" t="s">
        <v>213</v>
      </c>
      <c r="C33" s="44">
        <v>41.757518052999998</v>
      </c>
      <c r="D33" s="5" t="str">
        <f t="shared" si="5"/>
        <v>N/A</v>
      </c>
      <c r="E33" s="4">
        <v>43.197115787999998</v>
      </c>
      <c r="F33" s="5" t="str">
        <f t="shared" si="2"/>
        <v>N/A</v>
      </c>
      <c r="G33" s="4">
        <v>47.356720564</v>
      </c>
      <c r="H33" s="5" t="str">
        <f t="shared" si="3"/>
        <v>N/A</v>
      </c>
      <c r="I33" s="6">
        <v>3.448</v>
      </c>
      <c r="J33" s="6">
        <v>9.6289999999999996</v>
      </c>
      <c r="K33" s="85" t="str">
        <f t="shared" si="6"/>
        <v>Yes</v>
      </c>
    </row>
    <row r="34" spans="1:11" x14ac:dyDescent="0.25">
      <c r="A34" s="104" t="s">
        <v>846</v>
      </c>
      <c r="B34" s="21" t="s">
        <v>268</v>
      </c>
      <c r="C34" s="44">
        <v>6.3485564526999996</v>
      </c>
      <c r="D34" s="5" t="str">
        <f>IF($B34="N/A","N/A",IF(C34&gt;25,"No",IF(C34&lt;5,"No","Yes")))</f>
        <v>Yes</v>
      </c>
      <c r="E34" s="4">
        <v>5.8848666593000001</v>
      </c>
      <c r="F34" s="5" t="str">
        <f>IF($B34="N/A","N/A",IF(E34&gt;25,"No",IF(E34&lt;5,"No","Yes")))</f>
        <v>Yes</v>
      </c>
      <c r="G34" s="4">
        <v>5.7043242457999996</v>
      </c>
      <c r="H34" s="5" t="str">
        <f>IF($B34="N/A","N/A",IF(G34&gt;25,"No",IF(G34&lt;5,"No","Yes")))</f>
        <v>Yes</v>
      </c>
      <c r="I34" s="6">
        <v>-7.3</v>
      </c>
      <c r="J34" s="6">
        <v>-3.07</v>
      </c>
      <c r="K34" s="85" t="str">
        <f t="shared" si="6"/>
        <v>Yes</v>
      </c>
    </row>
    <row r="35" spans="1:11" x14ac:dyDescent="0.25">
      <c r="A35" s="104" t="s">
        <v>847</v>
      </c>
      <c r="B35" s="21" t="s">
        <v>269</v>
      </c>
      <c r="C35" s="44">
        <v>41.530204505</v>
      </c>
      <c r="D35" s="5" t="str">
        <f>IF($B35="N/A","N/A",IF(C35&gt;70,"No",IF(C35&lt;40,"No","Yes")))</f>
        <v>Yes</v>
      </c>
      <c r="E35" s="4">
        <v>41.443001551000002</v>
      </c>
      <c r="F35" s="5" t="str">
        <f>IF($B35="N/A","N/A",IF(E35&gt;70,"No",IF(E35&lt;40,"No","Yes")))</f>
        <v>Yes</v>
      </c>
      <c r="G35" s="4">
        <v>41.911463675999997</v>
      </c>
      <c r="H35" s="5" t="str">
        <f>IF($B35="N/A","N/A",IF(G35&gt;70,"No",IF(G35&lt;40,"No","Yes")))</f>
        <v>Yes</v>
      </c>
      <c r="I35" s="6">
        <v>-0.21</v>
      </c>
      <c r="J35" s="6">
        <v>1.1299999999999999</v>
      </c>
      <c r="K35" s="85" t="str">
        <f t="shared" si="6"/>
        <v>Yes</v>
      </c>
    </row>
    <row r="36" spans="1:11" x14ac:dyDescent="0.25">
      <c r="A36" s="104" t="s">
        <v>848</v>
      </c>
      <c r="B36" s="21" t="s">
        <v>270</v>
      </c>
      <c r="C36" s="44">
        <v>52.121239041999999</v>
      </c>
      <c r="D36" s="5" t="str">
        <f>IF($B36="N/A","N/A",IF(C36&gt;55,"No",IF(C36&lt;20,"No","Yes")))</f>
        <v>Yes</v>
      </c>
      <c r="E36" s="4">
        <v>52.672131790000002</v>
      </c>
      <c r="F36" s="5" t="str">
        <f>IF($B36="N/A","N/A",IF(E36&gt;55,"No",IF(E36&lt;20,"No","Yes")))</f>
        <v>Yes</v>
      </c>
      <c r="G36" s="4">
        <v>49.510259243</v>
      </c>
      <c r="H36" s="5" t="str">
        <f>IF($B36="N/A","N/A",IF(G36&gt;55,"No",IF(G36&lt;20,"No","Yes")))</f>
        <v>Yes</v>
      </c>
      <c r="I36" s="6">
        <v>1.0569999999999999</v>
      </c>
      <c r="J36" s="6">
        <v>-6</v>
      </c>
      <c r="K36" s="85" t="str">
        <f t="shared" si="6"/>
        <v>Yes</v>
      </c>
    </row>
    <row r="37" spans="1:11" x14ac:dyDescent="0.25">
      <c r="A37" s="104" t="s">
        <v>163</v>
      </c>
      <c r="B37" s="21" t="s">
        <v>246</v>
      </c>
      <c r="C37" s="44">
        <v>51.915548612000002</v>
      </c>
      <c r="D37" s="5" t="str">
        <f>IF($B37="N/A","N/A",IF(C37&gt;95,"Yes","No"))</f>
        <v>No</v>
      </c>
      <c r="E37" s="4">
        <v>50.927721163000001</v>
      </c>
      <c r="F37" s="5" t="str">
        <f>IF($B37="N/A","N/A",IF(E37&gt;95,"Yes","No"))</f>
        <v>No</v>
      </c>
      <c r="G37" s="4">
        <v>61.565585642000002</v>
      </c>
      <c r="H37" s="5" t="str">
        <f>IF($B37="N/A","N/A",IF(G37&gt;95,"Yes","No"))</f>
        <v>No</v>
      </c>
      <c r="I37" s="6">
        <v>-1.9</v>
      </c>
      <c r="J37" s="6">
        <v>20.89</v>
      </c>
      <c r="K37" s="85" t="str">
        <f t="shared" si="6"/>
        <v>Yes</v>
      </c>
    </row>
    <row r="38" spans="1:11" x14ac:dyDescent="0.25">
      <c r="A38" s="104" t="s">
        <v>41</v>
      </c>
      <c r="B38" s="21" t="s">
        <v>213</v>
      </c>
      <c r="C38" s="44">
        <v>99.999357574000001</v>
      </c>
      <c r="D38" s="5" t="str">
        <f t="shared" ref="D38:D47" si="7">IF($B38="N/A","N/A",IF(C38&gt;15,"No",IF(C38&lt;-15,"No","Yes")))</f>
        <v>N/A</v>
      </c>
      <c r="E38" s="4">
        <v>99.999398882999998</v>
      </c>
      <c r="F38" s="5" t="str">
        <f>IF($B38="N/A","N/A",IF(E38&gt;15,"No",IF(E38&lt;-15,"No","Yes")))</f>
        <v>N/A</v>
      </c>
      <c r="G38" s="4">
        <v>100</v>
      </c>
      <c r="H38" s="5" t="str">
        <f>IF($B38="N/A","N/A",IF(G38&gt;15,"No",IF(G38&lt;-15,"No","Yes")))</f>
        <v>N/A</v>
      </c>
      <c r="I38" s="6">
        <v>0</v>
      </c>
      <c r="J38" s="6">
        <v>5.9999999999999995E-4</v>
      </c>
      <c r="K38" s="85" t="str">
        <f t="shared" si="6"/>
        <v>Yes</v>
      </c>
    </row>
    <row r="39" spans="1:11" x14ac:dyDescent="0.25">
      <c r="A39" s="104" t="s">
        <v>42</v>
      </c>
      <c r="B39" s="21" t="s">
        <v>213</v>
      </c>
      <c r="C39" s="44" t="s">
        <v>1750</v>
      </c>
      <c r="D39" s="5" t="str">
        <f t="shared" si="7"/>
        <v>N/A</v>
      </c>
      <c r="E39" s="4" t="s">
        <v>1750</v>
      </c>
      <c r="F39" s="5" t="str">
        <f>IF($B39="N/A","N/A",IF(E39&gt;15,"No",IF(E39&lt;-15,"No","Yes")))</f>
        <v>N/A</v>
      </c>
      <c r="G39" s="4">
        <v>100</v>
      </c>
      <c r="H39" s="5" t="str">
        <f>IF($B39="N/A","N/A",IF(G39&gt;15,"No",IF(G39&lt;-15,"No","Yes")))</f>
        <v>N/A</v>
      </c>
      <c r="I39" s="6" t="s">
        <v>1750</v>
      </c>
      <c r="J39" s="6" t="s">
        <v>1750</v>
      </c>
      <c r="K39" s="85" t="str">
        <f t="shared" si="6"/>
        <v>N/A</v>
      </c>
    </row>
    <row r="40" spans="1:11" x14ac:dyDescent="0.25">
      <c r="A40" s="104" t="s">
        <v>43</v>
      </c>
      <c r="B40" s="21" t="s">
        <v>223</v>
      </c>
      <c r="C40" s="44">
        <v>74.231282222999994</v>
      </c>
      <c r="D40" s="5" t="str">
        <f>IF($B40="N/A","N/A",IF(C40&gt;100,"No",IF(C40&lt;98,"No","Yes")))</f>
        <v>No</v>
      </c>
      <c r="E40" s="4">
        <v>73.854884365000004</v>
      </c>
      <c r="F40" s="5" t="str">
        <f>IF($B40="N/A","N/A",IF(E40&gt;100,"No",IF(E40&lt;98,"No","Yes")))</f>
        <v>No</v>
      </c>
      <c r="G40" s="4">
        <v>80.589802512999995</v>
      </c>
      <c r="H40" s="5" t="str">
        <f>IF($B40="N/A","N/A",IF(G40&gt;100,"No",IF(G40&lt;98,"No","Yes")))</f>
        <v>No</v>
      </c>
      <c r="I40" s="6">
        <v>-0.50700000000000001</v>
      </c>
      <c r="J40" s="6">
        <v>9.1189999999999998</v>
      </c>
      <c r="K40" s="85" t="str">
        <f t="shared" si="6"/>
        <v>Yes</v>
      </c>
    </row>
    <row r="41" spans="1:11" x14ac:dyDescent="0.25">
      <c r="A41" s="104" t="s">
        <v>44</v>
      </c>
      <c r="B41" s="21" t="s">
        <v>213</v>
      </c>
      <c r="C41" s="44">
        <v>79.132705635999997</v>
      </c>
      <c r="D41" s="5" t="str">
        <f t="shared" si="7"/>
        <v>N/A</v>
      </c>
      <c r="E41" s="4">
        <v>78.734981477999995</v>
      </c>
      <c r="F41" s="5" t="str">
        <f t="shared" ref="F41:F47" si="8">IF($B41="N/A","N/A",IF(E41&gt;15,"No",IF(E41&lt;-15,"No","Yes")))</f>
        <v>N/A</v>
      </c>
      <c r="G41" s="4">
        <v>77.853889441000007</v>
      </c>
      <c r="H41" s="5" t="str">
        <f t="shared" ref="H41:H47" si="9">IF($B41="N/A","N/A",IF(G41&gt;15,"No",IF(G41&lt;-15,"No","Yes")))</f>
        <v>N/A</v>
      </c>
      <c r="I41" s="6">
        <v>-0.503</v>
      </c>
      <c r="J41" s="6">
        <v>-1.1200000000000001</v>
      </c>
      <c r="K41" s="85" t="str">
        <f t="shared" si="6"/>
        <v>Yes</v>
      </c>
    </row>
    <row r="42" spans="1:11" x14ac:dyDescent="0.25">
      <c r="A42" s="104" t="s">
        <v>45</v>
      </c>
      <c r="B42" s="21" t="s">
        <v>213</v>
      </c>
      <c r="C42" s="44">
        <v>20.867294363999999</v>
      </c>
      <c r="D42" s="5" t="str">
        <f t="shared" si="7"/>
        <v>N/A</v>
      </c>
      <c r="E42" s="4">
        <v>21.265018521999998</v>
      </c>
      <c r="F42" s="5" t="str">
        <f t="shared" si="8"/>
        <v>N/A</v>
      </c>
      <c r="G42" s="4">
        <v>22.146110559</v>
      </c>
      <c r="H42" s="5" t="str">
        <f t="shared" si="9"/>
        <v>N/A</v>
      </c>
      <c r="I42" s="6">
        <v>1.9059999999999999</v>
      </c>
      <c r="J42" s="6">
        <v>4.1429999999999998</v>
      </c>
      <c r="K42" s="85" t="str">
        <f t="shared" si="6"/>
        <v>Yes</v>
      </c>
    </row>
    <row r="43" spans="1:11" x14ac:dyDescent="0.25">
      <c r="A43" s="104" t="s">
        <v>50</v>
      </c>
      <c r="B43" s="21" t="s">
        <v>213</v>
      </c>
      <c r="C43" s="44">
        <v>0</v>
      </c>
      <c r="D43" s="5" t="str">
        <f t="shared" si="7"/>
        <v>N/A</v>
      </c>
      <c r="E43" s="4">
        <v>0</v>
      </c>
      <c r="F43" s="5" t="str">
        <f t="shared" si="8"/>
        <v>N/A</v>
      </c>
      <c r="G43" s="4">
        <v>0</v>
      </c>
      <c r="H43" s="5" t="str">
        <f t="shared" si="9"/>
        <v>N/A</v>
      </c>
      <c r="I43" s="6" t="s">
        <v>1750</v>
      </c>
      <c r="J43" s="6" t="s">
        <v>1750</v>
      </c>
      <c r="K43" s="85" t="str">
        <f t="shared" si="6"/>
        <v>N/A</v>
      </c>
    </row>
    <row r="44" spans="1:11" x14ac:dyDescent="0.25">
      <c r="A44" s="104" t="s">
        <v>908</v>
      </c>
      <c r="B44" s="21" t="s">
        <v>213</v>
      </c>
      <c r="C44" s="44">
        <v>85.341133163999999</v>
      </c>
      <c r="D44" s="5" t="str">
        <f t="shared" si="7"/>
        <v>N/A</v>
      </c>
      <c r="E44" s="4">
        <v>85.867064266</v>
      </c>
      <c r="F44" s="5" t="str">
        <f t="shared" si="8"/>
        <v>N/A</v>
      </c>
      <c r="G44" s="4">
        <v>84.728012290999999</v>
      </c>
      <c r="H44" s="5" t="str">
        <f t="shared" si="9"/>
        <v>N/A</v>
      </c>
      <c r="I44" s="6">
        <v>0.61629999999999996</v>
      </c>
      <c r="J44" s="6">
        <v>-1.33</v>
      </c>
      <c r="K44" s="85" t="str">
        <f>IF(J44="Div by 0", "N/A", IF(J44="N/A","N/A", IF(J44&gt;30, "No", IF(J44&lt;-30, "No", "Yes"))))</f>
        <v>Yes</v>
      </c>
    </row>
    <row r="45" spans="1:11" x14ac:dyDescent="0.25">
      <c r="A45" s="104" t="s">
        <v>909</v>
      </c>
      <c r="B45" s="21" t="s">
        <v>213</v>
      </c>
      <c r="C45" s="44">
        <v>14.658866836</v>
      </c>
      <c r="D45" s="5" t="str">
        <f t="shared" si="7"/>
        <v>N/A</v>
      </c>
      <c r="E45" s="4">
        <v>14.132935734</v>
      </c>
      <c r="F45" s="5" t="str">
        <f t="shared" si="8"/>
        <v>N/A</v>
      </c>
      <c r="G45" s="4">
        <v>15.271987708999999</v>
      </c>
      <c r="H45" s="5" t="str">
        <f t="shared" si="9"/>
        <v>N/A</v>
      </c>
      <c r="I45" s="6">
        <v>-3.59</v>
      </c>
      <c r="J45" s="6">
        <v>8.06</v>
      </c>
      <c r="K45" s="85" t="str">
        <f>IF(J45="Div by 0", "N/A", IF(J45="N/A","N/A", IF(J45&gt;30, "No", IF(J45&lt;-30, "No", "Yes"))))</f>
        <v>Yes</v>
      </c>
    </row>
    <row r="46" spans="1:11" x14ac:dyDescent="0.25">
      <c r="A46" s="104" t="s">
        <v>932</v>
      </c>
      <c r="B46" s="21" t="s">
        <v>213</v>
      </c>
      <c r="C46" s="44">
        <v>0</v>
      </c>
      <c r="D46" s="5" t="str">
        <f t="shared" si="7"/>
        <v>N/A</v>
      </c>
      <c r="E46" s="4">
        <v>0</v>
      </c>
      <c r="F46" s="5" t="str">
        <f t="shared" si="8"/>
        <v>N/A</v>
      </c>
      <c r="G46" s="4">
        <v>0.79943300129999995</v>
      </c>
      <c r="H46" s="5" t="str">
        <f t="shared" si="9"/>
        <v>N/A</v>
      </c>
      <c r="I46" s="6" t="s">
        <v>1750</v>
      </c>
      <c r="J46" s="6" t="s">
        <v>1750</v>
      </c>
      <c r="K46" s="85" t="str">
        <f>IF(J46="Div by 0", "N/A", IF(J46="N/A","N/A", IF(J46&gt;30, "No", IF(J46&lt;-30, "No", "Yes"))))</f>
        <v>N/A</v>
      </c>
    </row>
    <row r="47" spans="1:11" x14ac:dyDescent="0.25">
      <c r="A47" s="111" t="s">
        <v>920</v>
      </c>
      <c r="B47" s="93" t="s">
        <v>213</v>
      </c>
      <c r="C47" s="110">
        <v>0</v>
      </c>
      <c r="D47" s="94" t="str">
        <f t="shared" si="7"/>
        <v>N/A</v>
      </c>
      <c r="E47" s="98">
        <v>0</v>
      </c>
      <c r="F47" s="94" t="str">
        <f t="shared" si="8"/>
        <v>N/A</v>
      </c>
      <c r="G47" s="98">
        <v>0</v>
      </c>
      <c r="H47" s="94" t="str">
        <f t="shared" si="9"/>
        <v>N/A</v>
      </c>
      <c r="I47" s="95" t="s">
        <v>1750</v>
      </c>
      <c r="J47" s="95" t="s">
        <v>1750</v>
      </c>
      <c r="K47" s="96" t="str">
        <f>IF(J47="Div by 0", "N/A", IF(J47="N/A","N/A", IF(J47&gt;30, "No", IF(J47&lt;-30, "No", "Yes"))))</f>
        <v>N/A</v>
      </c>
    </row>
    <row r="48" spans="1:11" ht="12" customHeight="1" x14ac:dyDescent="0.25">
      <c r="A48" s="177" t="s">
        <v>1619</v>
      </c>
      <c r="B48" s="178"/>
      <c r="C48" s="178"/>
      <c r="D48" s="178"/>
      <c r="E48" s="178"/>
      <c r="F48" s="178"/>
      <c r="G48" s="178"/>
      <c r="H48" s="178"/>
      <c r="I48" s="178"/>
      <c r="J48" s="178"/>
      <c r="K48" s="179"/>
    </row>
    <row r="49" spans="1:11" x14ac:dyDescent="0.25">
      <c r="A49" s="167" t="s">
        <v>1617</v>
      </c>
      <c r="B49" s="168"/>
      <c r="C49" s="168"/>
      <c r="D49" s="168"/>
      <c r="E49" s="168"/>
      <c r="F49" s="168"/>
      <c r="G49" s="168"/>
      <c r="H49" s="168"/>
      <c r="I49" s="168"/>
      <c r="J49" s="168"/>
      <c r="K49" s="169"/>
    </row>
    <row r="50" spans="1:11" x14ac:dyDescent="0.25">
      <c r="A50" s="170" t="s">
        <v>1705</v>
      </c>
      <c r="B50" s="170"/>
      <c r="C50" s="170"/>
      <c r="D50" s="170"/>
      <c r="E50" s="170"/>
      <c r="F50" s="170"/>
      <c r="G50" s="170"/>
      <c r="H50" s="170"/>
      <c r="I50" s="170"/>
      <c r="J50" s="170"/>
      <c r="K50" s="171"/>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1572</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5" t="s">
        <v>12</v>
      </c>
      <c r="B6" s="3" t="s">
        <v>213</v>
      </c>
      <c r="C6" s="43">
        <v>0</v>
      </c>
      <c r="D6" s="5" t="str">
        <f t="shared" ref="D6:D15" si="0">IF($B6="N/A","N/A",IF(C6&lt;0,"No","Yes"))</f>
        <v>N/A</v>
      </c>
      <c r="E6" s="43">
        <v>0</v>
      </c>
      <c r="F6" s="5" t="str">
        <f t="shared" ref="F6:F15" si="1">IF($B6="N/A","N/A",IF(E6&lt;0,"No","Yes"))</f>
        <v>N/A</v>
      </c>
      <c r="G6" s="43">
        <v>0</v>
      </c>
      <c r="H6" s="5" t="str">
        <f t="shared" ref="H6:H15" si="2">IF($B6="N/A","N/A",IF(G6&lt;0,"No","Yes"))</f>
        <v>N/A</v>
      </c>
      <c r="I6" s="6" t="s">
        <v>1750</v>
      </c>
      <c r="J6" s="6" t="s">
        <v>1750</v>
      </c>
      <c r="K6" s="85" t="str">
        <f t="shared" ref="K6:K15" si="3">IF(J6="Div by 0", "N/A", IF(J6="N/A","N/A", IF(J6&gt;30, "No", IF(J6&lt;-30, "No", "Yes"))))</f>
        <v>N/A</v>
      </c>
    </row>
    <row r="7" spans="1:11" x14ac:dyDescent="0.25">
      <c r="A7" s="105" t="s">
        <v>442</v>
      </c>
      <c r="B7" s="3" t="s">
        <v>213</v>
      </c>
      <c r="C7" s="44" t="s">
        <v>1750</v>
      </c>
      <c r="D7" s="5" t="str">
        <f t="shared" si="0"/>
        <v>N/A</v>
      </c>
      <c r="E7" s="44" t="s">
        <v>1750</v>
      </c>
      <c r="F7" s="5" t="str">
        <f t="shared" si="1"/>
        <v>N/A</v>
      </c>
      <c r="G7" s="44" t="s">
        <v>1750</v>
      </c>
      <c r="H7" s="5" t="str">
        <f t="shared" si="2"/>
        <v>N/A</v>
      </c>
      <c r="I7" s="6" t="s">
        <v>1750</v>
      </c>
      <c r="J7" s="6" t="s">
        <v>1750</v>
      </c>
      <c r="K7" s="85" t="str">
        <f t="shared" si="3"/>
        <v>N/A</v>
      </c>
    </row>
    <row r="8" spans="1:11" x14ac:dyDescent="0.25">
      <c r="A8" s="105" t="s">
        <v>443</v>
      </c>
      <c r="B8" s="3" t="s">
        <v>213</v>
      </c>
      <c r="C8" s="44" t="s">
        <v>1750</v>
      </c>
      <c r="D8" s="5" t="str">
        <f t="shared" si="0"/>
        <v>N/A</v>
      </c>
      <c r="E8" s="44" t="s">
        <v>1750</v>
      </c>
      <c r="F8" s="5" t="str">
        <f t="shared" si="1"/>
        <v>N/A</v>
      </c>
      <c r="G8" s="44" t="s">
        <v>1750</v>
      </c>
      <c r="H8" s="5" t="str">
        <f t="shared" si="2"/>
        <v>N/A</v>
      </c>
      <c r="I8" s="6" t="s">
        <v>1750</v>
      </c>
      <c r="J8" s="6" t="s">
        <v>1750</v>
      </c>
      <c r="K8" s="85" t="str">
        <f t="shared" si="3"/>
        <v>N/A</v>
      </c>
    </row>
    <row r="9" spans="1:11" x14ac:dyDescent="0.25">
      <c r="A9" s="105" t="s">
        <v>444</v>
      </c>
      <c r="B9" s="3" t="s">
        <v>213</v>
      </c>
      <c r="C9" s="44" t="s">
        <v>1750</v>
      </c>
      <c r="D9" s="5" t="str">
        <f t="shared" si="0"/>
        <v>N/A</v>
      </c>
      <c r="E9" s="44" t="s">
        <v>1750</v>
      </c>
      <c r="F9" s="5" t="str">
        <f t="shared" si="1"/>
        <v>N/A</v>
      </c>
      <c r="G9" s="44" t="s">
        <v>1750</v>
      </c>
      <c r="H9" s="5" t="str">
        <f t="shared" si="2"/>
        <v>N/A</v>
      </c>
      <c r="I9" s="6" t="s">
        <v>1750</v>
      </c>
      <c r="J9" s="6" t="s">
        <v>1750</v>
      </c>
      <c r="K9" s="85" t="str">
        <f t="shared" si="3"/>
        <v>N/A</v>
      </c>
    </row>
    <row r="10" spans="1:11" x14ac:dyDescent="0.25">
      <c r="A10" s="105" t="s">
        <v>445</v>
      </c>
      <c r="B10" s="3" t="s">
        <v>213</v>
      </c>
      <c r="C10" s="44" t="s">
        <v>1750</v>
      </c>
      <c r="D10" s="5" t="str">
        <f t="shared" si="0"/>
        <v>N/A</v>
      </c>
      <c r="E10" s="44" t="s">
        <v>1750</v>
      </c>
      <c r="F10" s="5" t="str">
        <f t="shared" si="1"/>
        <v>N/A</v>
      </c>
      <c r="G10" s="44" t="s">
        <v>1750</v>
      </c>
      <c r="H10" s="5" t="str">
        <f t="shared" si="2"/>
        <v>N/A</v>
      </c>
      <c r="I10" s="6" t="s">
        <v>1750</v>
      </c>
      <c r="J10" s="6" t="s">
        <v>1750</v>
      </c>
      <c r="K10" s="85" t="str">
        <f t="shared" si="3"/>
        <v>N/A</v>
      </c>
    </row>
    <row r="11" spans="1:11" ht="13" x14ac:dyDescent="0.3">
      <c r="A11" s="105" t="s">
        <v>1614</v>
      </c>
      <c r="B11" s="3" t="s">
        <v>213</v>
      </c>
      <c r="C11" s="44" t="s">
        <v>1750</v>
      </c>
      <c r="D11" s="5" t="str">
        <f t="shared" si="0"/>
        <v>N/A</v>
      </c>
      <c r="E11" s="44" t="s">
        <v>1750</v>
      </c>
      <c r="F11" s="5" t="str">
        <f t="shared" si="1"/>
        <v>N/A</v>
      </c>
      <c r="G11" s="44" t="s">
        <v>1750</v>
      </c>
      <c r="H11" s="5" t="str">
        <f t="shared" si="2"/>
        <v>N/A</v>
      </c>
      <c r="I11" s="6" t="s">
        <v>1750</v>
      </c>
      <c r="J11" s="6" t="s">
        <v>1750</v>
      </c>
      <c r="K11" s="85" t="str">
        <f t="shared" si="3"/>
        <v>N/A</v>
      </c>
    </row>
    <row r="12" spans="1:11" x14ac:dyDescent="0.25">
      <c r="A12" s="105" t="s">
        <v>16</v>
      </c>
      <c r="B12" s="3" t="s">
        <v>213</v>
      </c>
      <c r="C12" s="44" t="s">
        <v>1750</v>
      </c>
      <c r="D12" s="5" t="str">
        <f t="shared" si="0"/>
        <v>N/A</v>
      </c>
      <c r="E12" s="44" t="s">
        <v>1750</v>
      </c>
      <c r="F12" s="5" t="str">
        <f t="shared" si="1"/>
        <v>N/A</v>
      </c>
      <c r="G12" s="44" t="s">
        <v>1750</v>
      </c>
      <c r="H12" s="5" t="str">
        <f t="shared" si="2"/>
        <v>N/A</v>
      </c>
      <c r="I12" s="6" t="s">
        <v>1750</v>
      </c>
      <c r="J12" s="6" t="s">
        <v>1750</v>
      </c>
      <c r="K12" s="85" t="str">
        <f t="shared" si="3"/>
        <v>N/A</v>
      </c>
    </row>
    <row r="13" spans="1:11" x14ac:dyDescent="0.25">
      <c r="A13" s="105" t="s">
        <v>36</v>
      </c>
      <c r="B13" s="3" t="s">
        <v>213</v>
      </c>
      <c r="C13" s="44" t="s">
        <v>1750</v>
      </c>
      <c r="D13" s="5" t="str">
        <f t="shared" si="0"/>
        <v>N/A</v>
      </c>
      <c r="E13" s="44" t="s">
        <v>1750</v>
      </c>
      <c r="F13" s="5" t="str">
        <f t="shared" si="1"/>
        <v>N/A</v>
      </c>
      <c r="G13" s="44" t="s">
        <v>1750</v>
      </c>
      <c r="H13" s="5" t="str">
        <f t="shared" si="2"/>
        <v>N/A</v>
      </c>
      <c r="I13" s="6" t="s">
        <v>1750</v>
      </c>
      <c r="J13" s="6" t="s">
        <v>1750</v>
      </c>
      <c r="K13" s="85" t="str">
        <f t="shared" si="3"/>
        <v>N/A</v>
      </c>
    </row>
    <row r="14" spans="1:11" x14ac:dyDescent="0.25">
      <c r="A14" s="105" t="s">
        <v>37</v>
      </c>
      <c r="B14" s="3" t="s">
        <v>213</v>
      </c>
      <c r="C14" s="44" t="s">
        <v>1750</v>
      </c>
      <c r="D14" s="5" t="str">
        <f t="shared" si="0"/>
        <v>N/A</v>
      </c>
      <c r="E14" s="44" t="s">
        <v>1750</v>
      </c>
      <c r="F14" s="5" t="str">
        <f t="shared" si="1"/>
        <v>N/A</v>
      </c>
      <c r="G14" s="44" t="s">
        <v>1750</v>
      </c>
      <c r="H14" s="5" t="str">
        <f t="shared" si="2"/>
        <v>N/A</v>
      </c>
      <c r="I14" s="6" t="s">
        <v>1750</v>
      </c>
      <c r="J14" s="6" t="s">
        <v>1750</v>
      </c>
      <c r="K14" s="85" t="str">
        <f t="shared" si="3"/>
        <v>N/A</v>
      </c>
    </row>
    <row r="15" spans="1:11" x14ac:dyDescent="0.25">
      <c r="A15" s="105" t="s">
        <v>38</v>
      </c>
      <c r="B15" s="3" t="s">
        <v>213</v>
      </c>
      <c r="C15" s="44" t="s">
        <v>1750</v>
      </c>
      <c r="D15" s="5" t="str">
        <f t="shared" si="0"/>
        <v>N/A</v>
      </c>
      <c r="E15" s="44" t="s">
        <v>1750</v>
      </c>
      <c r="F15" s="5" t="str">
        <f t="shared" si="1"/>
        <v>N/A</v>
      </c>
      <c r="G15" s="44" t="s">
        <v>1750</v>
      </c>
      <c r="H15" s="5" t="str">
        <f t="shared" si="2"/>
        <v>N/A</v>
      </c>
      <c r="I15" s="6" t="s">
        <v>1750</v>
      </c>
      <c r="J15" s="6" t="s">
        <v>1750</v>
      </c>
      <c r="K15" s="85" t="str">
        <f t="shared" si="3"/>
        <v>N/A</v>
      </c>
    </row>
    <row r="16" spans="1:11" x14ac:dyDescent="0.25">
      <c r="A16" s="105" t="s">
        <v>376</v>
      </c>
      <c r="B16" s="3" t="s">
        <v>213</v>
      </c>
      <c r="C16" s="4" t="s">
        <v>1750</v>
      </c>
      <c r="D16" s="5" t="str">
        <f t="shared" ref="D16:D41" si="4">IF($B16="N/A","N/A",IF(C16&lt;0,"No","Yes"))</f>
        <v>N/A</v>
      </c>
      <c r="E16" s="4" t="s">
        <v>1750</v>
      </c>
      <c r="F16" s="5" t="str">
        <f t="shared" ref="F16:F41" si="5">IF($B16="N/A","N/A",IF(E16&lt;0,"No","Yes"))</f>
        <v>N/A</v>
      </c>
      <c r="G16" s="4" t="s">
        <v>1750</v>
      </c>
      <c r="H16" s="5" t="str">
        <f t="shared" ref="H16:H41" si="6">IF($B16="N/A","N/A",IF(G16&lt;0,"No","Yes"))</f>
        <v>N/A</v>
      </c>
      <c r="I16" s="6" t="s">
        <v>1750</v>
      </c>
      <c r="J16" s="6" t="s">
        <v>1750</v>
      </c>
      <c r="K16" s="85" t="str">
        <f t="shared" ref="K16:K41" si="7">IF(J16="Div by 0", "N/A", IF(J16="N/A","N/A", IF(J16&gt;30, "No", IF(J16&lt;-30, "No", "Yes"))))</f>
        <v>N/A</v>
      </c>
    </row>
    <row r="17" spans="1:11" x14ac:dyDescent="0.25">
      <c r="A17" s="105" t="s">
        <v>377</v>
      </c>
      <c r="B17" s="3" t="s">
        <v>213</v>
      </c>
      <c r="C17" s="4" t="s">
        <v>1750</v>
      </c>
      <c r="D17" s="5" t="str">
        <f t="shared" si="4"/>
        <v>N/A</v>
      </c>
      <c r="E17" s="4" t="s">
        <v>1750</v>
      </c>
      <c r="F17" s="5" t="str">
        <f t="shared" si="5"/>
        <v>N/A</v>
      </c>
      <c r="G17" s="4" t="s">
        <v>1750</v>
      </c>
      <c r="H17" s="5" t="str">
        <f t="shared" si="6"/>
        <v>N/A</v>
      </c>
      <c r="I17" s="6" t="s">
        <v>1750</v>
      </c>
      <c r="J17" s="6" t="s">
        <v>1750</v>
      </c>
      <c r="K17" s="85" t="str">
        <f t="shared" si="7"/>
        <v>N/A</v>
      </c>
    </row>
    <row r="18" spans="1:11" x14ac:dyDescent="0.25">
      <c r="A18" s="105" t="s">
        <v>378</v>
      </c>
      <c r="B18" s="3" t="s">
        <v>213</v>
      </c>
      <c r="C18" s="4" t="s">
        <v>1750</v>
      </c>
      <c r="D18" s="5" t="str">
        <f t="shared" si="4"/>
        <v>N/A</v>
      </c>
      <c r="E18" s="4" t="s">
        <v>1750</v>
      </c>
      <c r="F18" s="5" t="str">
        <f t="shared" si="5"/>
        <v>N/A</v>
      </c>
      <c r="G18" s="4" t="s">
        <v>1750</v>
      </c>
      <c r="H18" s="5" t="str">
        <f t="shared" si="6"/>
        <v>N/A</v>
      </c>
      <c r="I18" s="6" t="s">
        <v>1750</v>
      </c>
      <c r="J18" s="6" t="s">
        <v>1750</v>
      </c>
      <c r="K18" s="85" t="str">
        <f t="shared" si="7"/>
        <v>N/A</v>
      </c>
    </row>
    <row r="19" spans="1:11" x14ac:dyDescent="0.25">
      <c r="A19" s="105" t="s">
        <v>379</v>
      </c>
      <c r="B19" s="3" t="s">
        <v>213</v>
      </c>
      <c r="C19" s="4" t="s">
        <v>1750</v>
      </c>
      <c r="D19" s="5" t="str">
        <f t="shared" si="4"/>
        <v>N/A</v>
      </c>
      <c r="E19" s="4" t="s">
        <v>1750</v>
      </c>
      <c r="F19" s="5" t="str">
        <f t="shared" si="5"/>
        <v>N/A</v>
      </c>
      <c r="G19" s="4" t="s">
        <v>1750</v>
      </c>
      <c r="H19" s="5" t="str">
        <f t="shared" si="6"/>
        <v>N/A</v>
      </c>
      <c r="I19" s="6" t="s">
        <v>1750</v>
      </c>
      <c r="J19" s="6" t="s">
        <v>1750</v>
      </c>
      <c r="K19" s="85" t="str">
        <f t="shared" si="7"/>
        <v>N/A</v>
      </c>
    </row>
    <row r="20" spans="1:11" x14ac:dyDescent="0.25">
      <c r="A20" s="105" t="s">
        <v>380</v>
      </c>
      <c r="B20" s="3" t="s">
        <v>213</v>
      </c>
      <c r="C20" s="4" t="s">
        <v>1750</v>
      </c>
      <c r="D20" s="5" t="str">
        <f t="shared" si="4"/>
        <v>N/A</v>
      </c>
      <c r="E20" s="4" t="s">
        <v>1750</v>
      </c>
      <c r="F20" s="5" t="str">
        <f t="shared" si="5"/>
        <v>N/A</v>
      </c>
      <c r="G20" s="4" t="s">
        <v>1750</v>
      </c>
      <c r="H20" s="5" t="str">
        <f t="shared" si="6"/>
        <v>N/A</v>
      </c>
      <c r="I20" s="6" t="s">
        <v>1750</v>
      </c>
      <c r="J20" s="6" t="s">
        <v>1750</v>
      </c>
      <c r="K20" s="85" t="str">
        <f t="shared" si="7"/>
        <v>N/A</v>
      </c>
    </row>
    <row r="21" spans="1:11" x14ac:dyDescent="0.25">
      <c r="A21" s="105" t="s">
        <v>381</v>
      </c>
      <c r="B21" s="3" t="s">
        <v>213</v>
      </c>
      <c r="C21" s="4" t="s">
        <v>1750</v>
      </c>
      <c r="D21" s="5" t="str">
        <f t="shared" si="4"/>
        <v>N/A</v>
      </c>
      <c r="E21" s="4" t="s">
        <v>1750</v>
      </c>
      <c r="F21" s="5" t="str">
        <f t="shared" si="5"/>
        <v>N/A</v>
      </c>
      <c r="G21" s="4" t="s">
        <v>1750</v>
      </c>
      <c r="H21" s="5" t="str">
        <f t="shared" si="6"/>
        <v>N/A</v>
      </c>
      <c r="I21" s="6" t="s">
        <v>1750</v>
      </c>
      <c r="J21" s="6" t="s">
        <v>1750</v>
      </c>
      <c r="K21" s="85" t="str">
        <f t="shared" si="7"/>
        <v>N/A</v>
      </c>
    </row>
    <row r="22" spans="1:11" x14ac:dyDescent="0.25">
      <c r="A22" s="105" t="s">
        <v>382</v>
      </c>
      <c r="B22" s="3" t="s">
        <v>213</v>
      </c>
      <c r="C22" s="4" t="s">
        <v>1750</v>
      </c>
      <c r="D22" s="5" t="str">
        <f t="shared" si="4"/>
        <v>N/A</v>
      </c>
      <c r="E22" s="4" t="s">
        <v>1750</v>
      </c>
      <c r="F22" s="5" t="str">
        <f t="shared" si="5"/>
        <v>N/A</v>
      </c>
      <c r="G22" s="4" t="s">
        <v>1750</v>
      </c>
      <c r="H22" s="5" t="str">
        <f t="shared" si="6"/>
        <v>N/A</v>
      </c>
      <c r="I22" s="6" t="s">
        <v>1750</v>
      </c>
      <c r="J22" s="6" t="s">
        <v>1750</v>
      </c>
      <c r="K22" s="85" t="str">
        <f t="shared" si="7"/>
        <v>N/A</v>
      </c>
    </row>
    <row r="23" spans="1:11" x14ac:dyDescent="0.25">
      <c r="A23" s="105" t="s">
        <v>383</v>
      </c>
      <c r="B23" s="3" t="s">
        <v>213</v>
      </c>
      <c r="C23" s="4" t="s">
        <v>1750</v>
      </c>
      <c r="D23" s="5" t="str">
        <f t="shared" si="4"/>
        <v>N/A</v>
      </c>
      <c r="E23" s="4" t="s">
        <v>1750</v>
      </c>
      <c r="F23" s="5" t="str">
        <f t="shared" si="5"/>
        <v>N/A</v>
      </c>
      <c r="G23" s="4" t="s">
        <v>1750</v>
      </c>
      <c r="H23" s="5" t="str">
        <f t="shared" si="6"/>
        <v>N/A</v>
      </c>
      <c r="I23" s="6" t="s">
        <v>1750</v>
      </c>
      <c r="J23" s="6" t="s">
        <v>1750</v>
      </c>
      <c r="K23" s="85" t="str">
        <f t="shared" si="7"/>
        <v>N/A</v>
      </c>
    </row>
    <row r="24" spans="1:11" x14ac:dyDescent="0.25">
      <c r="A24" s="105" t="s">
        <v>384</v>
      </c>
      <c r="B24" s="3" t="s">
        <v>213</v>
      </c>
      <c r="C24" s="4" t="s">
        <v>1750</v>
      </c>
      <c r="D24" s="5" t="str">
        <f t="shared" si="4"/>
        <v>N/A</v>
      </c>
      <c r="E24" s="4" t="s">
        <v>1750</v>
      </c>
      <c r="F24" s="5" t="str">
        <f t="shared" si="5"/>
        <v>N/A</v>
      </c>
      <c r="G24" s="4" t="s">
        <v>1750</v>
      </c>
      <c r="H24" s="5" t="str">
        <f t="shared" si="6"/>
        <v>N/A</v>
      </c>
      <c r="I24" s="6" t="s">
        <v>1750</v>
      </c>
      <c r="J24" s="6" t="s">
        <v>1750</v>
      </c>
      <c r="K24" s="85" t="str">
        <f t="shared" si="7"/>
        <v>N/A</v>
      </c>
    </row>
    <row r="25" spans="1:11" x14ac:dyDescent="0.25">
      <c r="A25" s="105" t="s">
        <v>385</v>
      </c>
      <c r="B25" s="3" t="s">
        <v>213</v>
      </c>
      <c r="C25" s="4" t="s">
        <v>1750</v>
      </c>
      <c r="D25" s="5" t="str">
        <f t="shared" si="4"/>
        <v>N/A</v>
      </c>
      <c r="E25" s="4" t="s">
        <v>1750</v>
      </c>
      <c r="F25" s="5" t="str">
        <f t="shared" si="5"/>
        <v>N/A</v>
      </c>
      <c r="G25" s="4" t="s">
        <v>1750</v>
      </c>
      <c r="H25" s="5" t="str">
        <f t="shared" si="6"/>
        <v>N/A</v>
      </c>
      <c r="I25" s="6" t="s">
        <v>1750</v>
      </c>
      <c r="J25" s="6" t="s">
        <v>1750</v>
      </c>
      <c r="K25" s="85" t="str">
        <f t="shared" si="7"/>
        <v>N/A</v>
      </c>
    </row>
    <row r="26" spans="1:11" x14ac:dyDescent="0.25">
      <c r="A26" s="105" t="s">
        <v>386</v>
      </c>
      <c r="B26" s="3" t="s">
        <v>213</v>
      </c>
      <c r="C26" s="4" t="s">
        <v>1750</v>
      </c>
      <c r="D26" s="5" t="str">
        <f t="shared" si="4"/>
        <v>N/A</v>
      </c>
      <c r="E26" s="4" t="s">
        <v>1750</v>
      </c>
      <c r="F26" s="5" t="str">
        <f t="shared" si="5"/>
        <v>N/A</v>
      </c>
      <c r="G26" s="4" t="s">
        <v>1750</v>
      </c>
      <c r="H26" s="5" t="str">
        <f t="shared" si="6"/>
        <v>N/A</v>
      </c>
      <c r="I26" s="6" t="s">
        <v>1750</v>
      </c>
      <c r="J26" s="6" t="s">
        <v>1750</v>
      </c>
      <c r="K26" s="85" t="str">
        <f t="shared" si="7"/>
        <v>N/A</v>
      </c>
    </row>
    <row r="27" spans="1:11" x14ac:dyDescent="0.25">
      <c r="A27" s="105" t="s">
        <v>387</v>
      </c>
      <c r="B27" s="3" t="s">
        <v>213</v>
      </c>
      <c r="C27" s="4" t="s">
        <v>1750</v>
      </c>
      <c r="D27" s="5" t="str">
        <f t="shared" si="4"/>
        <v>N/A</v>
      </c>
      <c r="E27" s="4" t="s">
        <v>1750</v>
      </c>
      <c r="F27" s="5" t="str">
        <f t="shared" si="5"/>
        <v>N/A</v>
      </c>
      <c r="G27" s="4" t="s">
        <v>1750</v>
      </c>
      <c r="H27" s="5" t="str">
        <f t="shared" si="6"/>
        <v>N/A</v>
      </c>
      <c r="I27" s="6" t="s">
        <v>1750</v>
      </c>
      <c r="J27" s="6" t="s">
        <v>1750</v>
      </c>
      <c r="K27" s="85" t="str">
        <f t="shared" si="7"/>
        <v>N/A</v>
      </c>
    </row>
    <row r="28" spans="1:11" x14ac:dyDescent="0.25">
      <c r="A28" s="105" t="s">
        <v>388</v>
      </c>
      <c r="B28" s="3" t="s">
        <v>213</v>
      </c>
      <c r="C28" s="4" t="s">
        <v>1750</v>
      </c>
      <c r="D28" s="5" t="str">
        <f t="shared" si="4"/>
        <v>N/A</v>
      </c>
      <c r="E28" s="4" t="s">
        <v>1750</v>
      </c>
      <c r="F28" s="5" t="str">
        <f t="shared" si="5"/>
        <v>N/A</v>
      </c>
      <c r="G28" s="4" t="s">
        <v>1750</v>
      </c>
      <c r="H28" s="5" t="str">
        <f t="shared" si="6"/>
        <v>N/A</v>
      </c>
      <c r="I28" s="6" t="s">
        <v>1750</v>
      </c>
      <c r="J28" s="6" t="s">
        <v>1750</v>
      </c>
      <c r="K28" s="85" t="str">
        <f t="shared" si="7"/>
        <v>N/A</v>
      </c>
    </row>
    <row r="29" spans="1:11" x14ac:dyDescent="0.25">
      <c r="A29" s="105" t="s">
        <v>389</v>
      </c>
      <c r="B29" s="3" t="s">
        <v>213</v>
      </c>
      <c r="C29" s="4" t="s">
        <v>1750</v>
      </c>
      <c r="D29" s="5" t="str">
        <f t="shared" si="4"/>
        <v>N/A</v>
      </c>
      <c r="E29" s="4" t="s">
        <v>1750</v>
      </c>
      <c r="F29" s="5" t="str">
        <f t="shared" si="5"/>
        <v>N/A</v>
      </c>
      <c r="G29" s="4" t="s">
        <v>1750</v>
      </c>
      <c r="H29" s="5" t="str">
        <f t="shared" si="6"/>
        <v>N/A</v>
      </c>
      <c r="I29" s="6" t="s">
        <v>1750</v>
      </c>
      <c r="J29" s="6" t="s">
        <v>1750</v>
      </c>
      <c r="K29" s="85" t="str">
        <f t="shared" si="7"/>
        <v>N/A</v>
      </c>
    </row>
    <row r="30" spans="1:11" x14ac:dyDescent="0.25">
      <c r="A30" s="105" t="s">
        <v>390</v>
      </c>
      <c r="B30" s="3" t="s">
        <v>213</v>
      </c>
      <c r="C30" s="4" t="s">
        <v>1750</v>
      </c>
      <c r="D30" s="5" t="str">
        <f t="shared" si="4"/>
        <v>N/A</v>
      </c>
      <c r="E30" s="4" t="s">
        <v>1750</v>
      </c>
      <c r="F30" s="5" t="str">
        <f t="shared" si="5"/>
        <v>N/A</v>
      </c>
      <c r="G30" s="4" t="s">
        <v>1750</v>
      </c>
      <c r="H30" s="5" t="str">
        <f t="shared" si="6"/>
        <v>N/A</v>
      </c>
      <c r="I30" s="6" t="s">
        <v>1750</v>
      </c>
      <c r="J30" s="6" t="s">
        <v>1750</v>
      </c>
      <c r="K30" s="85" t="str">
        <f t="shared" si="7"/>
        <v>N/A</v>
      </c>
    </row>
    <row r="31" spans="1:11" x14ac:dyDescent="0.25">
      <c r="A31" s="105" t="s">
        <v>391</v>
      </c>
      <c r="B31" s="3" t="s">
        <v>213</v>
      </c>
      <c r="C31" s="4" t="s">
        <v>1750</v>
      </c>
      <c r="D31" s="5" t="str">
        <f t="shared" si="4"/>
        <v>N/A</v>
      </c>
      <c r="E31" s="4" t="s">
        <v>1750</v>
      </c>
      <c r="F31" s="5" t="str">
        <f t="shared" si="5"/>
        <v>N/A</v>
      </c>
      <c r="G31" s="4" t="s">
        <v>1750</v>
      </c>
      <c r="H31" s="5" t="str">
        <f t="shared" si="6"/>
        <v>N/A</v>
      </c>
      <c r="I31" s="6" t="s">
        <v>1750</v>
      </c>
      <c r="J31" s="6" t="s">
        <v>1750</v>
      </c>
      <c r="K31" s="85" t="str">
        <f t="shared" si="7"/>
        <v>N/A</v>
      </c>
    </row>
    <row r="32" spans="1:11" x14ac:dyDescent="0.25">
      <c r="A32" s="105" t="s">
        <v>392</v>
      </c>
      <c r="B32" s="3" t="s">
        <v>213</v>
      </c>
      <c r="C32" s="4" t="s">
        <v>1750</v>
      </c>
      <c r="D32" s="5" t="str">
        <f t="shared" si="4"/>
        <v>N/A</v>
      </c>
      <c r="E32" s="4" t="s">
        <v>1750</v>
      </c>
      <c r="F32" s="5" t="str">
        <f t="shared" si="5"/>
        <v>N/A</v>
      </c>
      <c r="G32" s="4" t="s">
        <v>1750</v>
      </c>
      <c r="H32" s="5" t="str">
        <f t="shared" si="6"/>
        <v>N/A</v>
      </c>
      <c r="I32" s="6" t="s">
        <v>1750</v>
      </c>
      <c r="J32" s="6" t="s">
        <v>1750</v>
      </c>
      <c r="K32" s="85" t="str">
        <f t="shared" si="7"/>
        <v>N/A</v>
      </c>
    </row>
    <row r="33" spans="1:11" x14ac:dyDescent="0.25">
      <c r="A33" s="105" t="s">
        <v>393</v>
      </c>
      <c r="B33" s="3" t="s">
        <v>213</v>
      </c>
      <c r="C33" s="4" t="s">
        <v>1750</v>
      </c>
      <c r="D33" s="5" t="str">
        <f t="shared" si="4"/>
        <v>N/A</v>
      </c>
      <c r="E33" s="4" t="s">
        <v>1750</v>
      </c>
      <c r="F33" s="5" t="str">
        <f t="shared" si="5"/>
        <v>N/A</v>
      </c>
      <c r="G33" s="4" t="s">
        <v>1750</v>
      </c>
      <c r="H33" s="5" t="str">
        <f t="shared" si="6"/>
        <v>N/A</v>
      </c>
      <c r="I33" s="6" t="s">
        <v>1750</v>
      </c>
      <c r="J33" s="6" t="s">
        <v>1750</v>
      </c>
      <c r="K33" s="85" t="str">
        <f t="shared" si="7"/>
        <v>N/A</v>
      </c>
    </row>
    <row r="34" spans="1:11" x14ac:dyDescent="0.25">
      <c r="A34" s="105" t="s">
        <v>394</v>
      </c>
      <c r="B34" s="3" t="s">
        <v>213</v>
      </c>
      <c r="C34" s="4" t="s">
        <v>1750</v>
      </c>
      <c r="D34" s="5" t="str">
        <f t="shared" si="4"/>
        <v>N/A</v>
      </c>
      <c r="E34" s="4" t="s">
        <v>1750</v>
      </c>
      <c r="F34" s="5" t="str">
        <f t="shared" si="5"/>
        <v>N/A</v>
      </c>
      <c r="G34" s="4" t="s">
        <v>1750</v>
      </c>
      <c r="H34" s="5" t="str">
        <f t="shared" si="6"/>
        <v>N/A</v>
      </c>
      <c r="I34" s="6" t="s">
        <v>1750</v>
      </c>
      <c r="J34" s="6" t="s">
        <v>1750</v>
      </c>
      <c r="K34" s="85" t="str">
        <f t="shared" si="7"/>
        <v>N/A</v>
      </c>
    </row>
    <row r="35" spans="1:11" x14ac:dyDescent="0.25">
      <c r="A35" s="105" t="s">
        <v>395</v>
      </c>
      <c r="B35" s="3" t="s">
        <v>213</v>
      </c>
      <c r="C35" s="4" t="s">
        <v>1750</v>
      </c>
      <c r="D35" s="5" t="str">
        <f t="shared" si="4"/>
        <v>N/A</v>
      </c>
      <c r="E35" s="4" t="s">
        <v>1750</v>
      </c>
      <c r="F35" s="5" t="str">
        <f t="shared" si="5"/>
        <v>N/A</v>
      </c>
      <c r="G35" s="4" t="s">
        <v>1750</v>
      </c>
      <c r="H35" s="5" t="str">
        <f t="shared" si="6"/>
        <v>N/A</v>
      </c>
      <c r="I35" s="6" t="s">
        <v>1750</v>
      </c>
      <c r="J35" s="6" t="s">
        <v>1750</v>
      </c>
      <c r="K35" s="85" t="str">
        <f t="shared" si="7"/>
        <v>N/A</v>
      </c>
    </row>
    <row r="36" spans="1:11" x14ac:dyDescent="0.25">
      <c r="A36" s="105" t="s">
        <v>396</v>
      </c>
      <c r="B36" s="3" t="s">
        <v>213</v>
      </c>
      <c r="C36" s="4" t="s">
        <v>1750</v>
      </c>
      <c r="D36" s="5" t="str">
        <f t="shared" si="4"/>
        <v>N/A</v>
      </c>
      <c r="E36" s="4" t="s">
        <v>1750</v>
      </c>
      <c r="F36" s="5" t="str">
        <f t="shared" si="5"/>
        <v>N/A</v>
      </c>
      <c r="G36" s="4" t="s">
        <v>1750</v>
      </c>
      <c r="H36" s="5" t="str">
        <f t="shared" si="6"/>
        <v>N/A</v>
      </c>
      <c r="I36" s="6" t="s">
        <v>1750</v>
      </c>
      <c r="J36" s="6" t="s">
        <v>1750</v>
      </c>
      <c r="K36" s="85" t="str">
        <f t="shared" si="7"/>
        <v>N/A</v>
      </c>
    </row>
    <row r="37" spans="1:11" x14ac:dyDescent="0.25">
      <c r="A37" s="105" t="s">
        <v>397</v>
      </c>
      <c r="B37" s="3" t="s">
        <v>213</v>
      </c>
      <c r="C37" s="4" t="s">
        <v>1750</v>
      </c>
      <c r="D37" s="5" t="str">
        <f t="shared" si="4"/>
        <v>N/A</v>
      </c>
      <c r="E37" s="4" t="s">
        <v>1750</v>
      </c>
      <c r="F37" s="5" t="str">
        <f t="shared" si="5"/>
        <v>N/A</v>
      </c>
      <c r="G37" s="4" t="s">
        <v>1750</v>
      </c>
      <c r="H37" s="5" t="str">
        <f t="shared" si="6"/>
        <v>N/A</v>
      </c>
      <c r="I37" s="6" t="s">
        <v>1750</v>
      </c>
      <c r="J37" s="6" t="s">
        <v>1750</v>
      </c>
      <c r="K37" s="85" t="str">
        <f t="shared" si="7"/>
        <v>N/A</v>
      </c>
    </row>
    <row r="38" spans="1:11" x14ac:dyDescent="0.25">
      <c r="A38" s="105" t="s">
        <v>398</v>
      </c>
      <c r="B38" s="3" t="s">
        <v>213</v>
      </c>
      <c r="C38" s="4" t="s">
        <v>1750</v>
      </c>
      <c r="D38" s="5" t="str">
        <f t="shared" si="4"/>
        <v>N/A</v>
      </c>
      <c r="E38" s="4" t="s">
        <v>1750</v>
      </c>
      <c r="F38" s="5" t="str">
        <f t="shared" si="5"/>
        <v>N/A</v>
      </c>
      <c r="G38" s="4" t="s">
        <v>1750</v>
      </c>
      <c r="H38" s="5" t="str">
        <f t="shared" si="6"/>
        <v>N/A</v>
      </c>
      <c r="I38" s="6" t="s">
        <v>1750</v>
      </c>
      <c r="J38" s="6" t="s">
        <v>1750</v>
      </c>
      <c r="K38" s="85" t="str">
        <f t="shared" si="7"/>
        <v>N/A</v>
      </c>
    </row>
    <row r="39" spans="1:11" x14ac:dyDescent="0.25">
      <c r="A39" s="105" t="s">
        <v>399</v>
      </c>
      <c r="B39" s="3" t="s">
        <v>213</v>
      </c>
      <c r="C39" s="4" t="s">
        <v>1750</v>
      </c>
      <c r="D39" s="5" t="str">
        <f t="shared" si="4"/>
        <v>N/A</v>
      </c>
      <c r="E39" s="4" t="s">
        <v>1750</v>
      </c>
      <c r="F39" s="5" t="str">
        <f t="shared" si="5"/>
        <v>N/A</v>
      </c>
      <c r="G39" s="4" t="s">
        <v>1750</v>
      </c>
      <c r="H39" s="5" t="str">
        <f t="shared" si="6"/>
        <v>N/A</v>
      </c>
      <c r="I39" s="6" t="s">
        <v>1750</v>
      </c>
      <c r="J39" s="6" t="s">
        <v>1750</v>
      </c>
      <c r="K39" s="85" t="str">
        <f t="shared" si="7"/>
        <v>N/A</v>
      </c>
    </row>
    <row r="40" spans="1:11" x14ac:dyDescent="0.25">
      <c r="A40" s="105" t="s">
        <v>400</v>
      </c>
      <c r="B40" s="3" t="s">
        <v>213</v>
      </c>
      <c r="C40" s="4" t="s">
        <v>1750</v>
      </c>
      <c r="D40" s="5" t="str">
        <f t="shared" si="4"/>
        <v>N/A</v>
      </c>
      <c r="E40" s="4" t="s">
        <v>1750</v>
      </c>
      <c r="F40" s="5" t="str">
        <f t="shared" si="5"/>
        <v>N/A</v>
      </c>
      <c r="G40" s="4" t="s">
        <v>1750</v>
      </c>
      <c r="H40" s="5" t="str">
        <f t="shared" si="6"/>
        <v>N/A</v>
      </c>
      <c r="I40" s="6" t="s">
        <v>1750</v>
      </c>
      <c r="J40" s="6" t="s">
        <v>1750</v>
      </c>
      <c r="K40" s="85" t="str">
        <f t="shared" si="7"/>
        <v>N/A</v>
      </c>
    </row>
    <row r="41" spans="1:11" x14ac:dyDescent="0.25">
      <c r="A41" s="105" t="s">
        <v>401</v>
      </c>
      <c r="B41" s="3" t="s">
        <v>213</v>
      </c>
      <c r="C41" s="4" t="s">
        <v>1750</v>
      </c>
      <c r="D41" s="5" t="str">
        <f t="shared" si="4"/>
        <v>N/A</v>
      </c>
      <c r="E41" s="4" t="s">
        <v>1750</v>
      </c>
      <c r="F41" s="5" t="str">
        <f t="shared" si="5"/>
        <v>N/A</v>
      </c>
      <c r="G41" s="4" t="s">
        <v>1750</v>
      </c>
      <c r="H41" s="5" t="str">
        <f t="shared" si="6"/>
        <v>N/A</v>
      </c>
      <c r="I41" s="6" t="s">
        <v>1750</v>
      </c>
      <c r="J41" s="6" t="s">
        <v>1750</v>
      </c>
      <c r="K41" s="85" t="str">
        <f t="shared" si="7"/>
        <v>N/A</v>
      </c>
    </row>
    <row r="42" spans="1:11" x14ac:dyDescent="0.25">
      <c r="A42" s="105" t="s">
        <v>32</v>
      </c>
      <c r="B42" s="3" t="s">
        <v>213</v>
      </c>
      <c r="C42" s="4" t="s">
        <v>1750</v>
      </c>
      <c r="D42" s="5" t="str">
        <f t="shared" ref="D42:D51" si="8">IF($B42="N/A","N/A",IF(C42&lt;0,"No","Yes"))</f>
        <v>N/A</v>
      </c>
      <c r="E42" s="4" t="s">
        <v>1750</v>
      </c>
      <c r="F42" s="5" t="str">
        <f t="shared" ref="F42:F51" si="9">IF($B42="N/A","N/A",IF(E42&lt;0,"No","Yes"))</f>
        <v>N/A</v>
      </c>
      <c r="G42" s="4" t="s">
        <v>1750</v>
      </c>
      <c r="H42" s="5" t="str">
        <f t="shared" ref="H42:H51" si="10">IF($B42="N/A","N/A",IF(G42&lt;0,"No","Yes"))</f>
        <v>N/A</v>
      </c>
      <c r="I42" s="6" t="s">
        <v>1750</v>
      </c>
      <c r="J42" s="6" t="s">
        <v>1750</v>
      </c>
      <c r="K42" s="85" t="str">
        <f t="shared" ref="K42:K51" si="11">IF(J42="Div by 0", "N/A", IF(J42="N/A","N/A", IF(J42&gt;30, "No", IF(J42&lt;-30, "No", "Yes"))))</f>
        <v>N/A</v>
      </c>
    </row>
    <row r="43" spans="1:11" x14ac:dyDescent="0.25">
      <c r="A43" s="105" t="s">
        <v>39</v>
      </c>
      <c r="B43" s="3" t="s">
        <v>213</v>
      </c>
      <c r="C43" s="4" t="s">
        <v>1750</v>
      </c>
      <c r="D43" s="5" t="str">
        <f t="shared" si="8"/>
        <v>N/A</v>
      </c>
      <c r="E43" s="4" t="s">
        <v>1750</v>
      </c>
      <c r="F43" s="5" t="str">
        <f t="shared" si="9"/>
        <v>N/A</v>
      </c>
      <c r="G43" s="4" t="s">
        <v>1750</v>
      </c>
      <c r="H43" s="5" t="str">
        <f t="shared" si="10"/>
        <v>N/A</v>
      </c>
      <c r="I43" s="6" t="s">
        <v>1750</v>
      </c>
      <c r="J43" s="6" t="s">
        <v>1750</v>
      </c>
      <c r="K43" s="85" t="str">
        <f t="shared" si="11"/>
        <v>N/A</v>
      </c>
    </row>
    <row r="44" spans="1:11" x14ac:dyDescent="0.25">
      <c r="A44" s="105" t="s">
        <v>40</v>
      </c>
      <c r="B44" s="3" t="s">
        <v>213</v>
      </c>
      <c r="C44" s="4" t="s">
        <v>1750</v>
      </c>
      <c r="D44" s="5" t="str">
        <f t="shared" si="8"/>
        <v>N/A</v>
      </c>
      <c r="E44" s="4" t="s">
        <v>1750</v>
      </c>
      <c r="F44" s="5" t="str">
        <f t="shared" si="9"/>
        <v>N/A</v>
      </c>
      <c r="G44" s="4" t="s">
        <v>1750</v>
      </c>
      <c r="H44" s="5" t="str">
        <f t="shared" si="10"/>
        <v>N/A</v>
      </c>
      <c r="I44" s="6" t="s">
        <v>1750</v>
      </c>
      <c r="J44" s="6" t="s">
        <v>1750</v>
      </c>
      <c r="K44" s="85" t="str">
        <f t="shared" si="11"/>
        <v>N/A</v>
      </c>
    </row>
    <row r="45" spans="1:11" x14ac:dyDescent="0.25">
      <c r="A45" s="105" t="s">
        <v>163</v>
      </c>
      <c r="B45" s="3" t="s">
        <v>213</v>
      </c>
      <c r="C45" s="4" t="s">
        <v>1750</v>
      </c>
      <c r="D45" s="5" t="str">
        <f t="shared" si="8"/>
        <v>N/A</v>
      </c>
      <c r="E45" s="4" t="s">
        <v>1750</v>
      </c>
      <c r="F45" s="5" t="str">
        <f t="shared" si="9"/>
        <v>N/A</v>
      </c>
      <c r="G45" s="4" t="s">
        <v>1750</v>
      </c>
      <c r="H45" s="5" t="str">
        <f t="shared" si="10"/>
        <v>N/A</v>
      </c>
      <c r="I45" s="6" t="s">
        <v>1750</v>
      </c>
      <c r="J45" s="6" t="s">
        <v>1750</v>
      </c>
      <c r="K45" s="85" t="str">
        <f t="shared" si="11"/>
        <v>N/A</v>
      </c>
    </row>
    <row r="46" spans="1:11" x14ac:dyDescent="0.25">
      <c r="A46" s="105" t="s">
        <v>41</v>
      </c>
      <c r="B46" s="3" t="s">
        <v>213</v>
      </c>
      <c r="C46" s="4" t="s">
        <v>1750</v>
      </c>
      <c r="D46" s="5" t="str">
        <f t="shared" si="8"/>
        <v>N/A</v>
      </c>
      <c r="E46" s="4" t="s">
        <v>1750</v>
      </c>
      <c r="F46" s="5" t="str">
        <f t="shared" si="9"/>
        <v>N/A</v>
      </c>
      <c r="G46" s="4" t="s">
        <v>1750</v>
      </c>
      <c r="H46" s="5" t="str">
        <f t="shared" si="10"/>
        <v>N/A</v>
      </c>
      <c r="I46" s="6" t="s">
        <v>1750</v>
      </c>
      <c r="J46" s="6" t="s">
        <v>1750</v>
      </c>
      <c r="K46" s="85" t="str">
        <f t="shared" si="11"/>
        <v>N/A</v>
      </c>
    </row>
    <row r="47" spans="1:11" x14ac:dyDescent="0.25">
      <c r="A47" s="105" t="s">
        <v>42</v>
      </c>
      <c r="B47" s="3" t="s">
        <v>213</v>
      </c>
      <c r="C47" s="4" t="s">
        <v>1750</v>
      </c>
      <c r="D47" s="5" t="str">
        <f t="shared" si="8"/>
        <v>N/A</v>
      </c>
      <c r="E47" s="4" t="s">
        <v>1750</v>
      </c>
      <c r="F47" s="5" t="str">
        <f t="shared" si="9"/>
        <v>N/A</v>
      </c>
      <c r="G47" s="4" t="s">
        <v>1750</v>
      </c>
      <c r="H47" s="5" t="str">
        <f t="shared" si="10"/>
        <v>N/A</v>
      </c>
      <c r="I47" s="6" t="s">
        <v>1750</v>
      </c>
      <c r="J47" s="6" t="s">
        <v>1750</v>
      </c>
      <c r="K47" s="85" t="str">
        <f t="shared" si="11"/>
        <v>N/A</v>
      </c>
    </row>
    <row r="48" spans="1:11" x14ac:dyDescent="0.25">
      <c r="A48" s="105" t="s">
        <v>43</v>
      </c>
      <c r="B48" s="3" t="s">
        <v>213</v>
      </c>
      <c r="C48" s="4" t="s">
        <v>1750</v>
      </c>
      <c r="D48" s="5" t="str">
        <f t="shared" si="8"/>
        <v>N/A</v>
      </c>
      <c r="E48" s="4" t="s">
        <v>1750</v>
      </c>
      <c r="F48" s="5" t="str">
        <f t="shared" si="9"/>
        <v>N/A</v>
      </c>
      <c r="G48" s="4" t="s">
        <v>1750</v>
      </c>
      <c r="H48" s="5" t="str">
        <f t="shared" si="10"/>
        <v>N/A</v>
      </c>
      <c r="I48" s="6" t="s">
        <v>1750</v>
      </c>
      <c r="J48" s="6" t="s">
        <v>1750</v>
      </c>
      <c r="K48" s="85" t="str">
        <f t="shared" si="11"/>
        <v>N/A</v>
      </c>
    </row>
    <row r="49" spans="1:12" x14ac:dyDescent="0.25">
      <c r="A49" s="105" t="s">
        <v>44</v>
      </c>
      <c r="B49" s="3" t="s">
        <v>213</v>
      </c>
      <c r="C49" s="4" t="s">
        <v>1750</v>
      </c>
      <c r="D49" s="5" t="str">
        <f t="shared" si="8"/>
        <v>N/A</v>
      </c>
      <c r="E49" s="4" t="s">
        <v>1750</v>
      </c>
      <c r="F49" s="5" t="str">
        <f t="shared" si="9"/>
        <v>N/A</v>
      </c>
      <c r="G49" s="4" t="s">
        <v>1750</v>
      </c>
      <c r="H49" s="5" t="str">
        <f t="shared" si="10"/>
        <v>N/A</v>
      </c>
      <c r="I49" s="6" t="s">
        <v>1750</v>
      </c>
      <c r="J49" s="6" t="s">
        <v>1750</v>
      </c>
      <c r="K49" s="85" t="str">
        <f t="shared" si="11"/>
        <v>N/A</v>
      </c>
    </row>
    <row r="50" spans="1:12" x14ac:dyDescent="0.25">
      <c r="A50" s="105" t="s">
        <v>45</v>
      </c>
      <c r="B50" s="3" t="s">
        <v>213</v>
      </c>
      <c r="C50" s="4" t="s">
        <v>1750</v>
      </c>
      <c r="D50" s="5" t="str">
        <f t="shared" si="8"/>
        <v>N/A</v>
      </c>
      <c r="E50" s="4" t="s">
        <v>1750</v>
      </c>
      <c r="F50" s="5" t="str">
        <f t="shared" si="9"/>
        <v>N/A</v>
      </c>
      <c r="G50" s="4" t="s">
        <v>1750</v>
      </c>
      <c r="H50" s="5" t="str">
        <f t="shared" si="10"/>
        <v>N/A</v>
      </c>
      <c r="I50" s="6" t="s">
        <v>1750</v>
      </c>
      <c r="J50" s="6" t="s">
        <v>1750</v>
      </c>
      <c r="K50" s="85" t="str">
        <f t="shared" si="11"/>
        <v>N/A</v>
      </c>
    </row>
    <row r="51" spans="1:12" x14ac:dyDescent="0.25">
      <c r="A51" s="105" t="s">
        <v>50</v>
      </c>
      <c r="B51" s="3" t="s">
        <v>213</v>
      </c>
      <c r="C51" s="4" t="s">
        <v>1750</v>
      </c>
      <c r="D51" s="5" t="str">
        <f t="shared" si="8"/>
        <v>N/A</v>
      </c>
      <c r="E51" s="4" t="s">
        <v>1750</v>
      </c>
      <c r="F51" s="5" t="str">
        <f t="shared" si="9"/>
        <v>N/A</v>
      </c>
      <c r="G51" s="4" t="s">
        <v>1750</v>
      </c>
      <c r="H51" s="5" t="str">
        <f t="shared" si="10"/>
        <v>N/A</v>
      </c>
      <c r="I51" s="6" t="s">
        <v>1750</v>
      </c>
      <c r="J51" s="6" t="s">
        <v>1750</v>
      </c>
      <c r="K51" s="85" t="str">
        <f t="shared" si="11"/>
        <v>N/A</v>
      </c>
      <c r="L51" s="29"/>
    </row>
    <row r="52" spans="1:12" s="29" customFormat="1" x14ac:dyDescent="0.25">
      <c r="A52" s="104" t="s">
        <v>893</v>
      </c>
      <c r="B52" s="3" t="s">
        <v>213</v>
      </c>
      <c r="C52" s="4" t="s">
        <v>1750</v>
      </c>
      <c r="D52" s="5" t="str">
        <f t="shared" ref="D52:D57" si="12">IF($B52="N/A","N/A",IF(C52&lt;0,"No","Yes"))</f>
        <v>N/A</v>
      </c>
      <c r="E52" s="4" t="s">
        <v>1750</v>
      </c>
      <c r="F52" s="5" t="str">
        <f t="shared" ref="F52:F57" si="13">IF($B52="N/A","N/A",IF(E52&lt;0,"No","Yes"))</f>
        <v>N/A</v>
      </c>
      <c r="G52" s="4" t="s">
        <v>1750</v>
      </c>
      <c r="H52" s="5" t="str">
        <f t="shared" ref="H52:H57" si="14">IF($B52="N/A","N/A",IF(G52&lt;0,"No","Yes"))</f>
        <v>N/A</v>
      </c>
      <c r="I52" s="6" t="s">
        <v>1750</v>
      </c>
      <c r="J52" s="6" t="s">
        <v>1750</v>
      </c>
      <c r="K52" s="85" t="str">
        <f t="shared" ref="K52:K57" si="15">IF(J52="Div by 0", "N/A", IF(J52="N/A","N/A", IF(J52&gt;30, "No", IF(J52&lt;-30, "No", "Yes"))))</f>
        <v>N/A</v>
      </c>
    </row>
    <row r="53" spans="1:12" s="29" customFormat="1" x14ac:dyDescent="0.25">
      <c r="A53" s="104" t="s">
        <v>894</v>
      </c>
      <c r="B53" s="3" t="s">
        <v>213</v>
      </c>
      <c r="C53" s="4" t="s">
        <v>1750</v>
      </c>
      <c r="D53" s="5" t="str">
        <f t="shared" si="12"/>
        <v>N/A</v>
      </c>
      <c r="E53" s="4" t="s">
        <v>1750</v>
      </c>
      <c r="F53" s="5" t="str">
        <f t="shared" si="13"/>
        <v>N/A</v>
      </c>
      <c r="G53" s="4" t="s">
        <v>1750</v>
      </c>
      <c r="H53" s="5" t="str">
        <f t="shared" si="14"/>
        <v>N/A</v>
      </c>
      <c r="I53" s="6" t="s">
        <v>1750</v>
      </c>
      <c r="J53" s="6" t="s">
        <v>1750</v>
      </c>
      <c r="K53" s="85" t="str">
        <f t="shared" si="15"/>
        <v>N/A</v>
      </c>
    </row>
    <row r="54" spans="1:12" s="29" customFormat="1" x14ac:dyDescent="0.25">
      <c r="A54" s="104" t="s">
        <v>895</v>
      </c>
      <c r="B54" s="3" t="s">
        <v>213</v>
      </c>
      <c r="C54" s="4" t="s">
        <v>1750</v>
      </c>
      <c r="D54" s="5" t="str">
        <f t="shared" si="12"/>
        <v>N/A</v>
      </c>
      <c r="E54" s="4" t="s">
        <v>1750</v>
      </c>
      <c r="F54" s="5" t="str">
        <f t="shared" si="13"/>
        <v>N/A</v>
      </c>
      <c r="G54" s="4" t="s">
        <v>1750</v>
      </c>
      <c r="H54" s="5" t="str">
        <f t="shared" si="14"/>
        <v>N/A</v>
      </c>
      <c r="I54" s="6" t="s">
        <v>1750</v>
      </c>
      <c r="J54" s="6" t="s">
        <v>1750</v>
      </c>
      <c r="K54" s="85" t="str">
        <f t="shared" si="15"/>
        <v>N/A</v>
      </c>
    </row>
    <row r="55" spans="1:12" s="29" customFormat="1" x14ac:dyDescent="0.25">
      <c r="A55" s="104" t="s">
        <v>896</v>
      </c>
      <c r="B55" s="3" t="s">
        <v>213</v>
      </c>
      <c r="C55" s="4" t="s">
        <v>1750</v>
      </c>
      <c r="D55" s="5" t="str">
        <f t="shared" si="12"/>
        <v>N/A</v>
      </c>
      <c r="E55" s="4" t="s">
        <v>1750</v>
      </c>
      <c r="F55" s="5" t="str">
        <f t="shared" si="13"/>
        <v>N/A</v>
      </c>
      <c r="G55" s="4" t="s">
        <v>1750</v>
      </c>
      <c r="H55" s="5" t="str">
        <f t="shared" si="14"/>
        <v>N/A</v>
      </c>
      <c r="I55" s="6" t="s">
        <v>1750</v>
      </c>
      <c r="J55" s="6" t="s">
        <v>1750</v>
      </c>
      <c r="K55" s="85" t="str">
        <f t="shared" si="15"/>
        <v>N/A</v>
      </c>
    </row>
    <row r="56" spans="1:12" s="29" customFormat="1" ht="25" x14ac:dyDescent="0.25">
      <c r="A56" s="104" t="s">
        <v>897</v>
      </c>
      <c r="B56" s="3" t="s">
        <v>213</v>
      </c>
      <c r="C56" s="4" t="s">
        <v>1750</v>
      </c>
      <c r="D56" s="5" t="str">
        <f t="shared" si="12"/>
        <v>N/A</v>
      </c>
      <c r="E56" s="4" t="s">
        <v>1750</v>
      </c>
      <c r="F56" s="5" t="str">
        <f t="shared" si="13"/>
        <v>N/A</v>
      </c>
      <c r="G56" s="4" t="s">
        <v>1750</v>
      </c>
      <c r="H56" s="5" t="str">
        <f t="shared" si="14"/>
        <v>N/A</v>
      </c>
      <c r="I56" s="6" t="s">
        <v>1750</v>
      </c>
      <c r="J56" s="6" t="s">
        <v>1750</v>
      </c>
      <c r="K56" s="85" t="str">
        <f t="shared" si="15"/>
        <v>N/A</v>
      </c>
    </row>
    <row r="57" spans="1:12" s="29" customFormat="1" ht="25" x14ac:dyDescent="0.25">
      <c r="A57" s="111" t="s">
        <v>933</v>
      </c>
      <c r="B57" s="113" t="s">
        <v>213</v>
      </c>
      <c r="C57" s="98" t="s">
        <v>1750</v>
      </c>
      <c r="D57" s="94" t="str">
        <f t="shared" si="12"/>
        <v>N/A</v>
      </c>
      <c r="E57" s="98" t="s">
        <v>1750</v>
      </c>
      <c r="F57" s="94" t="str">
        <f t="shared" si="13"/>
        <v>N/A</v>
      </c>
      <c r="G57" s="98" t="s">
        <v>1750</v>
      </c>
      <c r="H57" s="94" t="str">
        <f t="shared" si="14"/>
        <v>N/A</v>
      </c>
      <c r="I57" s="95" t="s">
        <v>1750</v>
      </c>
      <c r="J57" s="95" t="s">
        <v>1750</v>
      </c>
      <c r="K57" s="96" t="str">
        <f t="shared" si="15"/>
        <v>N/A</v>
      </c>
      <c r="L57" s="13"/>
    </row>
    <row r="58" spans="1:12" ht="12" customHeight="1" x14ac:dyDescent="0.25">
      <c r="A58" s="177" t="s">
        <v>1619</v>
      </c>
      <c r="B58" s="178"/>
      <c r="C58" s="178"/>
      <c r="D58" s="178"/>
      <c r="E58" s="178"/>
      <c r="F58" s="178"/>
      <c r="G58" s="178"/>
      <c r="H58" s="178"/>
      <c r="I58" s="178"/>
      <c r="J58" s="178"/>
      <c r="K58" s="179"/>
    </row>
    <row r="59" spans="1:12" x14ac:dyDescent="0.25">
      <c r="A59" s="167" t="s">
        <v>1617</v>
      </c>
      <c r="B59" s="168"/>
      <c r="C59" s="168"/>
      <c r="D59" s="168"/>
      <c r="E59" s="168"/>
      <c r="F59" s="168"/>
      <c r="G59" s="168"/>
      <c r="H59" s="168"/>
      <c r="I59" s="168"/>
      <c r="J59" s="168"/>
      <c r="K59" s="169"/>
    </row>
    <row r="60" spans="1:12" x14ac:dyDescent="0.25">
      <c r="A60" s="170" t="s">
        <v>1705</v>
      </c>
      <c r="B60" s="170"/>
      <c r="C60" s="170"/>
      <c r="D60" s="170"/>
      <c r="E60" s="170"/>
      <c r="F60" s="170"/>
      <c r="G60" s="170"/>
      <c r="H60" s="170"/>
      <c r="I60" s="170"/>
      <c r="J60" s="170"/>
      <c r="K60" s="171"/>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1573</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ht="12.75" customHeight="1" x14ac:dyDescent="0.25">
      <c r="A6" s="108" t="s">
        <v>344</v>
      </c>
      <c r="B6" s="5" t="s">
        <v>213</v>
      </c>
      <c r="C6" s="14">
        <v>7</v>
      </c>
      <c r="D6" s="5" t="s">
        <v>213</v>
      </c>
      <c r="E6" s="14">
        <v>7</v>
      </c>
      <c r="F6" s="5" t="s">
        <v>213</v>
      </c>
      <c r="G6" s="14">
        <v>7</v>
      </c>
      <c r="H6" s="5" t="s">
        <v>213</v>
      </c>
      <c r="I6" s="73" t="s">
        <v>213</v>
      </c>
      <c r="J6" s="73" t="s">
        <v>213</v>
      </c>
      <c r="K6" s="85" t="s">
        <v>213</v>
      </c>
    </row>
    <row r="7" spans="1:11" x14ac:dyDescent="0.25">
      <c r="A7" s="84" t="s">
        <v>12</v>
      </c>
      <c r="B7" s="16" t="s">
        <v>213</v>
      </c>
      <c r="C7" s="17">
        <v>526347</v>
      </c>
      <c r="D7" s="18" t="str">
        <f>IF($B7="N/A","N/A",IF(C7&gt;15,"No",IF(C7&lt;-15,"No","Yes")))</f>
        <v>N/A</v>
      </c>
      <c r="E7" s="17">
        <v>535200</v>
      </c>
      <c r="F7" s="18" t="str">
        <f>IF($B7="N/A","N/A",IF(E7&gt;15,"No",IF(E7&lt;-15,"No","Yes")))</f>
        <v>N/A</v>
      </c>
      <c r="G7" s="17">
        <v>553763</v>
      </c>
      <c r="H7" s="18" t="str">
        <f>IF($B7="N/A","N/A",IF(G7&gt;15,"No",IF(G7&lt;-15,"No","Yes")))</f>
        <v>N/A</v>
      </c>
      <c r="I7" s="19">
        <v>1.6819999999999999</v>
      </c>
      <c r="J7" s="19">
        <v>3.468</v>
      </c>
      <c r="K7" s="86" t="str">
        <f t="shared" ref="K7:K22" si="0">IF(J7="Div by 0", "N/A", IF(J7="N/A","N/A", IF(J7&gt;30, "No", IF(J7&lt;-30, "No", "Yes"))))</f>
        <v>Yes</v>
      </c>
    </row>
    <row r="8" spans="1:11" x14ac:dyDescent="0.25">
      <c r="A8" s="84" t="s">
        <v>362</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1" x14ac:dyDescent="0.25">
      <c r="A9" s="84" t="s">
        <v>119</v>
      </c>
      <c r="B9" s="21" t="s">
        <v>213</v>
      </c>
      <c r="C9" s="5">
        <v>0</v>
      </c>
      <c r="D9" s="5" t="str">
        <f>IF($B9="N/A","N/A",IF(C9&gt;15,"No",IF(C9&lt;-15,"No","Yes")))</f>
        <v>N/A</v>
      </c>
      <c r="E9" s="5">
        <v>0</v>
      </c>
      <c r="F9" s="5" t="str">
        <f>IF($B9="N/A","N/A",IF(E9&gt;15,"No",IF(E9&lt;-15,"No","Yes")))</f>
        <v>N/A</v>
      </c>
      <c r="G9" s="5">
        <v>0</v>
      </c>
      <c r="H9" s="5" t="str">
        <f>IF($B9="N/A","N/A",IF(G9&gt;15,"No",IF(G9&lt;-15,"No","Yes")))</f>
        <v>N/A</v>
      </c>
      <c r="I9" s="6" t="s">
        <v>1750</v>
      </c>
      <c r="J9" s="6" t="s">
        <v>1750</v>
      </c>
      <c r="K9" s="85" t="str">
        <f t="shared" si="0"/>
        <v>N/A</v>
      </c>
    </row>
    <row r="10" spans="1:11" x14ac:dyDescent="0.25">
      <c r="A10" s="84" t="s">
        <v>120</v>
      </c>
      <c r="B10" s="21" t="s">
        <v>213</v>
      </c>
      <c r="C10" s="5">
        <v>0</v>
      </c>
      <c r="D10" s="5" t="str">
        <f>IF($B10="N/A","N/A",IF(C10&gt;15,"No",IF(C10&lt;-15,"No","Yes")))</f>
        <v>N/A</v>
      </c>
      <c r="E10" s="5">
        <v>0</v>
      </c>
      <c r="F10" s="5" t="str">
        <f>IF($B10="N/A","N/A",IF(E10&gt;15,"No",IF(E10&lt;-15,"No","Yes")))</f>
        <v>N/A</v>
      </c>
      <c r="G10" s="5">
        <v>0</v>
      </c>
      <c r="H10" s="5" t="str">
        <f>IF($B10="N/A","N/A",IF(G10&gt;15,"No",IF(G10&lt;-15,"No","Yes")))</f>
        <v>N/A</v>
      </c>
      <c r="I10" s="6" t="s">
        <v>1750</v>
      </c>
      <c r="J10" s="6" t="s">
        <v>1750</v>
      </c>
      <c r="K10" s="85" t="str">
        <f t="shared" si="0"/>
        <v>N/A</v>
      </c>
    </row>
    <row r="11" spans="1:11" x14ac:dyDescent="0.25">
      <c r="A11" s="84" t="s">
        <v>834</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85" t="str">
        <f t="shared" si="0"/>
        <v>Yes</v>
      </c>
    </row>
    <row r="12" spans="1:11" x14ac:dyDescent="0.25">
      <c r="A12" s="84"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1750</v>
      </c>
      <c r="J12" s="6" t="s">
        <v>1750</v>
      </c>
      <c r="K12" s="85" t="str">
        <f t="shared" si="0"/>
        <v>N/A</v>
      </c>
    </row>
    <row r="13" spans="1:11" x14ac:dyDescent="0.25">
      <c r="A13" s="84" t="s">
        <v>835</v>
      </c>
      <c r="B13" s="21" t="s">
        <v>214</v>
      </c>
      <c r="C13" s="5">
        <v>90.161433427000006</v>
      </c>
      <c r="D13" s="5" t="str">
        <f t="shared" si="1"/>
        <v>No</v>
      </c>
      <c r="E13" s="5">
        <v>89.930680120000005</v>
      </c>
      <c r="F13" s="5" t="str">
        <f t="shared" si="2"/>
        <v>No</v>
      </c>
      <c r="G13" s="5">
        <v>92.846398187999995</v>
      </c>
      <c r="H13" s="5" t="str">
        <f t="shared" si="3"/>
        <v>No</v>
      </c>
      <c r="I13" s="6">
        <v>-0.25600000000000001</v>
      </c>
      <c r="J13" s="6">
        <v>3.242</v>
      </c>
      <c r="K13" s="85" t="str">
        <f t="shared" si="0"/>
        <v>Yes</v>
      </c>
    </row>
    <row r="14" spans="1:11" x14ac:dyDescent="0.25">
      <c r="A14" s="84" t="s">
        <v>13</v>
      </c>
      <c r="B14" s="21" t="s">
        <v>213</v>
      </c>
      <c r="C14" s="22">
        <v>526347</v>
      </c>
      <c r="D14" s="5" t="str">
        <f>IF($B14="N/A","N/A",IF(C14&gt;15,"No",IF(C14&lt;-15,"No","Yes")))</f>
        <v>N/A</v>
      </c>
      <c r="E14" s="22">
        <v>535200</v>
      </c>
      <c r="F14" s="5" t="str">
        <f>IF($B14="N/A","N/A",IF(E14&gt;15,"No",IF(E14&lt;-15,"No","Yes")))</f>
        <v>N/A</v>
      </c>
      <c r="G14" s="22">
        <v>553763</v>
      </c>
      <c r="H14" s="5" t="str">
        <f>IF($B14="N/A","N/A",IF(G14&gt;15,"No",IF(G14&lt;-15,"No","Yes")))</f>
        <v>N/A</v>
      </c>
      <c r="I14" s="6">
        <v>1.6819999999999999</v>
      </c>
      <c r="J14" s="6">
        <v>3.468</v>
      </c>
      <c r="K14" s="85" t="str">
        <f t="shared" si="0"/>
        <v>Yes</v>
      </c>
    </row>
    <row r="15" spans="1:11" ht="14.25" customHeight="1" x14ac:dyDescent="0.25">
      <c r="A15" s="84" t="s">
        <v>441</v>
      </c>
      <c r="B15" s="21" t="s">
        <v>213</v>
      </c>
      <c r="C15" s="5">
        <v>0</v>
      </c>
      <c r="D15" s="5" t="str">
        <f>IF($B15="N/A","N/A",IF(C15&gt;15,"No",IF(C15&lt;-15,"No","Yes")))</f>
        <v>N/A</v>
      </c>
      <c r="E15" s="5">
        <v>3.7369209999999999E-4</v>
      </c>
      <c r="F15" s="5" t="str">
        <f>IF($B15="N/A","N/A",IF(E15&gt;15,"No",IF(E15&lt;-15,"No","Yes")))</f>
        <v>N/A</v>
      </c>
      <c r="G15" s="5">
        <v>5.1218662134999997</v>
      </c>
      <c r="H15" s="5" t="str">
        <f>IF($B15="N/A","N/A",IF(G15&gt;15,"No",IF(G15&lt;-15,"No","Yes")))</f>
        <v>N/A</v>
      </c>
      <c r="I15" s="6" t="s">
        <v>1750</v>
      </c>
      <c r="J15" s="6">
        <v>1370000</v>
      </c>
      <c r="K15" s="85" t="str">
        <f t="shared" si="0"/>
        <v>No</v>
      </c>
    </row>
    <row r="16" spans="1:11" ht="12.75" customHeight="1" x14ac:dyDescent="0.25">
      <c r="A16" s="84" t="s">
        <v>857</v>
      </c>
      <c r="B16" s="21" t="s">
        <v>213</v>
      </c>
      <c r="C16" s="23" t="s">
        <v>1750</v>
      </c>
      <c r="D16" s="5" t="str">
        <f>IF($B16="N/A","N/A",IF(C16&gt;15,"No",IF(C16&lt;-15,"No","Yes")))</f>
        <v>N/A</v>
      </c>
      <c r="E16" s="23">
        <v>2577.5</v>
      </c>
      <c r="F16" s="5" t="str">
        <f>IF($B16="N/A","N/A",IF(E16&gt;15,"No",IF(E16&lt;-15,"No","Yes")))</f>
        <v>N/A</v>
      </c>
      <c r="G16" s="23">
        <v>151.99308959000001</v>
      </c>
      <c r="H16" s="5" t="str">
        <f>IF($B16="N/A","N/A",IF(G16&gt;15,"No",IF(G16&lt;-15,"No","Yes")))</f>
        <v>N/A</v>
      </c>
      <c r="I16" s="6" t="s">
        <v>1750</v>
      </c>
      <c r="J16" s="6">
        <v>-94.1</v>
      </c>
      <c r="K16" s="85" t="str">
        <f t="shared" si="0"/>
        <v>No</v>
      </c>
    </row>
    <row r="17" spans="1:11" x14ac:dyDescent="0.25">
      <c r="A17" s="84" t="s">
        <v>131</v>
      </c>
      <c r="B17" s="21" t="s">
        <v>213</v>
      </c>
      <c r="C17" s="22">
        <v>254</v>
      </c>
      <c r="D17" s="5" t="str">
        <f>IF($B17="N/A","N/A",IF(C17&gt;15,"No",IF(C17&lt;-15,"No","Yes")))</f>
        <v>N/A</v>
      </c>
      <c r="E17" s="22">
        <v>323</v>
      </c>
      <c r="F17" s="5" t="str">
        <f>IF($B17="N/A","N/A",IF(E17&gt;15,"No",IF(E17&lt;-15,"No","Yes")))</f>
        <v>N/A</v>
      </c>
      <c r="G17" s="22">
        <v>182</v>
      </c>
      <c r="H17" s="5" t="str">
        <f>IF($B17="N/A","N/A",IF(G17&gt;15,"No",IF(G17&lt;-15,"No","Yes")))</f>
        <v>N/A</v>
      </c>
      <c r="I17" s="6">
        <v>27.17</v>
      </c>
      <c r="J17" s="6">
        <v>-43.7</v>
      </c>
      <c r="K17" s="85" t="str">
        <f t="shared" si="0"/>
        <v>No</v>
      </c>
    </row>
    <row r="18" spans="1:11" x14ac:dyDescent="0.25">
      <c r="A18" s="84" t="s">
        <v>346</v>
      </c>
      <c r="B18" s="21" t="s">
        <v>213</v>
      </c>
      <c r="C18" s="4">
        <v>4.8257138400000003E-2</v>
      </c>
      <c r="D18" s="5" t="str">
        <f>IF($B18="N/A","N/A",IF(C18&gt;15,"No",IF(C18&lt;-15,"No","Yes")))</f>
        <v>N/A</v>
      </c>
      <c r="E18" s="4">
        <v>6.03512706E-2</v>
      </c>
      <c r="F18" s="5" t="str">
        <f>IF($B18="N/A","N/A",IF(E18&gt;15,"No",IF(E18&lt;-15,"No","Yes")))</f>
        <v>N/A</v>
      </c>
      <c r="G18" s="4">
        <v>3.2866045599999998E-2</v>
      </c>
      <c r="H18" s="5" t="str">
        <f>IF($B18="N/A","N/A",IF(G18&gt;15,"No",IF(G18&lt;-15,"No","Yes")))</f>
        <v>N/A</v>
      </c>
      <c r="I18" s="6">
        <v>25.06</v>
      </c>
      <c r="J18" s="6">
        <v>-45.5</v>
      </c>
      <c r="K18" s="85" t="str">
        <f t="shared" si="0"/>
        <v>No</v>
      </c>
    </row>
    <row r="19" spans="1:11" ht="27.75" customHeight="1" x14ac:dyDescent="0.25">
      <c r="A19" s="84" t="s">
        <v>836</v>
      </c>
      <c r="B19" s="21" t="s">
        <v>213</v>
      </c>
      <c r="C19" s="23">
        <v>30.350393701000002</v>
      </c>
      <c r="D19" s="5" t="str">
        <f>IF($B19="N/A","N/A",IF(C19&gt;60,"No",IF(C19&lt;15,"No","Yes")))</f>
        <v>N/A</v>
      </c>
      <c r="E19" s="23">
        <v>63.591331269000001</v>
      </c>
      <c r="F19" s="5" t="str">
        <f>IF($B19="N/A","N/A",IF(E19&gt;60,"No",IF(E19&lt;15,"No","Yes")))</f>
        <v>N/A</v>
      </c>
      <c r="G19" s="23">
        <v>39.730769230999996</v>
      </c>
      <c r="H19" s="5" t="str">
        <f>IF($B19="N/A","N/A",IF(G19&gt;60,"No",IF(G19&lt;15,"No","Yes")))</f>
        <v>N/A</v>
      </c>
      <c r="I19" s="6">
        <v>109.5</v>
      </c>
      <c r="J19" s="6">
        <v>-37.5</v>
      </c>
      <c r="K19" s="85" t="str">
        <f t="shared" si="0"/>
        <v>No</v>
      </c>
    </row>
    <row r="20" spans="1:11" x14ac:dyDescent="0.25">
      <c r="A20" s="84" t="s">
        <v>27</v>
      </c>
      <c r="B20" s="21" t="s">
        <v>217</v>
      </c>
      <c r="C20" s="22">
        <v>0</v>
      </c>
      <c r="D20" s="5" t="str">
        <f>IF($B20="N/A","N/A",IF(C20="N/A","N/A",IF(C20=0,"Yes","No")))</f>
        <v>Yes</v>
      </c>
      <c r="E20" s="22">
        <v>0</v>
      </c>
      <c r="F20" s="5" t="str">
        <f>IF($B20="N/A","N/A",IF(E20="N/A","N/A",IF(E20=0,"Yes","No")))</f>
        <v>Yes</v>
      </c>
      <c r="G20" s="22">
        <v>0</v>
      </c>
      <c r="H20" s="5" t="str">
        <f>IF($B20="N/A","N/A",IF(G20=0,"Yes","No"))</f>
        <v>Yes</v>
      </c>
      <c r="I20" s="6" t="s">
        <v>1750</v>
      </c>
      <c r="J20" s="6" t="s">
        <v>1750</v>
      </c>
      <c r="K20" s="85" t="str">
        <f t="shared" si="0"/>
        <v>N/A</v>
      </c>
    </row>
    <row r="21" spans="1:11" x14ac:dyDescent="0.25">
      <c r="A21" s="84" t="s">
        <v>837</v>
      </c>
      <c r="B21" s="21" t="s">
        <v>213</v>
      </c>
      <c r="C21" s="5">
        <v>0</v>
      </c>
      <c r="D21" s="5" t="str">
        <f>IF($B21="N/A","N/A",IF(C21&gt;15,"No",IF(C21&lt;-15,"No","Yes")))</f>
        <v>N/A</v>
      </c>
      <c r="E21" s="5">
        <v>0</v>
      </c>
      <c r="F21" s="5" t="str">
        <f>IF($B21="N/A","N/A",IF(E21&gt;15,"No",IF(E21&lt;-15,"No","Yes")))</f>
        <v>N/A</v>
      </c>
      <c r="G21" s="5">
        <v>0</v>
      </c>
      <c r="H21" s="5" t="str">
        <f>IF($B21="N/A","N/A",IF(G21&gt;15,"No",IF(G21&lt;-15,"No","Yes")))</f>
        <v>N/A</v>
      </c>
      <c r="I21" s="6" t="s">
        <v>1750</v>
      </c>
      <c r="J21" s="6" t="s">
        <v>1750</v>
      </c>
      <c r="K21" s="85" t="str">
        <f t="shared" si="0"/>
        <v>N/A</v>
      </c>
    </row>
    <row r="22" spans="1:11" x14ac:dyDescent="0.25">
      <c r="A22" s="92" t="s">
        <v>1684</v>
      </c>
      <c r="B22" s="93" t="s">
        <v>213</v>
      </c>
      <c r="C22" s="114">
        <v>0</v>
      </c>
      <c r="D22" s="94" t="str">
        <f>IF($B22="N/A","N/A",IF(C22&gt;15,"No",IF(C22&lt;-15,"No","Yes")))</f>
        <v>N/A</v>
      </c>
      <c r="E22" s="114">
        <v>0</v>
      </c>
      <c r="F22" s="94" t="str">
        <f>IF($B22="N/A","N/A",IF(E22&gt;15,"No",IF(E22&lt;-15,"No","Yes")))</f>
        <v>N/A</v>
      </c>
      <c r="G22" s="114">
        <v>0</v>
      </c>
      <c r="H22" s="94" t="str">
        <f>IF($B22="N/A","N/A",IF(G22&gt;15,"No",IF(G22&lt;-15,"No","Yes")))</f>
        <v>N/A</v>
      </c>
      <c r="I22" s="95" t="s">
        <v>1750</v>
      </c>
      <c r="J22" s="95" t="s">
        <v>1750</v>
      </c>
      <c r="K22" s="96" t="str">
        <f t="shared" si="0"/>
        <v>N/A</v>
      </c>
    </row>
    <row r="23" spans="1:11" ht="12" customHeight="1" x14ac:dyDescent="0.25">
      <c r="A23" s="177" t="s">
        <v>1619</v>
      </c>
      <c r="B23" s="178"/>
      <c r="C23" s="178"/>
      <c r="D23" s="178"/>
      <c r="E23" s="178"/>
      <c r="F23" s="178"/>
      <c r="G23" s="178"/>
      <c r="H23" s="178"/>
      <c r="I23" s="178"/>
      <c r="J23" s="178"/>
      <c r="K23" s="179"/>
    </row>
    <row r="24" spans="1:11" x14ac:dyDescent="0.25">
      <c r="A24" s="167" t="s">
        <v>1617</v>
      </c>
      <c r="B24" s="168"/>
      <c r="C24" s="168"/>
      <c r="D24" s="168"/>
      <c r="E24" s="168"/>
      <c r="F24" s="168"/>
      <c r="G24" s="168"/>
      <c r="H24" s="168"/>
      <c r="I24" s="168"/>
      <c r="J24" s="168"/>
      <c r="K24" s="169"/>
    </row>
    <row r="25" spans="1:11" x14ac:dyDescent="0.25">
      <c r="A25" s="170" t="s">
        <v>1705</v>
      </c>
      <c r="B25" s="170"/>
      <c r="C25" s="170"/>
      <c r="D25" s="170"/>
      <c r="E25" s="170"/>
      <c r="F25" s="170"/>
      <c r="G25" s="170"/>
      <c r="H25" s="170"/>
      <c r="I25" s="170"/>
      <c r="J25" s="170"/>
      <c r="K25" s="171"/>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1574</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4" t="s">
        <v>12</v>
      </c>
      <c r="B6" s="21" t="s">
        <v>213</v>
      </c>
      <c r="C6" s="22">
        <v>526347</v>
      </c>
      <c r="D6" s="5" t="str">
        <f>IF($B6="N/A","N/A",IF(C6&gt;15,"No",IF(C6&lt;-15,"No","Yes")))</f>
        <v>N/A</v>
      </c>
      <c r="E6" s="22">
        <v>535200</v>
      </c>
      <c r="F6" s="5" t="str">
        <f>IF($B6="N/A","N/A",IF(E6&gt;15,"No",IF(E6&lt;-15,"No","Yes")))</f>
        <v>N/A</v>
      </c>
      <c r="G6" s="22">
        <v>553763</v>
      </c>
      <c r="H6" s="5" t="str">
        <f>IF($B6="N/A","N/A",IF(G6&gt;15,"No",IF(G6&lt;-15,"No","Yes")))</f>
        <v>N/A</v>
      </c>
      <c r="I6" s="6">
        <v>1.6819999999999999</v>
      </c>
      <c r="J6" s="6">
        <v>3.468</v>
      </c>
      <c r="K6" s="85" t="str">
        <f t="shared" ref="K6:K18" si="0">IF(J6="Div by 0", "N/A", IF(J6="N/A","N/A", IF(J6&gt;30, "No", IF(J6&lt;-30, "No", "Yes"))))</f>
        <v>Yes</v>
      </c>
    </row>
    <row r="7" spans="1:11" x14ac:dyDescent="0.25">
      <c r="A7" s="84"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85" t="str">
        <f t="shared" si="0"/>
        <v>Yes</v>
      </c>
    </row>
    <row r="8" spans="1:11" x14ac:dyDescent="0.25">
      <c r="A8" s="84" t="s">
        <v>29</v>
      </c>
      <c r="B8" s="21" t="s">
        <v>217</v>
      </c>
      <c r="C8" s="5">
        <v>0</v>
      </c>
      <c r="D8" s="5" t="str">
        <f>IF($B8="N/A","N/A",IF(C8=0,"Yes","No"))</f>
        <v>Yes</v>
      </c>
      <c r="E8" s="5">
        <v>0</v>
      </c>
      <c r="F8" s="5" t="str">
        <f>IF($B8="N/A","N/A",IF(E8=0,"Yes","No"))</f>
        <v>Yes</v>
      </c>
      <c r="G8" s="5">
        <v>0</v>
      </c>
      <c r="H8" s="5" t="str">
        <f>IF($B8="N/A","N/A",IF(G8=0,"Yes","No"))</f>
        <v>Yes</v>
      </c>
      <c r="I8" s="6" t="s">
        <v>1750</v>
      </c>
      <c r="J8" s="6" t="s">
        <v>1750</v>
      </c>
      <c r="K8" s="85" t="str">
        <f t="shared" si="0"/>
        <v>N/A</v>
      </c>
    </row>
    <row r="9" spans="1:11" x14ac:dyDescent="0.25">
      <c r="A9" s="84" t="s">
        <v>849</v>
      </c>
      <c r="B9" s="21" t="s">
        <v>271</v>
      </c>
      <c r="C9" s="23">
        <v>74.114749395000004</v>
      </c>
      <c r="D9" s="5" t="str">
        <f>IF($B9="N/A","N/A",IF(C9&gt;60,"No",IF(C9&lt;15,"No","Yes")))</f>
        <v>No</v>
      </c>
      <c r="E9" s="23">
        <v>82.717432735000003</v>
      </c>
      <c r="F9" s="5" t="str">
        <f>IF($B9="N/A","N/A",IF(E9&gt;60,"No",IF(E9&lt;15,"No","Yes")))</f>
        <v>No</v>
      </c>
      <c r="G9" s="23">
        <v>95.957510704000001</v>
      </c>
      <c r="H9" s="5" t="str">
        <f>IF($B9="N/A","N/A",IF(G9&gt;60,"No",IF(G9&lt;15,"No","Yes")))</f>
        <v>No</v>
      </c>
      <c r="I9" s="6">
        <v>11.61</v>
      </c>
      <c r="J9" s="6">
        <v>16.010000000000002</v>
      </c>
      <c r="K9" s="85" t="str">
        <f t="shared" si="0"/>
        <v>Yes</v>
      </c>
    </row>
    <row r="10" spans="1:11" x14ac:dyDescent="0.25">
      <c r="A10" s="84" t="s">
        <v>14</v>
      </c>
      <c r="B10" s="21" t="s">
        <v>272</v>
      </c>
      <c r="C10" s="5">
        <v>0.76774447280000002</v>
      </c>
      <c r="D10" s="5" t="str">
        <f>IF($B10="N/A","N/A",IF(C10&gt;15,"No",IF(C10&lt;=0,"No","Yes")))</f>
        <v>Yes</v>
      </c>
      <c r="E10" s="5">
        <v>0.85239162930000001</v>
      </c>
      <c r="F10" s="5" t="str">
        <f>IF($B10="N/A","N/A",IF(E10&gt;15,"No",IF(E10&lt;=0,"No","Yes")))</f>
        <v>Yes</v>
      </c>
      <c r="G10" s="5">
        <v>0.55781986159999997</v>
      </c>
      <c r="H10" s="5" t="str">
        <f>IF($B10="N/A","N/A",IF(G10&gt;15,"No",IF(G10&lt;=0,"No","Yes")))</f>
        <v>Yes</v>
      </c>
      <c r="I10" s="6">
        <v>11.03</v>
      </c>
      <c r="J10" s="6">
        <v>-34.6</v>
      </c>
      <c r="K10" s="85" t="str">
        <f t="shared" si="0"/>
        <v>No</v>
      </c>
    </row>
    <row r="11" spans="1:11" x14ac:dyDescent="0.25">
      <c r="A11" s="84" t="s">
        <v>872</v>
      </c>
      <c r="B11" s="21" t="s">
        <v>213</v>
      </c>
      <c r="C11" s="23">
        <v>107.61024499</v>
      </c>
      <c r="D11" s="5" t="str">
        <f>IF($B11="N/A","N/A",IF(C11&gt;15,"No",IF(C11&lt;-15,"No","Yes")))</f>
        <v>N/A</v>
      </c>
      <c r="E11" s="23">
        <v>109.63217887</v>
      </c>
      <c r="F11" s="5" t="str">
        <f>IF($B11="N/A","N/A",IF(E11&gt;15,"No",IF(E11&lt;-15,"No","Yes")))</f>
        <v>N/A</v>
      </c>
      <c r="G11" s="23">
        <v>113.78083522</v>
      </c>
      <c r="H11" s="5" t="str">
        <f>IF($B11="N/A","N/A",IF(G11&gt;15,"No",IF(G11&lt;-15,"No","Yes")))</f>
        <v>N/A</v>
      </c>
      <c r="I11" s="6">
        <v>1.879</v>
      </c>
      <c r="J11" s="6">
        <v>3.7839999999999998</v>
      </c>
      <c r="K11" s="85" t="str">
        <f t="shared" si="0"/>
        <v>Yes</v>
      </c>
    </row>
    <row r="12" spans="1:11" x14ac:dyDescent="0.25">
      <c r="A12" s="84" t="s">
        <v>934</v>
      </c>
      <c r="B12" s="21" t="s">
        <v>213</v>
      </c>
      <c r="C12" s="5">
        <v>1.8364310995999999</v>
      </c>
      <c r="D12" s="5" t="str">
        <f>IF($B12="N/A","N/A",IF(C12&gt;15,"No",IF(C12&lt;-15,"No","Yes")))</f>
        <v>N/A</v>
      </c>
      <c r="E12" s="5">
        <v>1.8068011958000001</v>
      </c>
      <c r="F12" s="5" t="str">
        <f>IF($B12="N/A","N/A",IF(E12&gt;15,"No",IF(E12&lt;-15,"No","Yes")))</f>
        <v>N/A</v>
      </c>
      <c r="G12" s="5">
        <v>1.5921973840999999</v>
      </c>
      <c r="H12" s="5" t="str">
        <f>IF($B12="N/A","N/A",IF(G12&gt;15,"No",IF(G12&lt;-15,"No","Yes")))</f>
        <v>N/A</v>
      </c>
      <c r="I12" s="6">
        <v>-1.61</v>
      </c>
      <c r="J12" s="6">
        <v>-11.9</v>
      </c>
      <c r="K12" s="85" t="str">
        <f t="shared" si="0"/>
        <v>Yes</v>
      </c>
    </row>
    <row r="13" spans="1:11" x14ac:dyDescent="0.25">
      <c r="A13" s="84" t="s">
        <v>51</v>
      </c>
      <c r="B13" s="21"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85" t="str">
        <f t="shared" si="0"/>
        <v>Yes</v>
      </c>
    </row>
    <row r="14" spans="1:11" x14ac:dyDescent="0.25">
      <c r="A14" s="84" t="s">
        <v>52</v>
      </c>
      <c r="B14" s="21" t="s">
        <v>274</v>
      </c>
      <c r="C14" s="5">
        <v>0</v>
      </c>
      <c r="D14" s="5" t="str">
        <f>IF($B14="N/A","N/A",IF(C14&gt;6,"No",IF(C14&lt;=0,"No","Yes")))</f>
        <v>No</v>
      </c>
      <c r="E14" s="5">
        <v>0</v>
      </c>
      <c r="F14" s="5" t="str">
        <f>IF($B14="N/A","N/A",IF(E14&gt;6,"No",IF(E14&lt;=0,"No","Yes")))</f>
        <v>No</v>
      </c>
      <c r="G14" s="5">
        <v>0</v>
      </c>
      <c r="H14" s="5" t="str">
        <f>IF($B14="N/A","N/A",IF(G14&gt;6,"No",IF(G14&lt;=0,"No","Yes")))</f>
        <v>No</v>
      </c>
      <c r="I14" s="6" t="s">
        <v>1750</v>
      </c>
      <c r="J14" s="6" t="s">
        <v>1750</v>
      </c>
      <c r="K14" s="85" t="str">
        <f t="shared" si="0"/>
        <v>N/A</v>
      </c>
    </row>
    <row r="15" spans="1:11" x14ac:dyDescent="0.25">
      <c r="A15" s="84" t="s">
        <v>164</v>
      </c>
      <c r="B15" s="21" t="s">
        <v>213</v>
      </c>
      <c r="C15" s="5">
        <v>99.994680314999997</v>
      </c>
      <c r="D15" s="5" t="str">
        <f>IF($B15="N/A","N/A",IF(C15&gt;15,"No",IF(C15&lt;-15,"No","Yes")))</f>
        <v>N/A</v>
      </c>
      <c r="E15" s="5">
        <v>99.914424514000004</v>
      </c>
      <c r="F15" s="5" t="str">
        <f>IF($B15="N/A","N/A",IF(E15&gt;15,"No",IF(E15&lt;-15,"No","Yes")))</f>
        <v>N/A</v>
      </c>
      <c r="G15" s="5">
        <v>99.940046554000006</v>
      </c>
      <c r="H15" s="5" t="str">
        <f>IF($B15="N/A","N/A",IF(G15&gt;15,"No",IF(G15&lt;-15,"No","Yes")))</f>
        <v>N/A</v>
      </c>
      <c r="I15" s="6">
        <v>-0.08</v>
      </c>
      <c r="J15" s="6">
        <v>2.5600000000000001E-2</v>
      </c>
      <c r="K15" s="85" t="str">
        <f t="shared" si="0"/>
        <v>Yes</v>
      </c>
    </row>
    <row r="16" spans="1:11" x14ac:dyDescent="0.25">
      <c r="A16" s="84" t="s">
        <v>165</v>
      </c>
      <c r="B16" s="21" t="s">
        <v>275</v>
      </c>
      <c r="C16" s="5">
        <v>100</v>
      </c>
      <c r="D16" s="5" t="str">
        <f>IF($B16="N/A","N/A",IF(C16&gt;98,"Yes","No"))</f>
        <v>Yes</v>
      </c>
      <c r="E16" s="5">
        <v>100</v>
      </c>
      <c r="F16" s="5" t="str">
        <f>IF($B16="N/A","N/A",IF(E16&gt;98,"Yes","No"))</f>
        <v>Yes</v>
      </c>
      <c r="G16" s="5">
        <v>100</v>
      </c>
      <c r="H16" s="5" t="str">
        <f>IF($B16="N/A","N/A",IF(G16&gt;98,"Yes","No"))</f>
        <v>Yes</v>
      </c>
      <c r="I16" s="6">
        <v>0</v>
      </c>
      <c r="J16" s="6">
        <v>0</v>
      </c>
      <c r="K16" s="85" t="str">
        <f t="shared" si="0"/>
        <v>Yes</v>
      </c>
    </row>
    <row r="17" spans="1:11" x14ac:dyDescent="0.25">
      <c r="A17" s="84" t="s">
        <v>21</v>
      </c>
      <c r="B17" s="21" t="s">
        <v>275</v>
      </c>
      <c r="C17" s="5">
        <v>99.997530146000003</v>
      </c>
      <c r="D17" s="5" t="str">
        <f>IF($B17="N/A","N/A",IF(C17&gt;98,"Yes","No"))</f>
        <v>Yes</v>
      </c>
      <c r="E17" s="5">
        <v>99.995515694999995</v>
      </c>
      <c r="F17" s="5" t="str">
        <f>IF($B17="N/A","N/A",IF(E17&gt;98,"Yes","No"))</f>
        <v>Yes</v>
      </c>
      <c r="G17" s="5">
        <v>99.997652424999998</v>
      </c>
      <c r="H17" s="5" t="str">
        <f>IF($B17="N/A","N/A",IF(G17&gt;98,"Yes","No"))</f>
        <v>Yes</v>
      </c>
      <c r="I17" s="6">
        <v>-2E-3</v>
      </c>
      <c r="J17" s="6">
        <v>2.0999999999999999E-3</v>
      </c>
      <c r="K17" s="85" t="str">
        <f t="shared" si="0"/>
        <v>Yes</v>
      </c>
    </row>
    <row r="18" spans="1:11" x14ac:dyDescent="0.25">
      <c r="A18" s="84" t="s">
        <v>53</v>
      </c>
      <c r="B18" s="21" t="s">
        <v>275</v>
      </c>
      <c r="C18" s="5">
        <v>100</v>
      </c>
      <c r="D18" s="5" t="str">
        <f>IF($B18="N/A","N/A",IF(C18&gt;98,"Yes","No"))</f>
        <v>Yes</v>
      </c>
      <c r="E18" s="5">
        <v>100</v>
      </c>
      <c r="F18" s="5" t="str">
        <f>IF($B18="N/A","N/A",IF(E18&gt;98,"Yes","No"))</f>
        <v>Yes</v>
      </c>
      <c r="G18" s="5">
        <v>100</v>
      </c>
      <c r="H18" s="5" t="str">
        <f>IF($B18="N/A","N/A",IF(G18&gt;98,"Yes","No"))</f>
        <v>Yes</v>
      </c>
      <c r="I18" s="6">
        <v>0</v>
      </c>
      <c r="J18" s="6">
        <v>0</v>
      </c>
      <c r="K18" s="85" t="str">
        <f t="shared" si="0"/>
        <v>Yes</v>
      </c>
    </row>
    <row r="19" spans="1:11" ht="12.75" customHeight="1" x14ac:dyDescent="0.25">
      <c r="A19" s="84" t="s">
        <v>673</v>
      </c>
      <c r="B19" s="21" t="s">
        <v>223</v>
      </c>
      <c r="C19" s="5">
        <v>99.194447769000007</v>
      </c>
      <c r="D19" s="5" t="str">
        <f>IF($B19="N/A","N/A",IF(C19&gt;100,"No",IF(C19&lt;98,"No","Yes")))</f>
        <v>Yes</v>
      </c>
      <c r="E19" s="5">
        <v>99.458333332999999</v>
      </c>
      <c r="F19" s="5" t="str">
        <f>IF($B19="N/A","N/A",IF(E19&gt;100,"No",IF(E19&lt;98,"No","Yes")))</f>
        <v>Yes</v>
      </c>
      <c r="G19" s="5">
        <v>96.698226497999997</v>
      </c>
      <c r="H19" s="5" t="str">
        <f>IF($B19="N/A","N/A",IF(G19&gt;100,"No",IF(G19&lt;98,"No","Yes")))</f>
        <v>No</v>
      </c>
      <c r="I19" s="6">
        <v>0.26600000000000001</v>
      </c>
      <c r="J19" s="6">
        <v>-2.78</v>
      </c>
      <c r="K19" s="85" t="str">
        <f>IF(J19="Div by 0", "N/A", IF(J19="N/A","N/A", IF(J19&gt;30, "No", IF(J19&lt;-30, "No", "Yes"))))</f>
        <v>Yes</v>
      </c>
    </row>
    <row r="20" spans="1:11" x14ac:dyDescent="0.25">
      <c r="A20" s="84" t="s">
        <v>674</v>
      </c>
      <c r="B20" s="21" t="s">
        <v>223</v>
      </c>
      <c r="C20" s="5">
        <v>99.443522998999995</v>
      </c>
      <c r="D20" s="5" t="str">
        <f>IF($B20="N/A","N/A",IF(C20&gt;100,"No",IF(C20&lt;98,"No","Yes")))</f>
        <v>Yes</v>
      </c>
      <c r="E20" s="5">
        <v>99.502615844999994</v>
      </c>
      <c r="F20" s="5" t="str">
        <f>IF($B20="N/A","N/A",IF(E20&gt;100,"No",IF(E20&lt;98,"No","Yes")))</f>
        <v>Yes</v>
      </c>
      <c r="G20" s="5">
        <v>99.503939411000005</v>
      </c>
      <c r="H20" s="5" t="str">
        <f>IF($B20="N/A","N/A",IF(G20&gt;100,"No",IF(G20&lt;98,"No","Yes")))</f>
        <v>Yes</v>
      </c>
      <c r="I20" s="6">
        <v>5.9400000000000001E-2</v>
      </c>
      <c r="J20" s="6">
        <v>1.2999999999999999E-3</v>
      </c>
      <c r="K20" s="85" t="str">
        <f>IF(J20="Div by 0", "N/A", IF(J20="N/A","N/A", IF(J20&gt;30, "No", IF(J20&lt;-30, "No", "Yes"))))</f>
        <v>Yes</v>
      </c>
    </row>
    <row r="21" spans="1:11" x14ac:dyDescent="0.25">
      <c r="A21" s="84" t="s">
        <v>675</v>
      </c>
      <c r="B21" s="21" t="s">
        <v>223</v>
      </c>
      <c r="C21" s="5">
        <v>99.443522998999995</v>
      </c>
      <c r="D21" s="5" t="str">
        <f>IF($B21="N/A","N/A",IF(C21&gt;100,"No",IF(C21&lt;98,"No","Yes")))</f>
        <v>Yes</v>
      </c>
      <c r="E21" s="5">
        <v>99.502615844999994</v>
      </c>
      <c r="F21" s="5" t="str">
        <f>IF($B21="N/A","N/A",IF(E21&gt;100,"No",IF(E21&lt;98,"No","Yes")))</f>
        <v>Yes</v>
      </c>
      <c r="G21" s="5">
        <v>99.503939411000005</v>
      </c>
      <c r="H21" s="5" t="str">
        <f>IF($B21="N/A","N/A",IF(G21&gt;100,"No",IF(G21&lt;98,"No","Yes")))</f>
        <v>Yes</v>
      </c>
      <c r="I21" s="6">
        <v>5.9400000000000001E-2</v>
      </c>
      <c r="J21" s="6">
        <v>1.2999999999999999E-3</v>
      </c>
      <c r="K21" s="85" t="str">
        <f>IF(J21="Div by 0", "N/A", IF(J21="N/A","N/A", IF(J21&gt;30, "No", IF(J21&lt;-30, "No", "Yes"))))</f>
        <v>Yes</v>
      </c>
    </row>
    <row r="22" spans="1:11" ht="15" customHeight="1" x14ac:dyDescent="0.25">
      <c r="A22" s="84" t="s">
        <v>1685</v>
      </c>
      <c r="B22" s="21" t="s">
        <v>213</v>
      </c>
      <c r="C22" s="5">
        <v>54.458750596000002</v>
      </c>
      <c r="D22" s="5" t="str">
        <f>IF($B22="N/A","N/A",IF(C22&gt;15,"No",IF(C22&lt;-15,"No","Yes")))</f>
        <v>N/A</v>
      </c>
      <c r="E22" s="5">
        <v>53.477017936999999</v>
      </c>
      <c r="F22" s="5" t="str">
        <f>IF($B22="N/A","N/A",IF(E22&gt;15,"No",IF(E22&lt;-15,"No","Yes")))</f>
        <v>N/A</v>
      </c>
      <c r="G22" s="5">
        <v>52.959117890000002</v>
      </c>
      <c r="H22" s="5" t="str">
        <f>IF($B22="N/A","N/A",IF(G22&gt;15,"No",IF(G22&lt;-15,"No","Yes")))</f>
        <v>N/A</v>
      </c>
      <c r="I22" s="6">
        <v>-1.8</v>
      </c>
      <c r="J22" s="6">
        <v>-0.96799999999999997</v>
      </c>
      <c r="K22" s="85" t="str">
        <f t="shared" ref="K22:K31" si="1">IF(J22="Div by 0", "N/A", IF(J22="N/A","N/A", IF(J22&gt;30, "No", IF(J22&lt;-30, "No", "Yes"))))</f>
        <v>Yes</v>
      </c>
    </row>
    <row r="23" spans="1:11" x14ac:dyDescent="0.25">
      <c r="A23" s="84" t="s">
        <v>935</v>
      </c>
      <c r="B23" s="21" t="s">
        <v>213</v>
      </c>
      <c r="C23" s="5">
        <v>43.722867233999999</v>
      </c>
      <c r="D23" s="5" t="str">
        <f>IF($B23="N/A","N/A",IF(C23&gt;15,"No",IF(C23&lt;-15,"No","Yes")))</f>
        <v>N/A</v>
      </c>
      <c r="E23" s="5">
        <v>44.711509716000002</v>
      </c>
      <c r="F23" s="5" t="str">
        <f>IF($B23="N/A","N/A",IF(E23&gt;15,"No",IF(E23&lt;-15,"No","Yes")))</f>
        <v>N/A</v>
      </c>
      <c r="G23" s="5">
        <v>44.986212512999998</v>
      </c>
      <c r="H23" s="5" t="str">
        <f>IF($B23="N/A","N/A",IF(G23&gt;15,"No",IF(G23&lt;-15,"No","Yes")))</f>
        <v>N/A</v>
      </c>
      <c r="I23" s="6">
        <v>2.2610000000000001</v>
      </c>
      <c r="J23" s="6">
        <v>0.61439999999999995</v>
      </c>
      <c r="K23" s="85" t="str">
        <f t="shared" si="1"/>
        <v>Yes</v>
      </c>
    </row>
    <row r="24" spans="1:11" ht="25" x14ac:dyDescent="0.25">
      <c r="A24" s="84" t="s">
        <v>936</v>
      </c>
      <c r="B24" s="21" t="s">
        <v>213</v>
      </c>
      <c r="C24" s="5">
        <v>0.84753974089999995</v>
      </c>
      <c r="D24" s="5" t="str">
        <f>IF($B24="N/A","N/A",IF(C24&gt;15,"No",IF(C24&lt;-15,"No","Yes")))</f>
        <v>N/A</v>
      </c>
      <c r="E24" s="5">
        <v>0.93703288490000003</v>
      </c>
      <c r="F24" s="5" t="str">
        <f>IF($B24="N/A","N/A",IF(E24&gt;15,"No",IF(E24&lt;-15,"No","Yes")))</f>
        <v>N/A</v>
      </c>
      <c r="G24" s="5">
        <v>1.1430882887</v>
      </c>
      <c r="H24" s="5" t="str">
        <f>IF($B24="N/A","N/A",IF(G24&gt;15,"No",IF(G24&lt;-15,"No","Yes")))</f>
        <v>N/A</v>
      </c>
      <c r="I24" s="6">
        <v>10.56</v>
      </c>
      <c r="J24" s="6">
        <v>21.99</v>
      </c>
      <c r="K24" s="85" t="str">
        <f t="shared" si="1"/>
        <v>Yes</v>
      </c>
    </row>
    <row r="25" spans="1:11" x14ac:dyDescent="0.25">
      <c r="A25" s="84" t="s">
        <v>166</v>
      </c>
      <c r="B25" s="21" t="s">
        <v>213</v>
      </c>
      <c r="C25" s="5">
        <v>99.443522998999995</v>
      </c>
      <c r="D25" s="5" t="str">
        <f t="shared" ref="D25:D27" si="2">IF($B25="N/A","N/A",IF(C25&gt;15,"No",IF(C25&lt;-15,"No","Yes")))</f>
        <v>N/A</v>
      </c>
      <c r="E25" s="5">
        <v>99.502615844999994</v>
      </c>
      <c r="F25" s="5" t="str">
        <f t="shared" ref="F25:F27" si="3">IF($B25="N/A","N/A",IF(E25&gt;15,"No",IF(E25&lt;-15,"No","Yes")))</f>
        <v>N/A</v>
      </c>
      <c r="G25" s="5">
        <v>99.503939411000005</v>
      </c>
      <c r="H25" s="5" t="str">
        <f t="shared" ref="H25:H27" si="4">IF($B25="N/A","N/A",IF(G25&gt;15,"No",IF(G25&lt;-15,"No","Yes")))</f>
        <v>N/A</v>
      </c>
      <c r="I25" s="6">
        <v>5.9400000000000001E-2</v>
      </c>
      <c r="J25" s="6">
        <v>1.2999999999999999E-3</v>
      </c>
      <c r="K25" s="85" t="str">
        <f t="shared" si="1"/>
        <v>Yes</v>
      </c>
    </row>
    <row r="26" spans="1:11" x14ac:dyDescent="0.25">
      <c r="A26" s="84" t="s">
        <v>167</v>
      </c>
      <c r="B26" s="21" t="s">
        <v>213</v>
      </c>
      <c r="C26" s="5">
        <v>99.443522998999995</v>
      </c>
      <c r="D26" s="5" t="str">
        <f t="shared" si="2"/>
        <v>N/A</v>
      </c>
      <c r="E26" s="5">
        <v>99.502615844999994</v>
      </c>
      <c r="F26" s="5" t="str">
        <f t="shared" si="3"/>
        <v>N/A</v>
      </c>
      <c r="G26" s="5">
        <v>99.503939411000005</v>
      </c>
      <c r="H26" s="5" t="str">
        <f t="shared" si="4"/>
        <v>N/A</v>
      </c>
      <c r="I26" s="6">
        <v>5.9400000000000001E-2</v>
      </c>
      <c r="J26" s="6">
        <v>1.2999999999999999E-3</v>
      </c>
      <c r="K26" s="85" t="str">
        <f t="shared" si="1"/>
        <v>Yes</v>
      </c>
    </row>
    <row r="27" spans="1:11" x14ac:dyDescent="0.25">
      <c r="A27" s="84" t="s">
        <v>168</v>
      </c>
      <c r="B27" s="21" t="s">
        <v>213</v>
      </c>
      <c r="C27" s="5">
        <v>99.443522998999995</v>
      </c>
      <c r="D27" s="5" t="str">
        <f t="shared" si="2"/>
        <v>N/A</v>
      </c>
      <c r="E27" s="5">
        <v>99.502615844999994</v>
      </c>
      <c r="F27" s="5" t="str">
        <f t="shared" si="3"/>
        <v>N/A</v>
      </c>
      <c r="G27" s="5">
        <v>99.503939411000005</v>
      </c>
      <c r="H27" s="5" t="str">
        <f t="shared" si="4"/>
        <v>N/A</v>
      </c>
      <c r="I27" s="6">
        <v>5.9400000000000001E-2</v>
      </c>
      <c r="J27" s="6">
        <v>1.2999999999999999E-3</v>
      </c>
      <c r="K27" s="85" t="str">
        <f t="shared" si="1"/>
        <v>Yes</v>
      </c>
    </row>
    <row r="28" spans="1:11" x14ac:dyDescent="0.25">
      <c r="A28" s="84" t="s">
        <v>54</v>
      </c>
      <c r="B28" s="21" t="s">
        <v>213</v>
      </c>
      <c r="C28" s="5">
        <v>6.7622689973999996</v>
      </c>
      <c r="D28" s="5" t="str">
        <f>IF($B28="N/A","N/A",IF(C28&gt;15,"No",IF(C28&lt;-15,"No","Yes")))</f>
        <v>N/A</v>
      </c>
      <c r="E28" s="5">
        <v>6.5691330344000001</v>
      </c>
      <c r="F28" s="5" t="str">
        <f>IF($B28="N/A","N/A",IF(E28&gt;15,"No",IF(E28&lt;-15,"No","Yes")))</f>
        <v>N/A</v>
      </c>
      <c r="G28" s="5">
        <v>6.7312189510999998</v>
      </c>
      <c r="H28" s="5" t="str">
        <f>IF($B28="N/A","N/A",IF(G28&gt;15,"No",IF(G28&lt;-15,"No","Yes")))</f>
        <v>N/A</v>
      </c>
      <c r="I28" s="6">
        <v>-2.86</v>
      </c>
      <c r="J28" s="6">
        <v>2.4670000000000001</v>
      </c>
      <c r="K28" s="85" t="str">
        <f t="shared" si="1"/>
        <v>Yes</v>
      </c>
    </row>
    <row r="29" spans="1:11" x14ac:dyDescent="0.25">
      <c r="A29" s="84" t="s">
        <v>55</v>
      </c>
      <c r="B29" s="21" t="s">
        <v>213</v>
      </c>
      <c r="C29" s="5">
        <v>92.681254002000003</v>
      </c>
      <c r="D29" s="5" t="str">
        <f>IF($B29="N/A","N/A",IF(C29&gt;15,"No",IF(C29&lt;-15,"No","Yes")))</f>
        <v>N/A</v>
      </c>
      <c r="E29" s="5">
        <v>92.933482810000001</v>
      </c>
      <c r="F29" s="5" t="str">
        <f>IF($B29="N/A","N/A",IF(E29&gt;15,"No",IF(E29&lt;-15,"No","Yes")))</f>
        <v>N/A</v>
      </c>
      <c r="G29" s="5">
        <v>92.772720460000002</v>
      </c>
      <c r="H29" s="5" t="str">
        <f>IF($B29="N/A","N/A",IF(G29&gt;15,"No",IF(G29&lt;-15,"No","Yes")))</f>
        <v>N/A</v>
      </c>
      <c r="I29" s="6">
        <v>0.27210000000000001</v>
      </c>
      <c r="J29" s="6">
        <v>-0.17299999999999999</v>
      </c>
      <c r="K29" s="85" t="str">
        <f t="shared" si="1"/>
        <v>Yes</v>
      </c>
    </row>
    <row r="30" spans="1:11" x14ac:dyDescent="0.25">
      <c r="A30" s="84" t="s">
        <v>56</v>
      </c>
      <c r="B30" s="21" t="s">
        <v>213</v>
      </c>
      <c r="C30" s="5">
        <v>79.095159656999996</v>
      </c>
      <c r="D30" s="5" t="str">
        <f>IF($B30="N/A","N/A",IF(C30&gt;15,"No",IF(C30&lt;-15,"No","Yes")))</f>
        <v>N/A</v>
      </c>
      <c r="E30" s="5">
        <v>80.178624812999999</v>
      </c>
      <c r="F30" s="5" t="str">
        <f>IF($B30="N/A","N/A",IF(E30&gt;15,"No",IF(E30&lt;-15,"No","Yes")))</f>
        <v>N/A</v>
      </c>
      <c r="G30" s="5">
        <v>79.036519233000007</v>
      </c>
      <c r="H30" s="5" t="str">
        <f>IF($B30="N/A","N/A",IF(G30&gt;15,"No",IF(G30&lt;-15,"No","Yes")))</f>
        <v>N/A</v>
      </c>
      <c r="I30" s="6">
        <v>1.37</v>
      </c>
      <c r="J30" s="6">
        <v>-1.42</v>
      </c>
      <c r="K30" s="85" t="str">
        <f t="shared" si="1"/>
        <v>Yes</v>
      </c>
    </row>
    <row r="31" spans="1:11" x14ac:dyDescent="0.25">
      <c r="A31" s="92" t="s">
        <v>57</v>
      </c>
      <c r="B31" s="93" t="s">
        <v>213</v>
      </c>
      <c r="C31" s="94">
        <v>15.919535972</v>
      </c>
      <c r="D31" s="94" t="str">
        <f>IF($B31="N/A","N/A",IF(C31&gt;15,"No",IF(C31&lt;-15,"No","Yes")))</f>
        <v>N/A</v>
      </c>
      <c r="E31" s="94">
        <v>14.930119581</v>
      </c>
      <c r="F31" s="94" t="str">
        <f>IF($B31="N/A","N/A",IF(E31&gt;15,"No",IF(E31&lt;-15,"No","Yes")))</f>
        <v>N/A</v>
      </c>
      <c r="G31" s="94">
        <v>12.829495651</v>
      </c>
      <c r="H31" s="94" t="str">
        <f>IF($B31="N/A","N/A",IF(G31&gt;15,"No",IF(G31&lt;-15,"No","Yes")))</f>
        <v>N/A</v>
      </c>
      <c r="I31" s="95">
        <v>-6.22</v>
      </c>
      <c r="J31" s="95">
        <v>-14.1</v>
      </c>
      <c r="K31" s="96" t="str">
        <f t="shared" si="1"/>
        <v>Yes</v>
      </c>
    </row>
    <row r="32" spans="1:11" ht="12" customHeight="1" x14ac:dyDescent="0.25">
      <c r="A32" s="177" t="s">
        <v>1619</v>
      </c>
      <c r="B32" s="178"/>
      <c r="C32" s="178"/>
      <c r="D32" s="178"/>
      <c r="E32" s="178"/>
      <c r="F32" s="178"/>
      <c r="G32" s="178"/>
      <c r="H32" s="178"/>
      <c r="I32" s="178"/>
      <c r="J32" s="178"/>
      <c r="K32" s="179"/>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1575</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8" t="s">
        <v>12</v>
      </c>
      <c r="B6" s="42" t="s">
        <v>213</v>
      </c>
      <c r="C6" s="22">
        <v>0</v>
      </c>
      <c r="D6" s="5" t="str">
        <f t="shared" ref="D6:F18" si="0">IF($B6="N/A","N/A",IF(C6&lt;0,"No","Yes"))</f>
        <v>N/A</v>
      </c>
      <c r="E6" s="22">
        <v>0</v>
      </c>
      <c r="F6" s="5" t="str">
        <f t="shared" si="0"/>
        <v>N/A</v>
      </c>
      <c r="G6" s="22">
        <v>0</v>
      </c>
      <c r="H6" s="5" t="str">
        <f t="shared" ref="H6:H18" si="1">IF($B6="N/A","N/A",IF(G6&lt;0,"No","Yes"))</f>
        <v>N/A</v>
      </c>
      <c r="I6" s="6" t="s">
        <v>1750</v>
      </c>
      <c r="J6" s="6" t="s">
        <v>1750</v>
      </c>
      <c r="K6" s="85" t="str">
        <f t="shared" ref="K6:K18" si="2">IF(J6="Div by 0", "N/A", IF(J6="N/A","N/A", IF(J6&gt;30, "No", IF(J6&lt;-30, "No", "Yes"))))</f>
        <v>N/A</v>
      </c>
    </row>
    <row r="7" spans="1:11" x14ac:dyDescent="0.25">
      <c r="A7" s="82" t="s">
        <v>442</v>
      </c>
      <c r="B7" s="42" t="s">
        <v>213</v>
      </c>
      <c r="C7" s="5" t="s">
        <v>1750</v>
      </c>
      <c r="D7" s="5" t="str">
        <f t="shared" si="0"/>
        <v>N/A</v>
      </c>
      <c r="E7" s="5" t="s">
        <v>1750</v>
      </c>
      <c r="F7" s="5" t="str">
        <f t="shared" si="0"/>
        <v>N/A</v>
      </c>
      <c r="G7" s="5" t="s">
        <v>1750</v>
      </c>
      <c r="H7" s="5" t="str">
        <f t="shared" si="1"/>
        <v>N/A</v>
      </c>
      <c r="I7" s="6" t="s">
        <v>1750</v>
      </c>
      <c r="J7" s="6" t="s">
        <v>1750</v>
      </c>
      <c r="K7" s="85" t="str">
        <f t="shared" si="2"/>
        <v>N/A</v>
      </c>
    </row>
    <row r="8" spans="1:11" x14ac:dyDescent="0.25">
      <c r="A8" s="82" t="s">
        <v>443</v>
      </c>
      <c r="B8" s="42" t="s">
        <v>213</v>
      </c>
      <c r="C8" s="5" t="s">
        <v>1750</v>
      </c>
      <c r="D8" s="5" t="str">
        <f t="shared" si="0"/>
        <v>N/A</v>
      </c>
      <c r="E8" s="5" t="s">
        <v>1750</v>
      </c>
      <c r="F8" s="5" t="str">
        <f t="shared" si="0"/>
        <v>N/A</v>
      </c>
      <c r="G8" s="5" t="s">
        <v>1750</v>
      </c>
      <c r="H8" s="5" t="str">
        <f t="shared" si="1"/>
        <v>N/A</v>
      </c>
      <c r="I8" s="6" t="s">
        <v>1750</v>
      </c>
      <c r="J8" s="6" t="s">
        <v>1750</v>
      </c>
      <c r="K8" s="85" t="str">
        <f t="shared" si="2"/>
        <v>N/A</v>
      </c>
    </row>
    <row r="9" spans="1:11" x14ac:dyDescent="0.25">
      <c r="A9" s="82" t="s">
        <v>444</v>
      </c>
      <c r="B9" s="42" t="s">
        <v>213</v>
      </c>
      <c r="C9" s="5" t="s">
        <v>1750</v>
      </c>
      <c r="D9" s="5" t="str">
        <f t="shared" si="0"/>
        <v>N/A</v>
      </c>
      <c r="E9" s="5" t="s">
        <v>1750</v>
      </c>
      <c r="F9" s="5" t="str">
        <f t="shared" si="0"/>
        <v>N/A</v>
      </c>
      <c r="G9" s="5" t="s">
        <v>1750</v>
      </c>
      <c r="H9" s="5" t="str">
        <f t="shared" si="1"/>
        <v>N/A</v>
      </c>
      <c r="I9" s="6" t="s">
        <v>1750</v>
      </c>
      <c r="J9" s="6" t="s">
        <v>1750</v>
      </c>
      <c r="K9" s="85" t="str">
        <f t="shared" si="2"/>
        <v>N/A</v>
      </c>
    </row>
    <row r="10" spans="1:11" x14ac:dyDescent="0.25">
      <c r="A10" s="82" t="s">
        <v>445</v>
      </c>
      <c r="B10" s="42" t="s">
        <v>213</v>
      </c>
      <c r="C10" s="5" t="s">
        <v>1750</v>
      </c>
      <c r="D10" s="5" t="str">
        <f t="shared" si="0"/>
        <v>N/A</v>
      </c>
      <c r="E10" s="5" t="s">
        <v>1750</v>
      </c>
      <c r="F10" s="5" t="str">
        <f t="shared" si="0"/>
        <v>N/A</v>
      </c>
      <c r="G10" s="5" t="s">
        <v>1750</v>
      </c>
      <c r="H10" s="5" t="str">
        <f t="shared" si="1"/>
        <v>N/A</v>
      </c>
      <c r="I10" s="6" t="s">
        <v>1750</v>
      </c>
      <c r="J10" s="6" t="s">
        <v>1750</v>
      </c>
      <c r="K10" s="85" t="str">
        <f t="shared" si="2"/>
        <v>N/A</v>
      </c>
    </row>
    <row r="11" spans="1:11" x14ac:dyDescent="0.25">
      <c r="A11" s="108" t="s">
        <v>207</v>
      </c>
      <c r="B11" s="42" t="s">
        <v>213</v>
      </c>
      <c r="C11" s="5" t="s">
        <v>1750</v>
      </c>
      <c r="D11" s="5" t="str">
        <f t="shared" si="0"/>
        <v>N/A</v>
      </c>
      <c r="E11" s="5" t="s">
        <v>1750</v>
      </c>
      <c r="F11" s="5" t="str">
        <f t="shared" si="0"/>
        <v>N/A</v>
      </c>
      <c r="G11" s="5" t="s">
        <v>1750</v>
      </c>
      <c r="H11" s="5" t="str">
        <f t="shared" si="1"/>
        <v>N/A</v>
      </c>
      <c r="I11" s="6" t="s">
        <v>1750</v>
      </c>
      <c r="J11" s="6" t="s">
        <v>1750</v>
      </c>
      <c r="K11" s="85" t="str">
        <f t="shared" si="2"/>
        <v>N/A</v>
      </c>
    </row>
    <row r="12" spans="1:11" x14ac:dyDescent="0.25">
      <c r="A12" s="108" t="s">
        <v>934</v>
      </c>
      <c r="B12" s="42" t="s">
        <v>213</v>
      </c>
      <c r="C12" s="5" t="s">
        <v>1750</v>
      </c>
      <c r="D12" s="5" t="str">
        <f t="shared" si="0"/>
        <v>N/A</v>
      </c>
      <c r="E12" s="5" t="s">
        <v>1750</v>
      </c>
      <c r="F12" s="5" t="str">
        <f t="shared" si="0"/>
        <v>N/A</v>
      </c>
      <c r="G12" s="5" t="s">
        <v>1750</v>
      </c>
      <c r="H12" s="5" t="str">
        <f t="shared" si="1"/>
        <v>N/A</v>
      </c>
      <c r="I12" s="6" t="s">
        <v>1750</v>
      </c>
      <c r="J12" s="6" t="s">
        <v>1750</v>
      </c>
      <c r="K12" s="85" t="str">
        <f t="shared" si="2"/>
        <v>N/A</v>
      </c>
    </row>
    <row r="13" spans="1:11" x14ac:dyDescent="0.25">
      <c r="A13" s="108" t="s">
        <v>51</v>
      </c>
      <c r="B13" s="42" t="s">
        <v>213</v>
      </c>
      <c r="C13" s="5" t="s">
        <v>1750</v>
      </c>
      <c r="D13" s="5" t="str">
        <f t="shared" si="0"/>
        <v>N/A</v>
      </c>
      <c r="E13" s="5" t="s">
        <v>1750</v>
      </c>
      <c r="F13" s="5" t="str">
        <f t="shared" si="0"/>
        <v>N/A</v>
      </c>
      <c r="G13" s="5" t="s">
        <v>1750</v>
      </c>
      <c r="H13" s="5" t="str">
        <f t="shared" si="1"/>
        <v>N/A</v>
      </c>
      <c r="I13" s="6" t="s">
        <v>1750</v>
      </c>
      <c r="J13" s="6" t="s">
        <v>1750</v>
      </c>
      <c r="K13" s="85" t="str">
        <f t="shared" si="2"/>
        <v>N/A</v>
      </c>
    </row>
    <row r="14" spans="1:11" x14ac:dyDescent="0.25">
      <c r="A14" s="108" t="s">
        <v>52</v>
      </c>
      <c r="B14" s="42" t="s">
        <v>213</v>
      </c>
      <c r="C14" s="5" t="s">
        <v>1750</v>
      </c>
      <c r="D14" s="5" t="str">
        <f t="shared" si="0"/>
        <v>N/A</v>
      </c>
      <c r="E14" s="5" t="s">
        <v>1750</v>
      </c>
      <c r="F14" s="5" t="str">
        <f t="shared" si="0"/>
        <v>N/A</v>
      </c>
      <c r="G14" s="5" t="s">
        <v>1750</v>
      </c>
      <c r="H14" s="5" t="str">
        <f t="shared" si="1"/>
        <v>N/A</v>
      </c>
      <c r="I14" s="6" t="s">
        <v>1750</v>
      </c>
      <c r="J14" s="6" t="s">
        <v>1750</v>
      </c>
      <c r="K14" s="85" t="str">
        <f t="shared" si="2"/>
        <v>N/A</v>
      </c>
    </row>
    <row r="15" spans="1:11" x14ac:dyDescent="0.25">
      <c r="A15" s="108" t="s">
        <v>164</v>
      </c>
      <c r="B15" s="42" t="s">
        <v>213</v>
      </c>
      <c r="C15" s="5" t="s">
        <v>1750</v>
      </c>
      <c r="D15" s="5" t="str">
        <f t="shared" si="0"/>
        <v>N/A</v>
      </c>
      <c r="E15" s="5" t="s">
        <v>1750</v>
      </c>
      <c r="F15" s="5" t="str">
        <f t="shared" si="0"/>
        <v>N/A</v>
      </c>
      <c r="G15" s="5" t="s">
        <v>1750</v>
      </c>
      <c r="H15" s="5" t="str">
        <f t="shared" si="1"/>
        <v>N/A</v>
      </c>
      <c r="I15" s="6" t="s">
        <v>1750</v>
      </c>
      <c r="J15" s="6" t="s">
        <v>1750</v>
      </c>
      <c r="K15" s="85" t="str">
        <f t="shared" si="2"/>
        <v>N/A</v>
      </c>
    </row>
    <row r="16" spans="1:11" x14ac:dyDescent="0.25">
      <c r="A16" s="108" t="s">
        <v>165</v>
      </c>
      <c r="B16" s="42" t="s">
        <v>213</v>
      </c>
      <c r="C16" s="5" t="s">
        <v>1750</v>
      </c>
      <c r="D16" s="5" t="str">
        <f t="shared" si="0"/>
        <v>N/A</v>
      </c>
      <c r="E16" s="5" t="s">
        <v>1750</v>
      </c>
      <c r="F16" s="5" t="str">
        <f t="shared" si="0"/>
        <v>N/A</v>
      </c>
      <c r="G16" s="5" t="s">
        <v>1750</v>
      </c>
      <c r="H16" s="5" t="str">
        <f t="shared" si="1"/>
        <v>N/A</v>
      </c>
      <c r="I16" s="6" t="s">
        <v>1750</v>
      </c>
      <c r="J16" s="6" t="s">
        <v>1750</v>
      </c>
      <c r="K16" s="85" t="str">
        <f t="shared" si="2"/>
        <v>N/A</v>
      </c>
    </row>
    <row r="17" spans="1:11" x14ac:dyDescent="0.25">
      <c r="A17" s="108" t="s">
        <v>21</v>
      </c>
      <c r="B17" s="42" t="s">
        <v>213</v>
      </c>
      <c r="C17" s="5" t="s">
        <v>1750</v>
      </c>
      <c r="D17" s="5" t="str">
        <f t="shared" si="0"/>
        <v>N/A</v>
      </c>
      <c r="E17" s="5" t="s">
        <v>1750</v>
      </c>
      <c r="F17" s="5" t="str">
        <f t="shared" si="0"/>
        <v>N/A</v>
      </c>
      <c r="G17" s="5" t="s">
        <v>1750</v>
      </c>
      <c r="H17" s="5" t="str">
        <f t="shared" si="1"/>
        <v>N/A</v>
      </c>
      <c r="I17" s="6" t="s">
        <v>1750</v>
      </c>
      <c r="J17" s="6" t="s">
        <v>1750</v>
      </c>
      <c r="K17" s="85" t="str">
        <f t="shared" si="2"/>
        <v>N/A</v>
      </c>
    </row>
    <row r="18" spans="1:11" x14ac:dyDescent="0.25">
      <c r="A18" s="108" t="s">
        <v>53</v>
      </c>
      <c r="B18" s="42" t="s">
        <v>213</v>
      </c>
      <c r="C18" s="5" t="s">
        <v>1750</v>
      </c>
      <c r="D18" s="5" t="str">
        <f t="shared" si="0"/>
        <v>N/A</v>
      </c>
      <c r="E18" s="5" t="s">
        <v>1750</v>
      </c>
      <c r="F18" s="5" t="str">
        <f t="shared" si="0"/>
        <v>N/A</v>
      </c>
      <c r="G18" s="5" t="s">
        <v>1750</v>
      </c>
      <c r="H18" s="5" t="str">
        <f t="shared" si="1"/>
        <v>N/A</v>
      </c>
      <c r="I18" s="6" t="s">
        <v>1750</v>
      </c>
      <c r="J18" s="6" t="s">
        <v>1750</v>
      </c>
      <c r="K18" s="85" t="str">
        <f t="shared" si="2"/>
        <v>N/A</v>
      </c>
    </row>
    <row r="19" spans="1:11" x14ac:dyDescent="0.25">
      <c r="A19" s="84" t="s">
        <v>673</v>
      </c>
      <c r="B19" s="42" t="s">
        <v>213</v>
      </c>
      <c r="C19" s="5" t="s">
        <v>1750</v>
      </c>
      <c r="D19" s="5" t="str">
        <f t="shared" ref="D19:D21" si="3">IF($B19="N/A","N/A",IF(C19&lt;0,"No","Yes"))</f>
        <v>N/A</v>
      </c>
      <c r="E19" s="5" t="s">
        <v>1750</v>
      </c>
      <c r="F19" s="5" t="str">
        <f t="shared" ref="F19:F21" si="4">IF($B19="N/A","N/A",IF(E19&lt;0,"No","Yes"))</f>
        <v>N/A</v>
      </c>
      <c r="G19" s="5" t="s">
        <v>1750</v>
      </c>
      <c r="H19" s="5" t="str">
        <f t="shared" ref="H19:H21" si="5">IF($B19="N/A","N/A",IF(G19&lt;0,"No","Yes"))</f>
        <v>N/A</v>
      </c>
      <c r="I19" s="6" t="s">
        <v>1750</v>
      </c>
      <c r="J19" s="6" t="s">
        <v>1750</v>
      </c>
      <c r="K19" s="85" t="str">
        <f>IF(J19="Div by 0", "N/A", IF(J19="N/A","N/A", IF(J19&gt;30, "No", IF(J19&lt;-30, "No", "Yes"))))</f>
        <v>N/A</v>
      </c>
    </row>
    <row r="20" spans="1:11" x14ac:dyDescent="0.25">
      <c r="A20" s="84" t="s">
        <v>674</v>
      </c>
      <c r="B20" s="42" t="s">
        <v>213</v>
      </c>
      <c r="C20" s="5" t="s">
        <v>1750</v>
      </c>
      <c r="D20" s="5" t="str">
        <f t="shared" si="3"/>
        <v>N/A</v>
      </c>
      <c r="E20" s="5" t="s">
        <v>1750</v>
      </c>
      <c r="F20" s="5" t="str">
        <f t="shared" si="4"/>
        <v>N/A</v>
      </c>
      <c r="G20" s="5" t="s">
        <v>1750</v>
      </c>
      <c r="H20" s="5" t="str">
        <f t="shared" si="5"/>
        <v>N/A</v>
      </c>
      <c r="I20" s="6" t="s">
        <v>1750</v>
      </c>
      <c r="J20" s="6" t="s">
        <v>1750</v>
      </c>
      <c r="K20" s="85" t="str">
        <f>IF(J20="Div by 0", "N/A", IF(J20="N/A","N/A", IF(J20&gt;30, "No", IF(J20&lt;-30, "No", "Yes"))))</f>
        <v>N/A</v>
      </c>
    </row>
    <row r="21" spans="1:11" x14ac:dyDescent="0.25">
      <c r="A21" s="84" t="s">
        <v>675</v>
      </c>
      <c r="B21" s="42" t="s">
        <v>213</v>
      </c>
      <c r="C21" s="5" t="s">
        <v>1750</v>
      </c>
      <c r="D21" s="5" t="str">
        <f t="shared" si="3"/>
        <v>N/A</v>
      </c>
      <c r="E21" s="5" t="s">
        <v>1750</v>
      </c>
      <c r="F21" s="5" t="str">
        <f t="shared" si="4"/>
        <v>N/A</v>
      </c>
      <c r="G21" s="5" t="s">
        <v>1750</v>
      </c>
      <c r="H21" s="5" t="str">
        <f t="shared" si="5"/>
        <v>N/A</v>
      </c>
      <c r="I21" s="6" t="s">
        <v>1750</v>
      </c>
      <c r="J21" s="6" t="s">
        <v>1750</v>
      </c>
      <c r="K21" s="85" t="str">
        <f>IF(J21="Div by 0", "N/A", IF(J21="N/A","N/A", IF(J21&gt;30, "No", IF(J21&lt;-30, "No", "Yes"))))</f>
        <v>N/A</v>
      </c>
    </row>
    <row r="22" spans="1:11" ht="16.5" customHeight="1" x14ac:dyDescent="0.25">
      <c r="A22" s="84" t="s">
        <v>1685</v>
      </c>
      <c r="B22" s="42" t="s">
        <v>213</v>
      </c>
      <c r="C22" s="5" t="s">
        <v>1750</v>
      </c>
      <c r="D22" s="5" t="str">
        <f t="shared" ref="D22:D31" si="6">IF($B22="N/A","N/A",IF(C22&lt;0,"No","Yes"))</f>
        <v>N/A</v>
      </c>
      <c r="E22" s="5" t="s">
        <v>1750</v>
      </c>
      <c r="F22" s="5" t="str">
        <f t="shared" ref="F22:F31" si="7">IF($B22="N/A","N/A",IF(E22&lt;0,"No","Yes"))</f>
        <v>N/A</v>
      </c>
      <c r="G22" s="5" t="s">
        <v>1750</v>
      </c>
      <c r="I22" s="6" t="s">
        <v>1750</v>
      </c>
      <c r="J22" s="6" t="s">
        <v>1750</v>
      </c>
      <c r="K22" s="85" t="str">
        <f t="shared" ref="K22:K31" si="8">IF(J22="Div by 0", "N/A", IF(J22="N/A","N/A", IF(J22&gt;30, "No", IF(J22&lt;-30, "No", "Yes"))))</f>
        <v>N/A</v>
      </c>
    </row>
    <row r="23" spans="1:11" x14ac:dyDescent="0.25">
      <c r="A23" s="84" t="s">
        <v>937</v>
      </c>
      <c r="B23" s="42" t="s">
        <v>213</v>
      </c>
      <c r="C23" s="5" t="s">
        <v>1750</v>
      </c>
      <c r="D23" s="5" t="str">
        <f t="shared" si="6"/>
        <v>N/A</v>
      </c>
      <c r="E23" s="5" t="s">
        <v>1750</v>
      </c>
      <c r="F23" s="5" t="str">
        <f t="shared" si="7"/>
        <v>N/A</v>
      </c>
      <c r="G23" s="5" t="s">
        <v>1750</v>
      </c>
      <c r="H23" s="5" t="str">
        <f t="shared" ref="H23:H31" si="9">IF($B23="N/A","N/A",IF(G23&lt;0,"No","Yes"))</f>
        <v>N/A</v>
      </c>
      <c r="I23" s="6" t="s">
        <v>1750</v>
      </c>
      <c r="J23" s="6" t="s">
        <v>1750</v>
      </c>
      <c r="K23" s="85" t="str">
        <f t="shared" si="8"/>
        <v>N/A</v>
      </c>
    </row>
    <row r="24" spans="1:11" ht="25" x14ac:dyDescent="0.25">
      <c r="A24" s="84" t="s">
        <v>938</v>
      </c>
      <c r="B24" s="42" t="s">
        <v>213</v>
      </c>
      <c r="C24" s="5" t="s">
        <v>1750</v>
      </c>
      <c r="D24" s="5" t="str">
        <f t="shared" si="6"/>
        <v>N/A</v>
      </c>
      <c r="E24" s="5" t="s">
        <v>1750</v>
      </c>
      <c r="F24" s="5" t="str">
        <f t="shared" si="7"/>
        <v>N/A</v>
      </c>
      <c r="G24" s="5" t="s">
        <v>1750</v>
      </c>
      <c r="H24" s="5" t="str">
        <f t="shared" si="9"/>
        <v>N/A</v>
      </c>
      <c r="I24" s="6" t="s">
        <v>1750</v>
      </c>
      <c r="J24" s="6" t="s">
        <v>1750</v>
      </c>
      <c r="K24" s="85" t="str">
        <f t="shared" si="8"/>
        <v>N/A</v>
      </c>
    </row>
    <row r="25" spans="1:11" x14ac:dyDescent="0.25">
      <c r="A25" s="108" t="s">
        <v>166</v>
      </c>
      <c r="B25" s="42" t="s">
        <v>213</v>
      </c>
      <c r="C25" s="5" t="s">
        <v>1750</v>
      </c>
      <c r="D25" s="5" t="str">
        <f t="shared" si="6"/>
        <v>N/A</v>
      </c>
      <c r="E25" s="5" t="s">
        <v>1750</v>
      </c>
      <c r="F25" s="5" t="str">
        <f t="shared" si="7"/>
        <v>N/A</v>
      </c>
      <c r="G25" s="5" t="s">
        <v>1750</v>
      </c>
      <c r="H25" s="5" t="str">
        <f t="shared" si="9"/>
        <v>N/A</v>
      </c>
      <c r="I25" s="6" t="s">
        <v>1750</v>
      </c>
      <c r="J25" s="6" t="s">
        <v>1750</v>
      </c>
      <c r="K25" s="85" t="str">
        <f t="shared" si="8"/>
        <v>N/A</v>
      </c>
    </row>
    <row r="26" spans="1:11" x14ac:dyDescent="0.25">
      <c r="A26" s="108" t="s">
        <v>167</v>
      </c>
      <c r="B26" s="42" t="s">
        <v>213</v>
      </c>
      <c r="C26" s="5" t="s">
        <v>1750</v>
      </c>
      <c r="D26" s="5" t="str">
        <f t="shared" si="6"/>
        <v>N/A</v>
      </c>
      <c r="E26" s="5" t="s">
        <v>1750</v>
      </c>
      <c r="F26" s="5" t="str">
        <f t="shared" si="7"/>
        <v>N/A</v>
      </c>
      <c r="G26" s="5" t="s">
        <v>1750</v>
      </c>
      <c r="H26" s="5" t="str">
        <f t="shared" si="9"/>
        <v>N/A</v>
      </c>
      <c r="I26" s="6" t="s">
        <v>1750</v>
      </c>
      <c r="J26" s="6" t="s">
        <v>1750</v>
      </c>
      <c r="K26" s="85" t="str">
        <f t="shared" si="8"/>
        <v>N/A</v>
      </c>
    </row>
    <row r="27" spans="1:11" x14ac:dyDescent="0.25">
      <c r="A27" s="108" t="s">
        <v>168</v>
      </c>
      <c r="B27" s="42" t="s">
        <v>213</v>
      </c>
      <c r="C27" s="5" t="s">
        <v>1750</v>
      </c>
      <c r="D27" s="5" t="str">
        <f t="shared" si="6"/>
        <v>N/A</v>
      </c>
      <c r="E27" s="5" t="s">
        <v>1750</v>
      </c>
      <c r="F27" s="5" t="str">
        <f t="shared" si="7"/>
        <v>N/A</v>
      </c>
      <c r="G27" s="5" t="s">
        <v>1750</v>
      </c>
      <c r="H27" s="5" t="str">
        <f t="shared" si="9"/>
        <v>N/A</v>
      </c>
      <c r="I27" s="6" t="s">
        <v>1750</v>
      </c>
      <c r="J27" s="6" t="s">
        <v>1750</v>
      </c>
      <c r="K27" s="85" t="str">
        <f t="shared" si="8"/>
        <v>N/A</v>
      </c>
    </row>
    <row r="28" spans="1:11" x14ac:dyDescent="0.25">
      <c r="A28" s="108" t="s">
        <v>54</v>
      </c>
      <c r="B28" s="42" t="s">
        <v>213</v>
      </c>
      <c r="C28" s="5" t="s">
        <v>1750</v>
      </c>
      <c r="D28" s="5" t="str">
        <f t="shared" si="6"/>
        <v>N/A</v>
      </c>
      <c r="E28" s="5" t="s">
        <v>1750</v>
      </c>
      <c r="F28" s="5" t="str">
        <f t="shared" si="7"/>
        <v>N/A</v>
      </c>
      <c r="G28" s="5" t="s">
        <v>1750</v>
      </c>
      <c r="H28" s="5" t="str">
        <f t="shared" si="9"/>
        <v>N/A</v>
      </c>
      <c r="I28" s="6" t="s">
        <v>1750</v>
      </c>
      <c r="J28" s="6" t="s">
        <v>1750</v>
      </c>
      <c r="K28" s="85" t="str">
        <f t="shared" si="8"/>
        <v>N/A</v>
      </c>
    </row>
    <row r="29" spans="1:11" x14ac:dyDescent="0.25">
      <c r="A29" s="108" t="s">
        <v>55</v>
      </c>
      <c r="B29" s="42" t="s">
        <v>213</v>
      </c>
      <c r="C29" s="5" t="s">
        <v>1750</v>
      </c>
      <c r="D29" s="5" t="str">
        <f t="shared" si="6"/>
        <v>N/A</v>
      </c>
      <c r="E29" s="5" t="s">
        <v>1750</v>
      </c>
      <c r="F29" s="5" t="str">
        <f t="shared" si="7"/>
        <v>N/A</v>
      </c>
      <c r="G29" s="5" t="s">
        <v>1750</v>
      </c>
      <c r="H29" s="5" t="str">
        <f t="shared" si="9"/>
        <v>N/A</v>
      </c>
      <c r="I29" s="6" t="s">
        <v>1750</v>
      </c>
      <c r="J29" s="6" t="s">
        <v>1750</v>
      </c>
      <c r="K29" s="85" t="str">
        <f t="shared" si="8"/>
        <v>N/A</v>
      </c>
    </row>
    <row r="30" spans="1:11" x14ac:dyDescent="0.25">
      <c r="A30" s="108" t="s">
        <v>56</v>
      </c>
      <c r="B30" s="42" t="s">
        <v>213</v>
      </c>
      <c r="C30" s="5" t="s">
        <v>1750</v>
      </c>
      <c r="D30" s="5" t="str">
        <f t="shared" si="6"/>
        <v>N/A</v>
      </c>
      <c r="E30" s="5" t="s">
        <v>1750</v>
      </c>
      <c r="F30" s="5" t="str">
        <f t="shared" si="7"/>
        <v>N/A</v>
      </c>
      <c r="G30" s="5" t="s">
        <v>1750</v>
      </c>
      <c r="H30" s="5" t="str">
        <f t="shared" si="9"/>
        <v>N/A</v>
      </c>
      <c r="I30" s="6" t="s">
        <v>1750</v>
      </c>
      <c r="J30" s="6" t="s">
        <v>1750</v>
      </c>
      <c r="K30" s="85" t="str">
        <f t="shared" si="8"/>
        <v>N/A</v>
      </c>
    </row>
    <row r="31" spans="1:11" x14ac:dyDescent="0.25">
      <c r="A31" s="109" t="s">
        <v>57</v>
      </c>
      <c r="B31" s="115" t="s">
        <v>213</v>
      </c>
      <c r="C31" s="94" t="s">
        <v>1750</v>
      </c>
      <c r="D31" s="94" t="str">
        <f t="shared" si="6"/>
        <v>N/A</v>
      </c>
      <c r="E31" s="94" t="s">
        <v>1750</v>
      </c>
      <c r="F31" s="94" t="str">
        <f t="shared" si="7"/>
        <v>N/A</v>
      </c>
      <c r="G31" s="94" t="s">
        <v>1750</v>
      </c>
      <c r="H31" s="94" t="str">
        <f t="shared" si="9"/>
        <v>N/A</v>
      </c>
      <c r="I31" s="95" t="s">
        <v>1750</v>
      </c>
      <c r="J31" s="95" t="s">
        <v>1750</v>
      </c>
      <c r="K31" s="96" t="str">
        <f t="shared" si="8"/>
        <v>N/A</v>
      </c>
    </row>
    <row r="32" spans="1:11" ht="12" customHeight="1" x14ac:dyDescent="0.25">
      <c r="A32" s="177" t="s">
        <v>1619</v>
      </c>
      <c r="B32" s="178"/>
      <c r="C32" s="178"/>
      <c r="D32" s="178"/>
      <c r="E32" s="178"/>
      <c r="F32" s="178"/>
      <c r="G32" s="178"/>
      <c r="H32" s="178"/>
      <c r="I32" s="178"/>
      <c r="J32" s="178"/>
      <c r="K32" s="179"/>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8" style="13" customWidth="1"/>
    <col min="12" max="12" width="17.269531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s="13" customFormat="1" ht="13" x14ac:dyDescent="0.3">
      <c r="A2" s="164" t="s">
        <v>1576</v>
      </c>
      <c r="B2" s="165"/>
      <c r="C2" s="165"/>
      <c r="D2" s="165"/>
      <c r="E2" s="165"/>
      <c r="F2" s="165"/>
      <c r="G2" s="165"/>
      <c r="H2" s="165"/>
      <c r="I2" s="165"/>
      <c r="J2" s="165"/>
      <c r="K2" s="165"/>
      <c r="L2" s="166"/>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s="11" customFormat="1" ht="63" customHeight="1"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ht="12.75" customHeight="1" x14ac:dyDescent="0.25">
      <c r="A6" s="108" t="s">
        <v>345</v>
      </c>
      <c r="B6" s="7" t="s">
        <v>213</v>
      </c>
      <c r="C6" s="14">
        <v>7</v>
      </c>
      <c r="D6" s="7" t="s">
        <v>213</v>
      </c>
      <c r="E6" s="14">
        <v>7</v>
      </c>
      <c r="F6" s="7" t="s">
        <v>213</v>
      </c>
      <c r="G6" s="14">
        <v>7</v>
      </c>
      <c r="H6" s="7" t="s">
        <v>213</v>
      </c>
      <c r="I6" s="73" t="s">
        <v>213</v>
      </c>
      <c r="J6" s="73" t="s">
        <v>213</v>
      </c>
      <c r="K6" s="7" t="s">
        <v>213</v>
      </c>
      <c r="L6" s="118" t="s">
        <v>213</v>
      </c>
    </row>
    <row r="7" spans="1:12" x14ac:dyDescent="0.25">
      <c r="A7" s="84" t="s">
        <v>17</v>
      </c>
      <c r="B7" s="16" t="s">
        <v>213</v>
      </c>
      <c r="C7" s="17">
        <v>88528</v>
      </c>
      <c r="D7" s="39" t="str">
        <f>IF($B7="N/A","N/A",IF(C7&gt;10,"No",IF(C7&lt;-10,"No","Yes")))</f>
        <v>N/A</v>
      </c>
      <c r="E7" s="17">
        <v>86279</v>
      </c>
      <c r="F7" s="39" t="str">
        <f>IF($B7="N/A","N/A",IF(E7&gt;10,"No",IF(E7&lt;-10,"No","Yes")))</f>
        <v>N/A</v>
      </c>
      <c r="G7" s="17">
        <v>92129</v>
      </c>
      <c r="H7" s="39" t="str">
        <f>IF($B7="N/A","N/A",IF(G7&gt;10,"No",IF(G7&lt;-10,"No","Yes")))</f>
        <v>N/A</v>
      </c>
      <c r="I7" s="40">
        <v>-2.54</v>
      </c>
      <c r="J7" s="40">
        <v>6.78</v>
      </c>
      <c r="K7" s="41" t="s">
        <v>734</v>
      </c>
      <c r="L7" s="86" t="str">
        <f>IF(J7="Div by 0", "N/A", IF(K7="N/A","N/A", IF(J7&gt;VALUE(MID(K7,1,2)), "No", IF(J7&lt;-1*VALUE(MID(K7,1,2)), "No", "Yes"))))</f>
        <v>Yes</v>
      </c>
    </row>
    <row r="8" spans="1:12" x14ac:dyDescent="0.25">
      <c r="A8" s="84" t="s">
        <v>58</v>
      </c>
      <c r="B8" s="21" t="s">
        <v>213</v>
      </c>
      <c r="C8" s="26">
        <v>615122683</v>
      </c>
      <c r="D8" s="7" t="str">
        <f>IF($B8="N/A","N/A",IF(C8&gt;10,"No",IF(C8&lt;-10,"No","Yes")))</f>
        <v>N/A</v>
      </c>
      <c r="E8" s="26">
        <v>629421093</v>
      </c>
      <c r="F8" s="7" t="str">
        <f>IF($B8="N/A","N/A",IF(E8&gt;10,"No",IF(E8&lt;-10,"No","Yes")))</f>
        <v>N/A</v>
      </c>
      <c r="G8" s="26">
        <v>630658061</v>
      </c>
      <c r="H8" s="7" t="str">
        <f>IF($B8="N/A","N/A",IF(G8&gt;10,"No",IF(G8&lt;-10,"No","Yes")))</f>
        <v>N/A</v>
      </c>
      <c r="I8" s="8">
        <v>2.3239999999999998</v>
      </c>
      <c r="J8" s="8">
        <v>0.19650000000000001</v>
      </c>
      <c r="K8" s="25" t="s">
        <v>734</v>
      </c>
      <c r="L8" s="85" t="str">
        <f>IF(J8="Div by 0", "N/A", IF(K8="N/A","N/A", IF(J8&gt;VALUE(MID(K8,1,2)), "No", IF(J8&lt;-1*VALUE(MID(K8,1,2)), "No", "Yes"))))</f>
        <v>Yes</v>
      </c>
    </row>
    <row r="9" spans="1:12" x14ac:dyDescent="0.25">
      <c r="A9" s="116" t="s">
        <v>939</v>
      </c>
      <c r="B9" s="5" t="s">
        <v>213</v>
      </c>
      <c r="C9" s="4">
        <v>17.490511476999998</v>
      </c>
      <c r="D9" s="7" t="str">
        <f>IF($B9="N/A","N/A",IF(C9&gt;10,"No",IF(C9&lt;-10,"No","Yes")))</f>
        <v>N/A</v>
      </c>
      <c r="E9" s="4">
        <v>16.063004903</v>
      </c>
      <c r="F9" s="7" t="str">
        <f>IF($B9="N/A","N/A",IF(E9&gt;10,"No",IF(E9&lt;-10,"No","Yes")))</f>
        <v>N/A</v>
      </c>
      <c r="G9" s="4">
        <v>20.123956625999998</v>
      </c>
      <c r="H9" s="7" t="str">
        <f>IF($B9="N/A","N/A",IF(G9&gt;10,"No",IF(G9&lt;-10,"No","Yes")))</f>
        <v>N/A</v>
      </c>
      <c r="I9" s="8">
        <v>-8.16</v>
      </c>
      <c r="J9" s="8">
        <v>25.28</v>
      </c>
      <c r="K9" s="5" t="s">
        <v>213</v>
      </c>
      <c r="L9" s="85" t="str">
        <f>IF(J9="Div by 0", "N/A", IF(K9="N/A","N/A", IF(J9&gt;VALUE(MID(K9,1,2)), "No", IF(J9&lt;-1*VALUE(MID(K9,1,2)), "No", "Yes"))))</f>
        <v>N/A</v>
      </c>
    </row>
    <row r="10" spans="1:12" x14ac:dyDescent="0.25">
      <c r="A10" s="116" t="s">
        <v>940</v>
      </c>
      <c r="B10" s="5" t="s">
        <v>213</v>
      </c>
      <c r="C10" s="4">
        <v>82.509488523000002</v>
      </c>
      <c r="D10" s="7" t="str">
        <f t="shared" ref="D10:D20" si="0">IF($B10="N/A","N/A",IF(C10&gt;10,"No",IF(C10&lt;-10,"No","Yes")))</f>
        <v>N/A</v>
      </c>
      <c r="E10" s="4">
        <v>83.846590711999994</v>
      </c>
      <c r="F10" s="7" t="str">
        <f t="shared" ref="F10:F20" si="1">IF($B10="N/A","N/A",IF(E10&gt;10,"No",IF(E10&lt;-10,"No","Yes")))</f>
        <v>N/A</v>
      </c>
      <c r="G10" s="4">
        <v>79.578634305999998</v>
      </c>
      <c r="H10" s="7" t="str">
        <f t="shared" ref="H10:H20" si="2">IF($B10="N/A","N/A",IF(G10&gt;10,"No",IF(G10&lt;-10,"No","Yes")))</f>
        <v>N/A</v>
      </c>
      <c r="I10" s="8">
        <v>1.621</v>
      </c>
      <c r="J10" s="8">
        <v>-5.09</v>
      </c>
      <c r="K10" s="5" t="s">
        <v>213</v>
      </c>
      <c r="L10" s="85" t="str">
        <f t="shared" ref="L10:L27" si="3">IF(J10="Div by 0", "N/A", IF(K10="N/A","N/A", IF(J10&gt;VALUE(MID(K10,1,2)), "No", IF(J10&lt;-1*VALUE(MID(K10,1,2)), "No", "Yes"))))</f>
        <v>N/A</v>
      </c>
    </row>
    <row r="11" spans="1:12" x14ac:dyDescent="0.25">
      <c r="A11" s="116" t="s">
        <v>941</v>
      </c>
      <c r="B11" s="5" t="s">
        <v>213</v>
      </c>
      <c r="C11" s="4">
        <v>0</v>
      </c>
      <c r="D11" s="7" t="str">
        <f t="shared" si="0"/>
        <v>N/A</v>
      </c>
      <c r="E11" s="4">
        <v>6.9541835199999999E-2</v>
      </c>
      <c r="F11" s="7" t="str">
        <f t="shared" si="1"/>
        <v>N/A</v>
      </c>
      <c r="G11" s="4">
        <v>6.83823769E-2</v>
      </c>
      <c r="H11" s="7" t="str">
        <f t="shared" si="2"/>
        <v>N/A</v>
      </c>
      <c r="I11" s="8" t="s">
        <v>1750</v>
      </c>
      <c r="J11" s="8">
        <v>-1.67</v>
      </c>
      <c r="K11" s="5" t="s">
        <v>213</v>
      </c>
      <c r="L11" s="85" t="str">
        <f t="shared" si="3"/>
        <v>N/A</v>
      </c>
    </row>
    <row r="12" spans="1:12" x14ac:dyDescent="0.25">
      <c r="A12" s="116" t="s">
        <v>942</v>
      </c>
      <c r="B12" s="5" t="s">
        <v>213</v>
      </c>
      <c r="C12" s="4">
        <v>0</v>
      </c>
      <c r="D12" s="7" t="str">
        <f t="shared" si="0"/>
        <v>N/A</v>
      </c>
      <c r="E12" s="4">
        <v>0</v>
      </c>
      <c r="F12" s="7" t="str">
        <f t="shared" si="1"/>
        <v>N/A</v>
      </c>
      <c r="G12" s="4">
        <v>0</v>
      </c>
      <c r="H12" s="7" t="str">
        <f t="shared" si="2"/>
        <v>N/A</v>
      </c>
      <c r="I12" s="8" t="s">
        <v>1750</v>
      </c>
      <c r="J12" s="8" t="s">
        <v>1750</v>
      </c>
      <c r="K12" s="5" t="s">
        <v>213</v>
      </c>
      <c r="L12" s="85" t="str">
        <f t="shared" si="3"/>
        <v>N/A</v>
      </c>
    </row>
    <row r="13" spans="1:12" x14ac:dyDescent="0.25">
      <c r="A13" s="116" t="s">
        <v>943</v>
      </c>
      <c r="B13" s="7" t="s">
        <v>213</v>
      </c>
      <c r="C13" s="4">
        <v>0</v>
      </c>
      <c r="D13" s="7" t="str">
        <f t="shared" si="0"/>
        <v>N/A</v>
      </c>
      <c r="E13" s="4">
        <v>2.0862550600000002E-2</v>
      </c>
      <c r="F13" s="7" t="str">
        <f t="shared" si="1"/>
        <v>N/A</v>
      </c>
      <c r="G13" s="4">
        <v>0.22902669079999999</v>
      </c>
      <c r="H13" s="7" t="str">
        <f t="shared" si="2"/>
        <v>N/A</v>
      </c>
      <c r="I13" s="8" t="s">
        <v>1750</v>
      </c>
      <c r="J13" s="8">
        <v>997.8</v>
      </c>
      <c r="K13" s="5" t="s">
        <v>213</v>
      </c>
      <c r="L13" s="85" t="str">
        <f t="shared" si="3"/>
        <v>N/A</v>
      </c>
    </row>
    <row r="14" spans="1:12" ht="12.75" customHeight="1" x14ac:dyDescent="0.25">
      <c r="A14" s="116" t="s">
        <v>944</v>
      </c>
      <c r="B14" s="7" t="s">
        <v>213</v>
      </c>
      <c r="C14" s="4">
        <v>0</v>
      </c>
      <c r="D14" s="7" t="str">
        <f t="shared" si="0"/>
        <v>N/A</v>
      </c>
      <c r="E14" s="4">
        <v>0</v>
      </c>
      <c r="F14" s="7" t="str">
        <f t="shared" si="1"/>
        <v>N/A</v>
      </c>
      <c r="G14" s="4">
        <v>0</v>
      </c>
      <c r="H14" s="7" t="str">
        <f t="shared" si="2"/>
        <v>N/A</v>
      </c>
      <c r="I14" s="8" t="s">
        <v>1750</v>
      </c>
      <c r="J14" s="8" t="s">
        <v>1750</v>
      </c>
      <c r="K14" s="5" t="s">
        <v>213</v>
      </c>
      <c r="L14" s="85" t="str">
        <f t="shared" si="3"/>
        <v>N/A</v>
      </c>
    </row>
    <row r="15" spans="1:12" x14ac:dyDescent="0.25">
      <c r="A15" s="116" t="s">
        <v>945</v>
      </c>
      <c r="B15" s="7" t="s">
        <v>213</v>
      </c>
      <c r="C15" s="4">
        <v>0</v>
      </c>
      <c r="D15" s="7" t="str">
        <f t="shared" si="0"/>
        <v>N/A</v>
      </c>
      <c r="E15" s="4">
        <v>0</v>
      </c>
      <c r="F15" s="7" t="str">
        <f t="shared" si="1"/>
        <v>N/A</v>
      </c>
      <c r="G15" s="4">
        <v>0</v>
      </c>
      <c r="H15" s="7" t="str">
        <f t="shared" si="2"/>
        <v>N/A</v>
      </c>
      <c r="I15" s="8" t="s">
        <v>1750</v>
      </c>
      <c r="J15" s="8" t="s">
        <v>1750</v>
      </c>
      <c r="K15" s="5" t="s">
        <v>213</v>
      </c>
      <c r="L15" s="85" t="str">
        <f t="shared" si="3"/>
        <v>N/A</v>
      </c>
    </row>
    <row r="16" spans="1:12" ht="12.75" customHeight="1" x14ac:dyDescent="0.25">
      <c r="A16" s="116" t="s">
        <v>946</v>
      </c>
      <c r="B16" s="7" t="s">
        <v>213</v>
      </c>
      <c r="C16" s="4">
        <v>0</v>
      </c>
      <c r="D16" s="7" t="str">
        <f t="shared" si="0"/>
        <v>N/A</v>
      </c>
      <c r="E16" s="4">
        <v>0</v>
      </c>
      <c r="F16" s="7" t="str">
        <f t="shared" si="1"/>
        <v>N/A</v>
      </c>
      <c r="G16" s="4">
        <v>0</v>
      </c>
      <c r="H16" s="7" t="str">
        <f t="shared" si="2"/>
        <v>N/A</v>
      </c>
      <c r="I16" s="8" t="s">
        <v>1750</v>
      </c>
      <c r="J16" s="8" t="s">
        <v>1750</v>
      </c>
      <c r="K16" s="5" t="s">
        <v>213</v>
      </c>
      <c r="L16" s="85" t="str">
        <f t="shared" si="3"/>
        <v>N/A</v>
      </c>
    </row>
    <row r="17" spans="1:12" ht="12.75" customHeight="1" x14ac:dyDescent="0.25">
      <c r="A17" s="116" t="s">
        <v>947</v>
      </c>
      <c r="B17" s="7" t="s">
        <v>213</v>
      </c>
      <c r="C17" s="4">
        <v>82.509488523000002</v>
      </c>
      <c r="D17" s="7" t="str">
        <f t="shared" si="0"/>
        <v>N/A</v>
      </c>
      <c r="E17" s="4">
        <v>83.867453261999998</v>
      </c>
      <c r="F17" s="7" t="str">
        <f t="shared" si="1"/>
        <v>N/A</v>
      </c>
      <c r="G17" s="4">
        <v>79.807660996999999</v>
      </c>
      <c r="H17" s="7" t="str">
        <f t="shared" si="2"/>
        <v>N/A</v>
      </c>
      <c r="I17" s="8">
        <v>1.6459999999999999</v>
      </c>
      <c r="J17" s="8">
        <v>-4.84</v>
      </c>
      <c r="K17" s="5" t="s">
        <v>213</v>
      </c>
      <c r="L17" s="85" t="str">
        <f t="shared" si="3"/>
        <v>N/A</v>
      </c>
    </row>
    <row r="18" spans="1:12" ht="12.75" customHeight="1" x14ac:dyDescent="0.25">
      <c r="A18" s="116" t="s">
        <v>1703</v>
      </c>
      <c r="B18" s="7" t="s">
        <v>213</v>
      </c>
      <c r="C18" s="4">
        <v>0</v>
      </c>
      <c r="D18" s="7" t="str">
        <f t="shared" si="0"/>
        <v>N/A</v>
      </c>
      <c r="E18" s="4">
        <v>2.0862550600000002E-2</v>
      </c>
      <c r="F18" s="7" t="str">
        <f t="shared" si="1"/>
        <v>N/A</v>
      </c>
      <c r="G18" s="4">
        <v>0.22902669079999999</v>
      </c>
      <c r="H18" s="7" t="str">
        <f t="shared" si="2"/>
        <v>N/A</v>
      </c>
      <c r="I18" s="8" t="s">
        <v>1750</v>
      </c>
      <c r="J18" s="8">
        <v>997.8</v>
      </c>
      <c r="K18" s="5" t="s">
        <v>213</v>
      </c>
      <c r="L18" s="85" t="str">
        <f t="shared" si="3"/>
        <v>N/A</v>
      </c>
    </row>
    <row r="19" spans="1:12" ht="12.75" customHeight="1" x14ac:dyDescent="0.25">
      <c r="A19" s="116" t="s">
        <v>948</v>
      </c>
      <c r="B19" s="7" t="s">
        <v>213</v>
      </c>
      <c r="C19" s="4">
        <v>0</v>
      </c>
      <c r="D19" s="7" t="str">
        <f t="shared" si="0"/>
        <v>N/A</v>
      </c>
      <c r="E19" s="4">
        <v>6.9541835199999999E-2</v>
      </c>
      <c r="F19" s="7" t="str">
        <f t="shared" si="1"/>
        <v>N/A</v>
      </c>
      <c r="G19" s="4">
        <v>6.83823769E-2</v>
      </c>
      <c r="H19" s="7" t="str">
        <f t="shared" si="2"/>
        <v>N/A</v>
      </c>
      <c r="I19" s="8" t="s">
        <v>1750</v>
      </c>
      <c r="J19" s="8">
        <v>-1.67</v>
      </c>
      <c r="K19" s="5" t="s">
        <v>213</v>
      </c>
      <c r="L19" s="85" t="str">
        <f t="shared" si="3"/>
        <v>N/A</v>
      </c>
    </row>
    <row r="20" spans="1:12" ht="12.75" customHeight="1" x14ac:dyDescent="0.25">
      <c r="A20" s="117" t="s">
        <v>132</v>
      </c>
      <c r="B20" s="1" t="s">
        <v>213</v>
      </c>
      <c r="C20" s="22">
        <v>503</v>
      </c>
      <c r="D20" s="7" t="str">
        <f t="shared" si="0"/>
        <v>N/A</v>
      </c>
      <c r="E20" s="22">
        <v>645</v>
      </c>
      <c r="F20" s="7" t="str">
        <f t="shared" si="1"/>
        <v>N/A</v>
      </c>
      <c r="G20" s="22">
        <v>148</v>
      </c>
      <c r="H20" s="7" t="str">
        <f t="shared" si="2"/>
        <v>N/A</v>
      </c>
      <c r="I20" s="8">
        <v>28.23</v>
      </c>
      <c r="J20" s="8">
        <v>-77.099999999999994</v>
      </c>
      <c r="K20" s="22" t="s">
        <v>213</v>
      </c>
      <c r="L20" s="85" t="str">
        <f t="shared" si="3"/>
        <v>N/A</v>
      </c>
    </row>
    <row r="21" spans="1:12" ht="12.75" customHeight="1" x14ac:dyDescent="0.25">
      <c r="A21" s="117" t="s">
        <v>133</v>
      </c>
      <c r="B21" s="25" t="s">
        <v>276</v>
      </c>
      <c r="C21" s="4">
        <v>0.56818181820000002</v>
      </c>
      <c r="D21" s="7" t="str">
        <f>IF($B21="N/A","N/A",IF(C21&gt;=2,"No",IF(C21&lt;0,"No","Yes")))</f>
        <v>Yes</v>
      </c>
      <c r="E21" s="4">
        <v>0.74757472849999995</v>
      </c>
      <c r="F21" s="7" t="str">
        <f>IF($B21="N/A","N/A",IF(E21&gt;=2,"No",IF(E21&lt;0,"No","Yes")))</f>
        <v>Yes</v>
      </c>
      <c r="G21" s="4">
        <v>0.16064431400000001</v>
      </c>
      <c r="H21" s="7" t="str">
        <f>IF($B21="N/A","N/A",IF(G21&gt;=2,"No",IF(G21&lt;0,"No","Yes")))</f>
        <v>Yes</v>
      </c>
      <c r="I21" s="8">
        <v>31.57</v>
      </c>
      <c r="J21" s="8">
        <v>-78.5</v>
      </c>
      <c r="K21" s="5" t="s">
        <v>213</v>
      </c>
      <c r="L21" s="85" t="str">
        <f t="shared" si="3"/>
        <v>N/A</v>
      </c>
    </row>
    <row r="22" spans="1:12" x14ac:dyDescent="0.25">
      <c r="A22" s="108" t="s">
        <v>134</v>
      </c>
      <c r="B22" s="25" t="s">
        <v>213</v>
      </c>
      <c r="C22" s="26">
        <v>3018815</v>
      </c>
      <c r="D22" s="7" t="str">
        <f t="shared" ref="D22:D27" si="4">IF($B22="N/A","N/A",IF(C22&gt;10,"No",IF(C22&lt;-10,"No","Yes")))</f>
        <v>N/A</v>
      </c>
      <c r="E22" s="26">
        <v>2989926</v>
      </c>
      <c r="F22" s="7" t="str">
        <f t="shared" ref="F22:F27" si="5">IF($B22="N/A","N/A",IF(E22&gt;10,"No",IF(E22&lt;-10,"No","Yes")))</f>
        <v>N/A</v>
      </c>
      <c r="G22" s="26">
        <v>769704</v>
      </c>
      <c r="H22" s="7" t="str">
        <f t="shared" ref="H22:H27" si="6">IF($B22="N/A","N/A",IF(G22&gt;10,"No",IF(G22&lt;-10,"No","Yes")))</f>
        <v>N/A</v>
      </c>
      <c r="I22" s="8">
        <v>-0.95699999999999996</v>
      </c>
      <c r="J22" s="8">
        <v>-74.3</v>
      </c>
      <c r="K22" s="5" t="s">
        <v>213</v>
      </c>
      <c r="L22" s="85" t="str">
        <f t="shared" si="3"/>
        <v>N/A</v>
      </c>
    </row>
    <row r="23" spans="1:12" x14ac:dyDescent="0.25">
      <c r="A23" s="108" t="s">
        <v>1679</v>
      </c>
      <c r="B23" s="25" t="s">
        <v>213</v>
      </c>
      <c r="C23" s="26">
        <v>6001.6202782999999</v>
      </c>
      <c r="D23" s="7" t="str">
        <f t="shared" si="4"/>
        <v>N/A</v>
      </c>
      <c r="E23" s="26">
        <v>4635.5441860000001</v>
      </c>
      <c r="F23" s="7" t="str">
        <f t="shared" si="5"/>
        <v>N/A</v>
      </c>
      <c r="G23" s="26">
        <v>5200.7027027000004</v>
      </c>
      <c r="H23" s="7" t="str">
        <f t="shared" si="6"/>
        <v>N/A</v>
      </c>
      <c r="I23" s="8">
        <v>-22.8</v>
      </c>
      <c r="J23" s="8">
        <v>12.19</v>
      </c>
      <c r="K23" s="5" t="s">
        <v>213</v>
      </c>
      <c r="L23" s="85" t="str">
        <f t="shared" si="3"/>
        <v>N/A</v>
      </c>
    </row>
    <row r="24" spans="1:12" ht="12.75" customHeight="1" x14ac:dyDescent="0.25">
      <c r="A24" s="117" t="s">
        <v>135</v>
      </c>
      <c r="B24" s="21" t="s">
        <v>213</v>
      </c>
      <c r="C24" s="1">
        <v>503</v>
      </c>
      <c r="D24" s="7" t="str">
        <f t="shared" si="4"/>
        <v>N/A</v>
      </c>
      <c r="E24" s="1">
        <v>645</v>
      </c>
      <c r="F24" s="7" t="str">
        <f t="shared" si="5"/>
        <v>N/A</v>
      </c>
      <c r="G24" s="1">
        <v>148</v>
      </c>
      <c r="H24" s="7" t="str">
        <f t="shared" si="6"/>
        <v>N/A</v>
      </c>
      <c r="I24" s="8">
        <v>28.23</v>
      </c>
      <c r="J24" s="8">
        <v>-77.099999999999994</v>
      </c>
      <c r="K24" s="22" t="s">
        <v>213</v>
      </c>
      <c r="L24" s="85" t="str">
        <f t="shared" si="3"/>
        <v>N/A</v>
      </c>
    </row>
    <row r="25" spans="1:12" ht="12.75" customHeight="1" x14ac:dyDescent="0.25">
      <c r="A25" s="117" t="s">
        <v>136</v>
      </c>
      <c r="B25" s="21" t="s">
        <v>213</v>
      </c>
      <c r="C25" s="9">
        <v>0.56818181820000002</v>
      </c>
      <c r="D25" s="7" t="str">
        <f t="shared" si="4"/>
        <v>N/A</v>
      </c>
      <c r="E25" s="9">
        <v>0.74757472849999995</v>
      </c>
      <c r="F25" s="7" t="str">
        <f t="shared" si="5"/>
        <v>N/A</v>
      </c>
      <c r="G25" s="9">
        <v>0.16064431400000001</v>
      </c>
      <c r="H25" s="7" t="str">
        <f t="shared" si="6"/>
        <v>N/A</v>
      </c>
      <c r="I25" s="8">
        <v>31.57</v>
      </c>
      <c r="J25" s="8">
        <v>-78.5</v>
      </c>
      <c r="K25" s="5" t="s">
        <v>213</v>
      </c>
      <c r="L25" s="85" t="str">
        <f t="shared" si="3"/>
        <v>N/A</v>
      </c>
    </row>
    <row r="26" spans="1:12" ht="25" x14ac:dyDescent="0.25">
      <c r="A26" s="108" t="s">
        <v>137</v>
      </c>
      <c r="B26" s="21" t="s">
        <v>213</v>
      </c>
      <c r="C26" s="10">
        <v>3018815</v>
      </c>
      <c r="D26" s="7" t="str">
        <f t="shared" si="4"/>
        <v>N/A</v>
      </c>
      <c r="E26" s="10">
        <v>2989926</v>
      </c>
      <c r="F26" s="7" t="str">
        <f t="shared" si="5"/>
        <v>N/A</v>
      </c>
      <c r="G26" s="10">
        <v>769704</v>
      </c>
      <c r="H26" s="7" t="str">
        <f t="shared" si="6"/>
        <v>N/A</v>
      </c>
      <c r="I26" s="8">
        <v>-0.95699999999999996</v>
      </c>
      <c r="J26" s="8">
        <v>-74.3</v>
      </c>
      <c r="K26" s="5" t="s">
        <v>213</v>
      </c>
      <c r="L26" s="85" t="str">
        <f t="shared" si="3"/>
        <v>N/A</v>
      </c>
    </row>
    <row r="27" spans="1:12" ht="25" x14ac:dyDescent="0.25">
      <c r="A27" s="108" t="s">
        <v>949</v>
      </c>
      <c r="B27" s="21" t="s">
        <v>213</v>
      </c>
      <c r="C27" s="10">
        <v>6001.6202782999999</v>
      </c>
      <c r="D27" s="7" t="str">
        <f t="shared" si="4"/>
        <v>N/A</v>
      </c>
      <c r="E27" s="10">
        <v>4635.5441860000001</v>
      </c>
      <c r="F27" s="7" t="str">
        <f t="shared" si="5"/>
        <v>N/A</v>
      </c>
      <c r="G27" s="10">
        <v>5200.7027027000004</v>
      </c>
      <c r="H27" s="7" t="str">
        <f t="shared" si="6"/>
        <v>N/A</v>
      </c>
      <c r="I27" s="8">
        <v>-22.8</v>
      </c>
      <c r="J27" s="8">
        <v>12.19</v>
      </c>
      <c r="K27" s="5" t="s">
        <v>213</v>
      </c>
      <c r="L27" s="85" t="str">
        <f t="shared" si="3"/>
        <v>N/A</v>
      </c>
    </row>
    <row r="28" spans="1:12" x14ac:dyDescent="0.25">
      <c r="A28" s="117" t="s">
        <v>138</v>
      </c>
      <c r="B28" s="1" t="s">
        <v>213</v>
      </c>
      <c r="C28" s="22">
        <v>0</v>
      </c>
      <c r="D28" s="7" t="str">
        <f>IF($B28="N/A","N/A",IF(C28&gt;10,"No",IF(C28&lt;-10,"No","Yes")))</f>
        <v>N/A</v>
      </c>
      <c r="E28" s="22">
        <v>0</v>
      </c>
      <c r="F28" s="7" t="str">
        <f>IF($B28="N/A","N/A",IF(E28&gt;10,"No",IF(E28&lt;-10,"No","Yes")))</f>
        <v>N/A</v>
      </c>
      <c r="G28" s="22">
        <v>0</v>
      </c>
      <c r="H28" s="7" t="str">
        <f>IF($B28="N/A","N/A",IF(G28&gt;10,"No",IF(G28&lt;-10,"No","Yes")))</f>
        <v>N/A</v>
      </c>
      <c r="I28" s="8" t="s">
        <v>1750</v>
      </c>
      <c r="J28" s="8" t="s">
        <v>1750</v>
      </c>
      <c r="K28" s="22" t="s">
        <v>213</v>
      </c>
      <c r="L28" s="85" t="str">
        <f>IF(J28="Div by 0", "N/A", IF(K28="N/A","N/A", IF(J28&gt;VALUE(MID(K28,1,2)), "No", IF(J28&lt;-1*VALUE(MID(K28,1,2)), "No", "Yes"))))</f>
        <v>N/A</v>
      </c>
    </row>
    <row r="29" spans="1:12" x14ac:dyDescent="0.25">
      <c r="A29" s="108" t="s">
        <v>139</v>
      </c>
      <c r="B29" s="25" t="s">
        <v>213</v>
      </c>
      <c r="C29" s="4">
        <v>0</v>
      </c>
      <c r="D29" s="7" t="str">
        <f>IF($B29="N/A","N/A",IF(C29&gt;10,"No",IF(C29&lt;-10,"No","Yes")))</f>
        <v>N/A</v>
      </c>
      <c r="E29" s="4">
        <v>0</v>
      </c>
      <c r="F29" s="7" t="str">
        <f>IF($B29="N/A","N/A",IF(E29&gt;10,"No",IF(E29&lt;-10,"No","Yes")))</f>
        <v>N/A</v>
      </c>
      <c r="G29" s="4">
        <v>0</v>
      </c>
      <c r="H29" s="7" t="str">
        <f>IF($B29="N/A","N/A",IF(G29&gt;10,"No",IF(G29&lt;-10,"No","Yes")))</f>
        <v>N/A</v>
      </c>
      <c r="I29" s="8" t="s">
        <v>1750</v>
      </c>
      <c r="J29" s="8" t="s">
        <v>1750</v>
      </c>
      <c r="K29" s="5" t="s">
        <v>213</v>
      </c>
      <c r="L29" s="85" t="str">
        <f>IF(J29="Div by 0", "N/A", IF(K29="N/A","N/A", IF(J29&gt;VALUE(MID(K29,1,2)), "No", IF(J29&lt;-1*VALUE(MID(K29,1,2)), "No", "Yes"))))</f>
        <v>N/A</v>
      </c>
    </row>
    <row r="30" spans="1:12" x14ac:dyDescent="0.25">
      <c r="A30" s="117" t="s">
        <v>140</v>
      </c>
      <c r="B30" s="22" t="s">
        <v>213</v>
      </c>
      <c r="C30" s="22">
        <v>0</v>
      </c>
      <c r="D30" s="7" t="str">
        <f>IF($B30="N/A","N/A",IF(C30&gt;10,"No",IF(C30&lt;-10,"No","Yes")))</f>
        <v>N/A</v>
      </c>
      <c r="E30" s="22">
        <v>0</v>
      </c>
      <c r="F30" s="7" t="str">
        <f>IF($B30="N/A","N/A",IF(E30&gt;10,"No",IF(E30&lt;-10,"No","Yes")))</f>
        <v>N/A</v>
      </c>
      <c r="G30" s="22">
        <v>0</v>
      </c>
      <c r="H30" s="7" t="str">
        <f>IF($B30="N/A","N/A",IF(G30&gt;10,"No",IF(G30&lt;-10,"No","Yes")))</f>
        <v>N/A</v>
      </c>
      <c r="I30" s="8" t="s">
        <v>1750</v>
      </c>
      <c r="J30" s="8" t="s">
        <v>1750</v>
      </c>
      <c r="K30" s="22" t="s">
        <v>213</v>
      </c>
      <c r="L30" s="85" t="str">
        <f>IF(J30="Div by 0", "N/A", IF(K30="N/A","N/A", IF(J30&gt;VALUE(MID(K30,1,2)), "No", IF(J30&lt;-1*VALUE(MID(K30,1,2)), "No", "Yes"))))</f>
        <v>N/A</v>
      </c>
    </row>
    <row r="31" spans="1:12" x14ac:dyDescent="0.25">
      <c r="A31" s="108" t="s">
        <v>141</v>
      </c>
      <c r="B31" s="21" t="s">
        <v>213</v>
      </c>
      <c r="C31" s="4">
        <v>0</v>
      </c>
      <c r="D31" s="7" t="str">
        <f>IF($B31="N/A","N/A",IF(C31&gt;10,"No",IF(C31&lt;-10,"No","Yes")))</f>
        <v>N/A</v>
      </c>
      <c r="E31" s="4">
        <v>0</v>
      </c>
      <c r="F31" s="7" t="str">
        <f>IF($B31="N/A","N/A",IF(E31&gt;10,"No",IF(E31&lt;-10,"No","Yes")))</f>
        <v>N/A</v>
      </c>
      <c r="G31" s="4">
        <v>0</v>
      </c>
      <c r="H31" s="7" t="str">
        <f>IF($B31="N/A","N/A",IF(G31&gt;10,"No",IF(G31&lt;-10,"No","Yes")))</f>
        <v>N/A</v>
      </c>
      <c r="I31" s="8" t="s">
        <v>1750</v>
      </c>
      <c r="J31" s="8" t="s">
        <v>1750</v>
      </c>
      <c r="K31" s="5" t="s">
        <v>213</v>
      </c>
      <c r="L31" s="85" t="str">
        <f>IF(J31="Div by 0", "N/A", IF(K31="N/A","N/A", IF(J31&gt;VALUE(MID(K31,1,2)), "No", IF(J31&lt;-1*VALUE(MID(K31,1,2)), "No", "Yes"))))</f>
        <v>N/A</v>
      </c>
    </row>
    <row r="32" spans="1:12" ht="12.75" customHeight="1" x14ac:dyDescent="0.25">
      <c r="A32" s="117" t="s">
        <v>142</v>
      </c>
      <c r="B32" s="1" t="s">
        <v>213</v>
      </c>
      <c r="C32" s="1">
        <v>0</v>
      </c>
      <c r="D32" s="7" t="str">
        <f>IF($B32="N/A","N/A",IF(C32&gt;10,"No",IF(C32&lt;-10,"No","Yes")))</f>
        <v>N/A</v>
      </c>
      <c r="E32" s="1">
        <v>0</v>
      </c>
      <c r="F32" s="7" t="str">
        <f>IF($B32="N/A","N/A",IF(E32&gt;10,"No",IF(E32&lt;-10,"No","Yes")))</f>
        <v>N/A</v>
      </c>
      <c r="G32" s="1">
        <v>0</v>
      </c>
      <c r="H32" s="7" t="str">
        <f>IF($B32="N/A","N/A",IF(G32&gt;10,"No",IF(G32&lt;-10,"No","Yes")))</f>
        <v>N/A</v>
      </c>
      <c r="I32" s="8" t="s">
        <v>1750</v>
      </c>
      <c r="J32" s="8" t="s">
        <v>1750</v>
      </c>
      <c r="K32" s="1" t="s">
        <v>213</v>
      </c>
      <c r="L32" s="85" t="str">
        <f>IF(J32="Div by 0", "N/A", IF(K32="N/A","N/A", IF(J32&gt;VALUE(MID(K32,1,2)), "No", IF(J32&lt;-1*VALUE(MID(K32,1,2)), "No", "Yes"))))</f>
        <v>N/A</v>
      </c>
    </row>
    <row r="33" spans="1:12" ht="12.75" customHeight="1" x14ac:dyDescent="0.25">
      <c r="A33" s="117" t="s">
        <v>1720</v>
      </c>
      <c r="B33" s="1" t="s">
        <v>213</v>
      </c>
      <c r="C33" s="1" t="s">
        <v>213</v>
      </c>
      <c r="D33" s="7" t="str">
        <f t="shared" ref="D33:D35" si="7">IF($B33="N/A","N/A",IF(C33&gt;10,"No",IF(C33&lt;-10,"No","Yes")))</f>
        <v>N/A</v>
      </c>
      <c r="E33" s="1">
        <v>0</v>
      </c>
      <c r="F33" s="7" t="str">
        <f t="shared" ref="F33:F35" si="8">IF($B33="N/A","N/A",IF(E33&gt;10,"No",IF(E33&lt;-10,"No","Yes")))</f>
        <v>N/A</v>
      </c>
      <c r="G33" s="1">
        <v>0</v>
      </c>
      <c r="H33" s="7" t="str">
        <f t="shared" ref="H33:H35" si="9">IF($B33="N/A","N/A",IF(G33&gt;10,"No",IF(G33&lt;-10,"No","Yes")))</f>
        <v>N/A</v>
      </c>
      <c r="I33" s="8" t="s">
        <v>213</v>
      </c>
      <c r="J33" s="8" t="s">
        <v>1750</v>
      </c>
      <c r="K33" s="1" t="s">
        <v>213</v>
      </c>
      <c r="L33" s="85" t="str">
        <f t="shared" ref="L33:L35" si="10">IF(J33="Div by 0", "N/A", IF(K33="N/A","N/A", IF(J33&gt;VALUE(MID(K33,1,2)), "No", IF(J33&lt;-1*VALUE(MID(K33,1,2)), "No", "Yes"))))</f>
        <v>N/A</v>
      </c>
    </row>
    <row r="34" spans="1:12" ht="28.5" customHeight="1" x14ac:dyDescent="0.25">
      <c r="A34" s="117" t="s">
        <v>1721</v>
      </c>
      <c r="B34" s="1" t="s">
        <v>213</v>
      </c>
      <c r="C34" s="1" t="s">
        <v>213</v>
      </c>
      <c r="D34" s="7" t="str">
        <f t="shared" si="7"/>
        <v>N/A</v>
      </c>
      <c r="E34" s="1">
        <v>0</v>
      </c>
      <c r="F34" s="7" t="str">
        <f t="shared" si="8"/>
        <v>N/A</v>
      </c>
      <c r="G34" s="1">
        <v>0</v>
      </c>
      <c r="H34" s="7" t="str">
        <f t="shared" si="9"/>
        <v>N/A</v>
      </c>
      <c r="I34" s="8" t="s">
        <v>213</v>
      </c>
      <c r="J34" s="8" t="s">
        <v>1750</v>
      </c>
      <c r="K34" s="1" t="s">
        <v>213</v>
      </c>
      <c r="L34" s="85" t="str">
        <f t="shared" si="10"/>
        <v>N/A</v>
      </c>
    </row>
    <row r="35" spans="1:12" ht="30.75" customHeight="1" x14ac:dyDescent="0.25">
      <c r="A35" s="123" t="s">
        <v>1722</v>
      </c>
      <c r="B35" s="101" t="s">
        <v>213</v>
      </c>
      <c r="C35" s="101" t="s">
        <v>213</v>
      </c>
      <c r="D35" s="124" t="str">
        <f t="shared" si="7"/>
        <v>N/A</v>
      </c>
      <c r="E35" s="101">
        <v>0</v>
      </c>
      <c r="F35" s="124" t="str">
        <f t="shared" si="8"/>
        <v>N/A</v>
      </c>
      <c r="G35" s="101">
        <v>0</v>
      </c>
      <c r="H35" s="124" t="str">
        <f t="shared" si="9"/>
        <v>N/A</v>
      </c>
      <c r="I35" s="125" t="s">
        <v>213</v>
      </c>
      <c r="J35" s="125" t="s">
        <v>1750</v>
      </c>
      <c r="K35" s="101" t="s">
        <v>213</v>
      </c>
      <c r="L35" s="96" t="str">
        <f t="shared" si="10"/>
        <v>N/A</v>
      </c>
    </row>
    <row r="36" spans="1:12" s="13" customFormat="1" ht="12" customHeight="1" x14ac:dyDescent="0.25">
      <c r="A36" s="181" t="s">
        <v>1619</v>
      </c>
      <c r="B36" s="181"/>
      <c r="C36" s="181"/>
      <c r="D36" s="181"/>
      <c r="E36" s="181"/>
      <c r="F36" s="181"/>
      <c r="G36" s="181"/>
      <c r="H36" s="181"/>
      <c r="I36" s="181"/>
      <c r="J36" s="181"/>
      <c r="K36" s="181"/>
      <c r="L36" s="181"/>
    </row>
    <row r="37" spans="1:12" s="13" customFormat="1" ht="12.75" customHeight="1" x14ac:dyDescent="0.25">
      <c r="A37" s="180" t="s">
        <v>1617</v>
      </c>
      <c r="B37" s="180"/>
      <c r="C37" s="180"/>
      <c r="D37" s="180"/>
      <c r="E37" s="180"/>
      <c r="F37" s="180"/>
      <c r="G37" s="180"/>
      <c r="H37" s="180"/>
      <c r="I37" s="180"/>
      <c r="J37" s="180"/>
      <c r="K37" s="180"/>
      <c r="L37" s="180"/>
    </row>
    <row r="38" spans="1:12" s="13" customFormat="1" x14ac:dyDescent="0.25">
      <c r="A38" s="170" t="s">
        <v>1705</v>
      </c>
      <c r="B38" s="170"/>
      <c r="C38" s="170"/>
      <c r="D38" s="170"/>
      <c r="E38" s="170"/>
      <c r="F38" s="170"/>
      <c r="G38" s="170"/>
      <c r="H38" s="170"/>
      <c r="I38" s="170"/>
      <c r="J38" s="170"/>
      <c r="K38" s="170"/>
      <c r="L38" s="171"/>
    </row>
    <row r="39" spans="1:12" x14ac:dyDescent="0.25">
      <c r="B39" s="25"/>
      <c r="C39" s="4"/>
      <c r="D39" s="4"/>
    </row>
    <row r="40" spans="1:12" x14ac:dyDescent="0.25">
      <c r="A40" s="2"/>
      <c r="B40" s="25"/>
      <c r="C40" s="4"/>
      <c r="D40" s="4"/>
    </row>
    <row r="41" spans="1:12" x14ac:dyDescent="0.25">
      <c r="A41" s="2"/>
      <c r="C41" s="4"/>
      <c r="D41" s="4"/>
    </row>
    <row r="42" spans="1:12" x14ac:dyDescent="0.25">
      <c r="B42" s="25"/>
      <c r="C42" s="4"/>
      <c r="D42" s="4"/>
    </row>
    <row r="43" spans="1:12" x14ac:dyDescent="0.25">
      <c r="A43" s="27"/>
      <c r="B43" s="25"/>
      <c r="C43" s="4"/>
      <c r="D43" s="4"/>
    </row>
    <row r="44" spans="1:12" x14ac:dyDescent="0.25">
      <c r="A44" s="27"/>
      <c r="B44" s="25"/>
    </row>
    <row r="45" spans="1:12" x14ac:dyDescent="0.25">
      <c r="A45" s="27"/>
      <c r="B45" s="25"/>
    </row>
    <row r="46" spans="1:12" x14ac:dyDescent="0.25">
      <c r="A46" s="27"/>
      <c r="B46" s="25"/>
    </row>
    <row r="47" spans="1:12" x14ac:dyDescent="0.25">
      <c r="A47" s="27"/>
      <c r="B47" s="25"/>
    </row>
    <row r="48" spans="1:12" x14ac:dyDescent="0.25">
      <c r="A48" s="27"/>
      <c r="B48" s="25"/>
    </row>
    <row r="49" spans="1:2" x14ac:dyDescent="0.25">
      <c r="A49" s="27"/>
      <c r="B49" s="25"/>
    </row>
    <row r="50" spans="1:2" x14ac:dyDescent="0.25">
      <c r="A50" s="27"/>
    </row>
  </sheetData>
  <mergeCells count="7">
    <mergeCell ref="A38:L38"/>
    <mergeCell ref="A37:L37"/>
    <mergeCell ref="A36:L36"/>
    <mergeCell ref="A1:L1"/>
    <mergeCell ref="A4:L4"/>
    <mergeCell ref="A2:L2"/>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5" sqref="A5"/>
      <selection pane="topRight" activeCell="A5" sqref="A5"/>
      <selection pane="bottomLeft" activeCell="A5" sqref="A5"/>
      <selection pane="bottomRight" activeCell="A55" sqref="A5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8" style="13" customWidth="1"/>
    <col min="12" max="12" width="17.269531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24.75" customHeight="1" x14ac:dyDescent="0.3">
      <c r="A2" s="187" t="s">
        <v>1577</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26" t="s">
        <v>0</v>
      </c>
      <c r="B6" s="22" t="s">
        <v>213</v>
      </c>
      <c r="C6" s="22">
        <v>88025</v>
      </c>
      <c r="D6" s="7" t="str">
        <f>IF($B6="N/A","N/A",IF(C6&gt;10,"No",IF(C6&lt;-10,"No","Yes")))</f>
        <v>N/A</v>
      </c>
      <c r="E6" s="22">
        <v>85634</v>
      </c>
      <c r="F6" s="7" t="str">
        <f>IF($B6="N/A","N/A",IF(E6&gt;10,"No",IF(E6&lt;-10,"No","Yes")))</f>
        <v>N/A</v>
      </c>
      <c r="G6" s="22">
        <v>91981</v>
      </c>
      <c r="H6" s="7" t="str">
        <f>IF($B6="N/A","N/A",IF(G6&gt;10,"No",IF(G6&lt;-10,"No","Yes")))</f>
        <v>N/A</v>
      </c>
      <c r="I6" s="8">
        <v>-2.72</v>
      </c>
      <c r="J6" s="8">
        <v>7.4119999999999999</v>
      </c>
      <c r="K6" s="1" t="s">
        <v>734</v>
      </c>
      <c r="L6" s="85" t="str">
        <f>IF(J6="Div by 0", "N/A", IF(K6="N/A","N/A", IF(J6&gt;VALUE(MID(K6,1,2)), "No", IF(J6&lt;-1*VALUE(MID(K6,1,2)), "No", "Yes"))))</f>
        <v>Yes</v>
      </c>
    </row>
    <row r="7" spans="1:12" x14ac:dyDescent="0.25">
      <c r="A7" s="117" t="s">
        <v>59</v>
      </c>
      <c r="B7" s="22" t="s">
        <v>213</v>
      </c>
      <c r="C7" s="22">
        <v>67728.91</v>
      </c>
      <c r="D7" s="7" t="str">
        <f>IF($B7="N/A","N/A",IF(C7&gt;10,"No",IF(C7&lt;-10,"No","Yes")))</f>
        <v>N/A</v>
      </c>
      <c r="E7" s="22">
        <v>71392.56</v>
      </c>
      <c r="F7" s="7" t="str">
        <f>IF($B7="N/A","N/A",IF(E7&gt;10,"No",IF(E7&lt;-10,"No","Yes")))</f>
        <v>N/A</v>
      </c>
      <c r="G7" s="22">
        <v>69454.66</v>
      </c>
      <c r="H7" s="7" t="str">
        <f>IF($B7="N/A","N/A",IF(G7&gt;10,"No",IF(G7&lt;-10,"No","Yes")))</f>
        <v>N/A</v>
      </c>
      <c r="I7" s="8">
        <v>5.4089999999999998</v>
      </c>
      <c r="J7" s="8">
        <v>-2.71</v>
      </c>
      <c r="K7" s="1" t="s">
        <v>735</v>
      </c>
      <c r="L7" s="85" t="str">
        <f>IF(J7="Div by 0", "N/A", IF(K7="N/A","N/A", IF(J7&gt;VALUE(MID(K7,1,2)), "No", IF(J7&lt;-1*VALUE(MID(K7,1,2)), "No", "Yes"))))</f>
        <v>Yes</v>
      </c>
    </row>
    <row r="8" spans="1:12" x14ac:dyDescent="0.25">
      <c r="A8" s="127" t="s">
        <v>143</v>
      </c>
      <c r="B8" s="22" t="s">
        <v>213</v>
      </c>
      <c r="C8" s="22">
        <v>0</v>
      </c>
      <c r="D8" s="7" t="str">
        <f>IF($B8="N/A","N/A",IF(C8&gt;10,"No",IF(C8&lt;-10,"No","Yes")))</f>
        <v>N/A</v>
      </c>
      <c r="E8" s="22">
        <v>0</v>
      </c>
      <c r="F8" s="7" t="str">
        <f>IF($B8="N/A","N/A",IF(E8&gt;10,"No",IF(E8&lt;-10,"No","Yes")))</f>
        <v>N/A</v>
      </c>
      <c r="G8" s="22">
        <v>0</v>
      </c>
      <c r="H8" s="7" t="str">
        <f>IF($B8="N/A","N/A",IF(G8&gt;10,"No",IF(G8&lt;-10,"No","Yes")))</f>
        <v>N/A</v>
      </c>
      <c r="I8" s="8" t="s">
        <v>1750</v>
      </c>
      <c r="J8" s="8" t="s">
        <v>1750</v>
      </c>
      <c r="K8" s="22" t="s">
        <v>213</v>
      </c>
      <c r="L8" s="85" t="str">
        <f>IF(J8="Div by 0", "N/A", IF(K8="N/A","N/A", IF(J8&gt;VALUE(MID(K8,1,2)), "No", IF(J8&lt;-1*VALUE(MID(K8,1,2)), "No", "Yes"))))</f>
        <v>N/A</v>
      </c>
    </row>
    <row r="9" spans="1:12" x14ac:dyDescent="0.25">
      <c r="A9" s="117" t="s">
        <v>676</v>
      </c>
      <c r="B9" s="22" t="s">
        <v>213</v>
      </c>
      <c r="C9" s="22" t="s">
        <v>1750</v>
      </c>
      <c r="D9" s="7" t="str">
        <f t="shared" ref="D9:D11" si="0">IF($B9="N/A","N/A",IF(C9&gt;10,"No",IF(C9&lt;-10,"No","Yes")))</f>
        <v>N/A</v>
      </c>
      <c r="E9" s="22" t="s">
        <v>1750</v>
      </c>
      <c r="F9" s="7" t="str">
        <f t="shared" ref="F9:F11" si="1">IF($B9="N/A","N/A",IF(E9&gt;10,"No",IF(E9&lt;-10,"No","Yes")))</f>
        <v>N/A</v>
      </c>
      <c r="G9" s="22" t="s">
        <v>1750</v>
      </c>
      <c r="H9" s="7" t="str">
        <f t="shared" ref="H9:H11" si="2">IF($B9="N/A","N/A",IF(G9&gt;10,"No",IF(G9&lt;-10,"No","Yes")))</f>
        <v>N/A</v>
      </c>
      <c r="I9" s="8" t="s">
        <v>1750</v>
      </c>
      <c r="J9" s="8" t="s">
        <v>1750</v>
      </c>
      <c r="K9" s="22" t="s">
        <v>213</v>
      </c>
      <c r="L9" s="85" t="str">
        <f t="shared" ref="L9:L11" si="3">IF(J9="Div by 0", "N/A", IF(K9="N/A","N/A", IF(J9&gt;VALUE(MID(K9,1,2)), "No", IF(J9&lt;-1*VALUE(MID(K9,1,2)), "No", "Yes"))))</f>
        <v>N/A</v>
      </c>
    </row>
    <row r="10" spans="1:12" x14ac:dyDescent="0.25">
      <c r="A10" s="117" t="s">
        <v>423</v>
      </c>
      <c r="B10" s="22" t="s">
        <v>213</v>
      </c>
      <c r="C10" s="22" t="s">
        <v>1750</v>
      </c>
      <c r="D10" s="7" t="str">
        <f t="shared" si="0"/>
        <v>N/A</v>
      </c>
      <c r="E10" s="22" t="s">
        <v>1750</v>
      </c>
      <c r="F10" s="7" t="str">
        <f t="shared" si="1"/>
        <v>N/A</v>
      </c>
      <c r="G10" s="22" t="s">
        <v>1750</v>
      </c>
      <c r="H10" s="7" t="str">
        <f t="shared" si="2"/>
        <v>N/A</v>
      </c>
      <c r="I10" s="8" t="s">
        <v>1750</v>
      </c>
      <c r="J10" s="8" t="s">
        <v>1750</v>
      </c>
      <c r="K10" s="22" t="s">
        <v>213</v>
      </c>
      <c r="L10" s="85" t="str">
        <f t="shared" si="3"/>
        <v>N/A</v>
      </c>
    </row>
    <row r="11" spans="1:12" x14ac:dyDescent="0.25">
      <c r="A11" s="117" t="s">
        <v>169</v>
      </c>
      <c r="B11" s="22" t="s">
        <v>213</v>
      </c>
      <c r="C11" s="4">
        <v>0</v>
      </c>
      <c r="D11" s="7" t="str">
        <f t="shared" si="0"/>
        <v>N/A</v>
      </c>
      <c r="E11" s="4">
        <v>0</v>
      </c>
      <c r="F11" s="7" t="str">
        <f t="shared" si="1"/>
        <v>N/A</v>
      </c>
      <c r="G11" s="4">
        <v>0</v>
      </c>
      <c r="H11" s="7" t="str">
        <f t="shared" si="2"/>
        <v>N/A</v>
      </c>
      <c r="I11" s="8" t="s">
        <v>1750</v>
      </c>
      <c r="J11" s="8" t="s">
        <v>1750</v>
      </c>
      <c r="K11" s="22" t="s">
        <v>213</v>
      </c>
      <c r="L11" s="85" t="str">
        <f t="shared" si="3"/>
        <v>N/A</v>
      </c>
    </row>
    <row r="12" spans="1:12" x14ac:dyDescent="0.25">
      <c r="A12" s="117" t="s">
        <v>144</v>
      </c>
      <c r="B12" s="22" t="s">
        <v>213</v>
      </c>
      <c r="C12" s="22">
        <v>0</v>
      </c>
      <c r="D12" s="7" t="str">
        <f>IF($B12="N/A","N/A",IF(C12&gt;10,"No",IF(C12&lt;-10,"No","Yes")))</f>
        <v>N/A</v>
      </c>
      <c r="E12" s="22">
        <v>0</v>
      </c>
      <c r="F12" s="7" t="str">
        <f>IF($B12="N/A","N/A",IF(E12&gt;10,"No",IF(E12&lt;-10,"No","Yes")))</f>
        <v>N/A</v>
      </c>
      <c r="G12" s="22">
        <v>0</v>
      </c>
      <c r="H12" s="7" t="str">
        <f>IF($B12="N/A","N/A",IF(G12&gt;10,"No",IF(G12&lt;-10,"No","Yes")))</f>
        <v>N/A</v>
      </c>
      <c r="I12" s="8" t="s">
        <v>1750</v>
      </c>
      <c r="J12" s="8" t="s">
        <v>1750</v>
      </c>
      <c r="K12" s="22" t="s">
        <v>213</v>
      </c>
      <c r="L12" s="85" t="str">
        <f>IF(J12="Div by 0", "N/A", IF(K12="N/A","N/A", IF(J12&gt;VALUE(MID(K12,1,2)), "No", IF(J12&lt;-1*VALUE(MID(K12,1,2)), "No", "Yes"))))</f>
        <v>N/A</v>
      </c>
    </row>
    <row r="13" spans="1:12" x14ac:dyDescent="0.25">
      <c r="A13" s="84" t="s">
        <v>364</v>
      </c>
      <c r="B13" s="33" t="s">
        <v>213</v>
      </c>
      <c r="C13" s="4">
        <v>96.760011359999993</v>
      </c>
      <c r="D13" s="9" t="str">
        <f>IF($B13="N/A","N/A",IF(C13&gt;=95,"Yes","No"))</f>
        <v>N/A</v>
      </c>
      <c r="E13" s="4">
        <v>96.588971670000006</v>
      </c>
      <c r="F13" s="9" t="str">
        <f>IF($B13="N/A","N/A",IF(E13&gt;=95,"Yes","No"))</f>
        <v>N/A</v>
      </c>
      <c r="G13" s="4">
        <v>92.310368445999998</v>
      </c>
      <c r="H13" s="7" t="str">
        <f>IF($B13="N/A","N/A",IF(G13&gt;=95,"Yes","No"))</f>
        <v>N/A</v>
      </c>
      <c r="I13" s="8">
        <v>-0.17699999999999999</v>
      </c>
      <c r="J13" s="8">
        <v>-4.43</v>
      </c>
      <c r="K13" s="25" t="s">
        <v>735</v>
      </c>
      <c r="L13" s="85" t="str">
        <f t="shared" ref="L13:L70" si="4">IF(J13="Div by 0", "N/A", IF(K13="N/A","N/A", IF(J13&gt;VALUE(MID(K13,1,2)), "No", IF(J13&lt;-1*VALUE(MID(K13,1,2)), "No", "Yes"))))</f>
        <v>Yes</v>
      </c>
    </row>
    <row r="14" spans="1:12" x14ac:dyDescent="0.25">
      <c r="A14" s="128" t="s">
        <v>365</v>
      </c>
      <c r="B14" s="33" t="s">
        <v>213</v>
      </c>
      <c r="C14" s="34">
        <v>3.1934109627999998</v>
      </c>
      <c r="D14" s="34" t="str">
        <f>IF($B14="N/A","N/A",IF(C14&gt;10,"No",IF(C14&lt;-10,"No","Yes")))</f>
        <v>N/A</v>
      </c>
      <c r="E14" s="34">
        <v>3.3561435878000001</v>
      </c>
      <c r="F14" s="9" t="str">
        <f>IF($B14="N/A","N/A",IF(E14&gt;95,"Yes","No"))</f>
        <v>N/A</v>
      </c>
      <c r="G14" s="34">
        <v>7.6439699502999998</v>
      </c>
      <c r="H14" s="7" t="str">
        <f>IF($B14="N/A","N/A",IF(G14&gt;95,"Yes","No"))</f>
        <v>N/A</v>
      </c>
      <c r="I14" s="35">
        <v>5.0960000000000001</v>
      </c>
      <c r="J14" s="35">
        <v>127.8</v>
      </c>
      <c r="K14" s="36" t="s">
        <v>213</v>
      </c>
      <c r="L14" s="85" t="str">
        <f t="shared" si="4"/>
        <v>N/A</v>
      </c>
    </row>
    <row r="15" spans="1:12" x14ac:dyDescent="0.25">
      <c r="A15" s="128" t="s">
        <v>366</v>
      </c>
      <c r="B15" s="33" t="s">
        <v>213</v>
      </c>
      <c r="C15" s="34">
        <v>4.6577676800000002E-2</v>
      </c>
      <c r="D15" s="34" t="str">
        <f t="shared" ref="D15:D21" si="5">IF($B15="N/A","N/A",IF(C15&gt;10,"No",IF(C15&lt;-10,"No","Yes")))</f>
        <v>N/A</v>
      </c>
      <c r="E15" s="34">
        <v>5.4884742E-2</v>
      </c>
      <c r="F15" s="34" t="str">
        <f t="shared" ref="F15:F21" si="6">IF($B15="N/A","N/A",IF(E15&gt;10,"No",IF(E15&lt;-10,"No","Yes")))</f>
        <v>N/A</v>
      </c>
      <c r="G15" s="34">
        <v>4.5661604000000001E-2</v>
      </c>
      <c r="H15" s="37" t="str">
        <f t="shared" ref="H15:H21" si="7">IF($B15="N/A","N/A",IF(G15&gt;10,"No",IF(G15&lt;-10,"No","Yes")))</f>
        <v>N/A</v>
      </c>
      <c r="I15" s="35">
        <v>17.829999999999998</v>
      </c>
      <c r="J15" s="35">
        <v>-16.8</v>
      </c>
      <c r="K15" s="36" t="s">
        <v>213</v>
      </c>
      <c r="L15" s="85" t="str">
        <f t="shared" si="4"/>
        <v>N/A</v>
      </c>
    </row>
    <row r="16" spans="1:12" x14ac:dyDescent="0.25">
      <c r="A16" s="128" t="s">
        <v>367</v>
      </c>
      <c r="B16" s="33" t="s">
        <v>213</v>
      </c>
      <c r="C16" s="38">
        <v>2852</v>
      </c>
      <c r="D16" s="38" t="str">
        <f t="shared" si="5"/>
        <v>N/A</v>
      </c>
      <c r="E16" s="38">
        <v>2921</v>
      </c>
      <c r="F16" s="38" t="str">
        <f t="shared" si="6"/>
        <v>N/A</v>
      </c>
      <c r="G16" s="38">
        <v>7073</v>
      </c>
      <c r="H16" s="37" t="str">
        <f t="shared" si="7"/>
        <v>N/A</v>
      </c>
      <c r="I16" s="35">
        <v>2.419</v>
      </c>
      <c r="J16" s="35">
        <v>142.1</v>
      </c>
      <c r="K16" s="36" t="s">
        <v>213</v>
      </c>
      <c r="L16" s="85" t="str">
        <f t="shared" si="4"/>
        <v>N/A</v>
      </c>
    </row>
    <row r="17" spans="1:12" x14ac:dyDescent="0.25">
      <c r="A17" s="129" t="s">
        <v>368</v>
      </c>
      <c r="B17" s="33" t="s">
        <v>213</v>
      </c>
      <c r="C17" s="34">
        <v>3.2399886395999999</v>
      </c>
      <c r="D17" s="37" t="str">
        <f t="shared" si="5"/>
        <v>N/A</v>
      </c>
      <c r="E17" s="34">
        <v>3.4110283299000002</v>
      </c>
      <c r="F17" s="37" t="str">
        <f t="shared" si="6"/>
        <v>N/A</v>
      </c>
      <c r="G17" s="34">
        <v>7.6896315543</v>
      </c>
      <c r="H17" s="37" t="str">
        <f t="shared" si="7"/>
        <v>N/A</v>
      </c>
      <c r="I17" s="35">
        <v>5.2789999999999999</v>
      </c>
      <c r="J17" s="35">
        <v>125.4</v>
      </c>
      <c r="K17" s="36" t="s">
        <v>213</v>
      </c>
      <c r="L17" s="85" t="str">
        <f t="shared" si="4"/>
        <v>N/A</v>
      </c>
    </row>
    <row r="18" spans="1:12" x14ac:dyDescent="0.25">
      <c r="A18" s="128" t="s">
        <v>677</v>
      </c>
      <c r="B18" s="33" t="s">
        <v>213</v>
      </c>
      <c r="C18" s="34">
        <v>87.587657784000001</v>
      </c>
      <c r="D18" s="37" t="str">
        <f t="shared" si="5"/>
        <v>N/A</v>
      </c>
      <c r="E18" s="34">
        <v>88.017802122999996</v>
      </c>
      <c r="F18" s="37" t="str">
        <f t="shared" si="6"/>
        <v>N/A</v>
      </c>
      <c r="G18" s="34">
        <v>81.676799095000007</v>
      </c>
      <c r="H18" s="37" t="str">
        <f t="shared" si="7"/>
        <v>N/A</v>
      </c>
      <c r="I18" s="8">
        <v>0.49109999999999998</v>
      </c>
      <c r="J18" s="8">
        <v>-7.2</v>
      </c>
      <c r="K18" s="36" t="s">
        <v>213</v>
      </c>
      <c r="L18" s="85" t="str">
        <f t="shared" si="4"/>
        <v>N/A</v>
      </c>
    </row>
    <row r="19" spans="1:12" x14ac:dyDescent="0.25">
      <c r="A19" s="128" t="s">
        <v>678</v>
      </c>
      <c r="B19" s="33" t="s">
        <v>213</v>
      </c>
      <c r="C19" s="34">
        <v>44.740532958999999</v>
      </c>
      <c r="D19" s="37" t="str">
        <f t="shared" si="5"/>
        <v>N/A</v>
      </c>
      <c r="E19" s="34">
        <v>46.970215680000003</v>
      </c>
      <c r="F19" s="37" t="str">
        <f t="shared" si="6"/>
        <v>N/A</v>
      </c>
      <c r="G19" s="34">
        <v>39.855789623</v>
      </c>
      <c r="H19" s="37" t="str">
        <f t="shared" si="7"/>
        <v>N/A</v>
      </c>
      <c r="I19" s="8">
        <v>4.984</v>
      </c>
      <c r="J19" s="8">
        <v>-15.1</v>
      </c>
      <c r="K19" s="36" t="s">
        <v>213</v>
      </c>
      <c r="L19" s="85" t="str">
        <f t="shared" si="4"/>
        <v>N/A</v>
      </c>
    </row>
    <row r="20" spans="1:12" ht="25" x14ac:dyDescent="0.25">
      <c r="A20" s="128" t="s">
        <v>679</v>
      </c>
      <c r="B20" s="33" t="s">
        <v>213</v>
      </c>
      <c r="C20" s="34">
        <v>24.298737727999999</v>
      </c>
      <c r="D20" s="37" t="str">
        <f t="shared" si="5"/>
        <v>N/A</v>
      </c>
      <c r="E20" s="34">
        <v>20.232796987</v>
      </c>
      <c r="F20" s="37" t="str">
        <f t="shared" si="6"/>
        <v>N/A</v>
      </c>
      <c r="G20" s="34">
        <v>6.5601583485999999</v>
      </c>
      <c r="H20" s="37" t="str">
        <f t="shared" si="7"/>
        <v>N/A</v>
      </c>
      <c r="I20" s="8">
        <v>-16.7</v>
      </c>
      <c r="J20" s="8">
        <v>-67.599999999999994</v>
      </c>
      <c r="K20" s="36" t="s">
        <v>213</v>
      </c>
      <c r="L20" s="85" t="str">
        <f t="shared" si="4"/>
        <v>N/A</v>
      </c>
    </row>
    <row r="21" spans="1:12" ht="25" x14ac:dyDescent="0.25">
      <c r="A21" s="128" t="s">
        <v>680</v>
      </c>
      <c r="B21" s="33" t="s">
        <v>213</v>
      </c>
      <c r="C21" s="34">
        <v>0</v>
      </c>
      <c r="D21" s="37" t="str">
        <f t="shared" si="5"/>
        <v>N/A</v>
      </c>
      <c r="E21" s="34">
        <v>3.4234851099999998E-2</v>
      </c>
      <c r="F21" s="37" t="str">
        <f t="shared" si="6"/>
        <v>N/A</v>
      </c>
      <c r="G21" s="34">
        <v>0</v>
      </c>
      <c r="H21" s="37" t="str">
        <f t="shared" si="7"/>
        <v>N/A</v>
      </c>
      <c r="I21" s="8" t="s">
        <v>1750</v>
      </c>
      <c r="J21" s="8">
        <v>-100</v>
      </c>
      <c r="K21" s="36" t="s">
        <v>213</v>
      </c>
      <c r="L21" s="85" t="str">
        <f t="shared" si="4"/>
        <v>N/A</v>
      </c>
    </row>
    <row r="22" spans="1:12" x14ac:dyDescent="0.25">
      <c r="A22" s="108" t="s">
        <v>1686</v>
      </c>
      <c r="B22" s="25" t="s">
        <v>217</v>
      </c>
      <c r="C22" s="1">
        <v>53</v>
      </c>
      <c r="D22" s="7" t="str">
        <f>IF($B22="N/A","N/A",IF(C22&gt;0,"No",IF(C22&lt;0,"No","Yes")))</f>
        <v>No</v>
      </c>
      <c r="E22" s="1">
        <v>99</v>
      </c>
      <c r="F22" s="7" t="str">
        <f>IF($B22="N/A","N/A",IF(E22&gt;0,"No",IF(E22&lt;0,"No","Yes")))</f>
        <v>No</v>
      </c>
      <c r="G22" s="1">
        <v>96</v>
      </c>
      <c r="H22" s="7" t="str">
        <f>IF($B22="N/A","N/A",IF(G22&gt;0,"No",IF(G22&lt;0,"No","Yes")))</f>
        <v>No</v>
      </c>
      <c r="I22" s="8">
        <v>86.79</v>
      </c>
      <c r="J22" s="8">
        <v>-3.03</v>
      </c>
      <c r="K22" s="25" t="s">
        <v>213</v>
      </c>
      <c r="L22" s="85" t="str">
        <f t="shared" si="4"/>
        <v>N/A</v>
      </c>
    </row>
    <row r="23" spans="1:12" x14ac:dyDescent="0.25">
      <c r="A23" s="130" t="s">
        <v>145</v>
      </c>
      <c r="B23" s="25" t="s">
        <v>279</v>
      </c>
      <c r="C23" s="4">
        <v>0.1204203351</v>
      </c>
      <c r="D23" s="7" t="str">
        <f>IF($B23="N/A","N/A",IF(C23&gt;=10,"No",IF(C23&lt;0,"No","Yes")))</f>
        <v>Yes</v>
      </c>
      <c r="E23" s="4">
        <v>0.2323843333</v>
      </c>
      <c r="F23" s="7" t="str">
        <f>IF($B23="N/A","N/A",IF(E23&gt;=10,"No",IF(E23&lt;0,"No","Yes")))</f>
        <v>Yes</v>
      </c>
      <c r="G23" s="4">
        <v>0.20873876129999999</v>
      </c>
      <c r="H23" s="7" t="str">
        <f>IF($B23="N/A","N/A",IF(G23&gt;=10,"No",IF(G23&lt;0,"No","Yes")))</f>
        <v>Yes</v>
      </c>
      <c r="I23" s="8">
        <v>92.98</v>
      </c>
      <c r="J23" s="8">
        <v>-10.199999999999999</v>
      </c>
      <c r="K23" s="25" t="s">
        <v>213</v>
      </c>
      <c r="L23" s="85" t="str">
        <f t="shared" si="4"/>
        <v>N/A</v>
      </c>
    </row>
    <row r="24" spans="1:12" x14ac:dyDescent="0.25">
      <c r="A24" s="108" t="s">
        <v>424</v>
      </c>
      <c r="B24" s="21" t="s">
        <v>213</v>
      </c>
      <c r="C24" s="9">
        <v>71.698113207999995</v>
      </c>
      <c r="D24" s="37" t="str">
        <f t="shared" ref="D24:D27" si="8">IF($B24="N/A","N/A",IF(C24&gt;10,"No",IF(C24&lt;-10,"No","Yes")))</f>
        <v>N/A</v>
      </c>
      <c r="E24" s="9">
        <v>71.859296482000005</v>
      </c>
      <c r="F24" s="7" t="str">
        <f t="shared" ref="F24:F27" si="9">IF($B24="N/A","N/A",IF(E24&gt;10,"No",IF(E24&lt;-10,"No","Yes")))</f>
        <v>N/A</v>
      </c>
      <c r="G24" s="9">
        <v>70.833333332999999</v>
      </c>
      <c r="H24" s="7" t="str">
        <f t="shared" ref="H24:H27" si="10">IF($B24="N/A","N/A",IF(G24&gt;10,"No",IF(G24&lt;-10,"No","Yes")))</f>
        <v>N/A</v>
      </c>
      <c r="I24" s="8">
        <v>0.2248</v>
      </c>
      <c r="J24" s="8">
        <v>-1.43</v>
      </c>
      <c r="K24" s="25" t="s">
        <v>213</v>
      </c>
      <c r="L24" s="85" t="str">
        <f t="shared" si="4"/>
        <v>N/A</v>
      </c>
    </row>
    <row r="25" spans="1:12" x14ac:dyDescent="0.25">
      <c r="A25" s="108" t="s">
        <v>425</v>
      </c>
      <c r="B25" s="21" t="s">
        <v>213</v>
      </c>
      <c r="C25" s="9">
        <v>3.7735849056999999</v>
      </c>
      <c r="D25" s="37" t="str">
        <f t="shared" si="8"/>
        <v>N/A</v>
      </c>
      <c r="E25" s="9">
        <v>4.5226130652999998</v>
      </c>
      <c r="F25" s="7" t="str">
        <f t="shared" si="9"/>
        <v>N/A</v>
      </c>
      <c r="G25" s="9">
        <v>0</v>
      </c>
      <c r="H25" s="7" t="str">
        <f t="shared" si="10"/>
        <v>N/A</v>
      </c>
      <c r="I25" s="8">
        <v>19.850000000000001</v>
      </c>
      <c r="J25" s="8">
        <v>-100</v>
      </c>
      <c r="K25" s="25" t="s">
        <v>213</v>
      </c>
      <c r="L25" s="85" t="str">
        <f t="shared" si="4"/>
        <v>N/A</v>
      </c>
    </row>
    <row r="26" spans="1:12" x14ac:dyDescent="0.25">
      <c r="A26" s="108" t="s">
        <v>421</v>
      </c>
      <c r="B26" s="21" t="s">
        <v>213</v>
      </c>
      <c r="C26" s="9">
        <v>1.8867924528</v>
      </c>
      <c r="D26" s="37" t="str">
        <f t="shared" si="8"/>
        <v>N/A</v>
      </c>
      <c r="E26" s="9">
        <v>1.5075376884</v>
      </c>
      <c r="F26" s="7" t="str">
        <f t="shared" si="9"/>
        <v>N/A</v>
      </c>
      <c r="G26" s="9">
        <v>1.0416666667000001</v>
      </c>
      <c r="H26" s="7" t="str">
        <f t="shared" si="10"/>
        <v>N/A</v>
      </c>
      <c r="I26" s="8">
        <v>-20.100000000000001</v>
      </c>
      <c r="J26" s="8">
        <v>-30.9</v>
      </c>
      <c r="K26" s="25" t="s">
        <v>213</v>
      </c>
      <c r="L26" s="85" t="str">
        <f t="shared" si="4"/>
        <v>N/A</v>
      </c>
    </row>
    <row r="27" spans="1:12" x14ac:dyDescent="0.25">
      <c r="A27" s="108" t="s">
        <v>422</v>
      </c>
      <c r="B27" s="21" t="s">
        <v>213</v>
      </c>
      <c r="C27" s="9">
        <v>0</v>
      </c>
      <c r="D27" s="37" t="str">
        <f t="shared" si="8"/>
        <v>N/A</v>
      </c>
      <c r="E27" s="9">
        <v>0</v>
      </c>
      <c r="F27" s="7" t="str">
        <f t="shared" si="9"/>
        <v>N/A</v>
      </c>
      <c r="G27" s="9">
        <v>0</v>
      </c>
      <c r="H27" s="7" t="str">
        <f t="shared" si="10"/>
        <v>N/A</v>
      </c>
      <c r="I27" s="8" t="s">
        <v>1750</v>
      </c>
      <c r="J27" s="8" t="s">
        <v>1750</v>
      </c>
      <c r="K27" s="25" t="s">
        <v>213</v>
      </c>
      <c r="L27" s="85" t="str">
        <f t="shared" si="4"/>
        <v>N/A</v>
      </c>
    </row>
    <row r="28" spans="1:12" x14ac:dyDescent="0.25">
      <c r="A28" s="108" t="s">
        <v>950</v>
      </c>
      <c r="B28" s="21" t="s">
        <v>213</v>
      </c>
      <c r="C28" s="34">
        <v>15.055950014</v>
      </c>
      <c r="D28" s="37" t="str">
        <f>IF($B28="N/A","N/A",IF(C28&gt;10,"No",IF(C28&lt;-10,"No","Yes")))</f>
        <v>N/A</v>
      </c>
      <c r="E28" s="34">
        <v>15.61295747</v>
      </c>
      <c r="F28" s="37" t="str">
        <f>IF($B28="N/A","N/A",IF(E28&gt;10,"No",IF(E28&lt;-10,"No","Yes")))</f>
        <v>N/A</v>
      </c>
      <c r="G28" s="34">
        <v>15.604309585999999</v>
      </c>
      <c r="H28" s="37" t="str">
        <f>IF($B28="N/A","N/A",IF(G28&gt;10,"No",IF(G28&lt;-10,"No","Yes")))</f>
        <v>N/A</v>
      </c>
      <c r="I28" s="8">
        <v>3.7</v>
      </c>
      <c r="J28" s="8">
        <v>-5.5E-2</v>
      </c>
      <c r="K28" s="36" t="s">
        <v>735</v>
      </c>
      <c r="L28" s="85" t="str">
        <f t="shared" si="4"/>
        <v>Yes</v>
      </c>
    </row>
    <row r="29" spans="1:12" x14ac:dyDescent="0.25">
      <c r="A29" s="108" t="s">
        <v>951</v>
      </c>
      <c r="B29" s="21" t="s">
        <v>213</v>
      </c>
      <c r="C29" s="34">
        <v>0</v>
      </c>
      <c r="D29" s="37" t="str">
        <f>IF($B29="N/A","N/A",IF(C29&gt;10,"No",IF(C29&lt;-10,"No","Yes")))</f>
        <v>N/A</v>
      </c>
      <c r="E29" s="34">
        <v>0</v>
      </c>
      <c r="F29" s="37" t="str">
        <f>IF($B29="N/A","N/A",IF(E29&gt;10,"No",IF(E29&lt;-10,"No","Yes")))</f>
        <v>N/A</v>
      </c>
      <c r="G29" s="34">
        <v>0</v>
      </c>
      <c r="H29" s="37" t="str">
        <f>IF($B29="N/A","N/A",IF(G29&gt;10,"No",IF(G29&lt;-10,"No","Yes")))</f>
        <v>N/A</v>
      </c>
      <c r="I29" s="8" t="s">
        <v>1750</v>
      </c>
      <c r="J29" s="8" t="s">
        <v>1750</v>
      </c>
      <c r="K29" s="36" t="s">
        <v>735</v>
      </c>
      <c r="L29" s="85" t="str">
        <f t="shared" si="4"/>
        <v>N/A</v>
      </c>
    </row>
    <row r="30" spans="1:12" x14ac:dyDescent="0.25">
      <c r="A30" s="108" t="s">
        <v>20</v>
      </c>
      <c r="B30" s="25" t="s">
        <v>280</v>
      </c>
      <c r="C30" s="9">
        <v>98.770803748999995</v>
      </c>
      <c r="D30" s="7" t="str">
        <f>IF($B30="N/A","N/A",IF(C30&gt;=98,"Yes","No"))</f>
        <v>Yes</v>
      </c>
      <c r="E30" s="9">
        <v>99.144031576000003</v>
      </c>
      <c r="F30" s="7" t="str">
        <f>IF($B30="N/A","N/A",IF(E30&gt;=98,"Yes","No"))</f>
        <v>Yes</v>
      </c>
      <c r="G30" s="9">
        <v>94.649982062000007</v>
      </c>
      <c r="H30" s="7" t="str">
        <f>IF($B30="N/A","N/A",IF(G30&gt;=98,"Yes","No"))</f>
        <v>No</v>
      </c>
      <c r="I30" s="8">
        <v>0.37790000000000001</v>
      </c>
      <c r="J30" s="8">
        <v>-4.53</v>
      </c>
      <c r="K30" s="25" t="s">
        <v>735</v>
      </c>
      <c r="L30" s="85" t="str">
        <f t="shared" si="4"/>
        <v>Yes</v>
      </c>
    </row>
    <row r="31" spans="1:12" x14ac:dyDescent="0.25">
      <c r="A31" s="108" t="s">
        <v>18</v>
      </c>
      <c r="B31" s="25" t="s">
        <v>277</v>
      </c>
      <c r="C31" s="9">
        <v>100</v>
      </c>
      <c r="D31" s="7" t="str">
        <f>IF($B31="N/A","N/A",IF(C31&gt;=95,"Yes","No"))</f>
        <v>Yes</v>
      </c>
      <c r="E31" s="9">
        <v>99.991825676999994</v>
      </c>
      <c r="F31" s="7" t="str">
        <f>IF($B31="N/A","N/A",IF(E31&gt;=95,"Yes","No"))</f>
        <v>Yes</v>
      </c>
      <c r="G31" s="9">
        <v>97.102662506000001</v>
      </c>
      <c r="H31" s="7" t="str">
        <f>IF($B31="N/A","N/A",IF(G31&gt;=95,"Yes","No"))</f>
        <v>Yes</v>
      </c>
      <c r="I31" s="8">
        <v>-8.0000000000000002E-3</v>
      </c>
      <c r="J31" s="8">
        <v>-2.89</v>
      </c>
      <c r="K31" s="25" t="s">
        <v>735</v>
      </c>
      <c r="L31" s="85" t="str">
        <f t="shared" si="4"/>
        <v>Yes</v>
      </c>
    </row>
    <row r="32" spans="1:12" x14ac:dyDescent="0.25">
      <c r="A32" s="108" t="s">
        <v>23</v>
      </c>
      <c r="B32" s="21" t="s">
        <v>213</v>
      </c>
      <c r="C32" s="9">
        <v>75.119568303999998</v>
      </c>
      <c r="D32" s="7" t="str">
        <f t="shared" ref="D32:D37" si="11">IF($B32="N/A","N/A",IF(C32&gt;10,"No",IF(C32&lt;-10,"No","Yes")))</f>
        <v>N/A</v>
      </c>
      <c r="E32" s="9">
        <v>68.078099820000006</v>
      </c>
      <c r="F32" s="7" t="str">
        <f t="shared" ref="F32:F37" si="12">IF($B32="N/A","N/A",IF(E32&gt;10,"No",IF(E32&lt;-10,"No","Yes")))</f>
        <v>N/A</v>
      </c>
      <c r="G32" s="9">
        <v>61.669257780999999</v>
      </c>
      <c r="H32" s="7" t="str">
        <f t="shared" ref="H32:H37" si="13">IF($B32="N/A","N/A",IF(G32&gt;10,"No",IF(G32&lt;-10,"No","Yes")))</f>
        <v>N/A</v>
      </c>
      <c r="I32" s="8">
        <v>-9.3699999999999992</v>
      </c>
      <c r="J32" s="8">
        <v>-9.41</v>
      </c>
      <c r="K32" s="25" t="s">
        <v>735</v>
      </c>
      <c r="L32" s="85" t="str">
        <f t="shared" si="4"/>
        <v>Yes</v>
      </c>
    </row>
    <row r="33" spans="1:12" x14ac:dyDescent="0.25">
      <c r="A33" s="108" t="s">
        <v>24</v>
      </c>
      <c r="B33" s="21" t="s">
        <v>213</v>
      </c>
      <c r="C33" s="9">
        <v>2.5390514059</v>
      </c>
      <c r="D33" s="7" t="str">
        <f t="shared" si="11"/>
        <v>N/A</v>
      </c>
      <c r="E33" s="9">
        <v>2.1872153584</v>
      </c>
      <c r="F33" s="7" t="str">
        <f t="shared" si="12"/>
        <v>N/A</v>
      </c>
      <c r="G33" s="9">
        <v>1.8971309292</v>
      </c>
      <c r="H33" s="7" t="str">
        <f t="shared" si="13"/>
        <v>N/A</v>
      </c>
      <c r="I33" s="8">
        <v>-13.9</v>
      </c>
      <c r="J33" s="8">
        <v>-13.3</v>
      </c>
      <c r="K33" s="25" t="s">
        <v>735</v>
      </c>
      <c r="L33" s="85" t="str">
        <f t="shared" si="4"/>
        <v>No</v>
      </c>
    </row>
    <row r="34" spans="1:12" x14ac:dyDescent="0.25">
      <c r="A34" s="108" t="s">
        <v>25</v>
      </c>
      <c r="B34" s="21" t="s">
        <v>213</v>
      </c>
      <c r="C34" s="9">
        <v>7.3558648111</v>
      </c>
      <c r="D34" s="7" t="str">
        <f t="shared" si="11"/>
        <v>N/A</v>
      </c>
      <c r="E34" s="9">
        <v>6.8979610901999999</v>
      </c>
      <c r="F34" s="7" t="str">
        <f t="shared" si="12"/>
        <v>N/A</v>
      </c>
      <c r="G34" s="9">
        <v>6.5785325229999998</v>
      </c>
      <c r="H34" s="7" t="str">
        <f t="shared" si="13"/>
        <v>N/A</v>
      </c>
      <c r="I34" s="8">
        <v>-6.23</v>
      </c>
      <c r="J34" s="8">
        <v>-4.63</v>
      </c>
      <c r="K34" s="25" t="s">
        <v>735</v>
      </c>
      <c r="L34" s="85" t="str">
        <f t="shared" si="4"/>
        <v>Yes</v>
      </c>
    </row>
    <row r="35" spans="1:12" x14ac:dyDescent="0.25">
      <c r="A35" s="108" t="s">
        <v>26</v>
      </c>
      <c r="B35" s="25" t="s">
        <v>213</v>
      </c>
      <c r="C35" s="9">
        <v>0.44078386819999998</v>
      </c>
      <c r="D35" s="7" t="str">
        <f t="shared" si="11"/>
        <v>N/A</v>
      </c>
      <c r="E35" s="9">
        <v>0.38185767339999999</v>
      </c>
      <c r="F35" s="7" t="str">
        <f t="shared" si="12"/>
        <v>N/A</v>
      </c>
      <c r="G35" s="9">
        <v>0.37181591850000001</v>
      </c>
      <c r="H35" s="7" t="str">
        <f t="shared" si="13"/>
        <v>N/A</v>
      </c>
      <c r="I35" s="8">
        <v>-13.4</v>
      </c>
      <c r="J35" s="8">
        <v>-2.63</v>
      </c>
      <c r="K35" s="25" t="s">
        <v>213</v>
      </c>
      <c r="L35" s="85" t="str">
        <f t="shared" si="4"/>
        <v>N/A</v>
      </c>
    </row>
    <row r="36" spans="1:12" x14ac:dyDescent="0.25">
      <c r="A36" s="108" t="s">
        <v>60</v>
      </c>
      <c r="B36" s="25" t="s">
        <v>213</v>
      </c>
      <c r="C36" s="9">
        <v>0.1817665436</v>
      </c>
      <c r="D36" s="7" t="str">
        <f t="shared" si="11"/>
        <v>N/A</v>
      </c>
      <c r="E36" s="9">
        <v>0.15764766329999999</v>
      </c>
      <c r="F36" s="7" t="str">
        <f t="shared" si="12"/>
        <v>N/A</v>
      </c>
      <c r="G36" s="9">
        <v>0.18808232129999999</v>
      </c>
      <c r="H36" s="7" t="str">
        <f t="shared" si="13"/>
        <v>N/A</v>
      </c>
      <c r="I36" s="8">
        <v>-13.3</v>
      </c>
      <c r="J36" s="8">
        <v>19.309999999999999</v>
      </c>
      <c r="K36" s="25" t="s">
        <v>213</v>
      </c>
      <c r="L36" s="85" t="str">
        <f t="shared" si="4"/>
        <v>N/A</v>
      </c>
    </row>
    <row r="37" spans="1:12" x14ac:dyDescent="0.25">
      <c r="A37" s="108" t="s">
        <v>61</v>
      </c>
      <c r="B37" s="25" t="s">
        <v>213</v>
      </c>
      <c r="C37" s="9">
        <v>0</v>
      </c>
      <c r="D37" s="7" t="str">
        <f t="shared" si="11"/>
        <v>N/A</v>
      </c>
      <c r="E37" s="9">
        <v>0</v>
      </c>
      <c r="F37" s="7" t="str">
        <f t="shared" si="12"/>
        <v>N/A</v>
      </c>
      <c r="G37" s="9">
        <v>0</v>
      </c>
      <c r="H37" s="7" t="str">
        <f t="shared" si="13"/>
        <v>N/A</v>
      </c>
      <c r="I37" s="8" t="s">
        <v>1750</v>
      </c>
      <c r="J37" s="8" t="s">
        <v>1750</v>
      </c>
      <c r="K37" s="25" t="s">
        <v>213</v>
      </c>
      <c r="L37" s="85" t="str">
        <f t="shared" si="4"/>
        <v>N/A</v>
      </c>
    </row>
    <row r="38" spans="1:12" x14ac:dyDescent="0.25">
      <c r="A38" s="108" t="s">
        <v>62</v>
      </c>
      <c r="B38" s="25" t="s">
        <v>278</v>
      </c>
      <c r="C38" s="9">
        <v>14.362965066999999</v>
      </c>
      <c r="D38" s="7" t="str">
        <f>IF($B38="N/A","N/A",IF(C38&gt;=5,"No",IF(C38&lt;0,"No","Yes")))</f>
        <v>No</v>
      </c>
      <c r="E38" s="9">
        <v>22.297218395000002</v>
      </c>
      <c r="F38" s="7" t="str">
        <f>IF($B38="N/A","N/A",IF(E38&gt;=5,"No",IF(E38&lt;0,"No","Yes")))</f>
        <v>No</v>
      </c>
      <c r="G38" s="9">
        <v>29.295180525999999</v>
      </c>
      <c r="H38" s="7" t="str">
        <f>IF($B38="N/A","N/A",IF(G38&gt;=5,"No",IF(G38&lt;0,"No","Yes")))</f>
        <v>No</v>
      </c>
      <c r="I38" s="8">
        <v>55.24</v>
      </c>
      <c r="J38" s="8">
        <v>31.38</v>
      </c>
      <c r="K38" s="25" t="s">
        <v>735</v>
      </c>
      <c r="L38" s="85" t="str">
        <f t="shared" si="4"/>
        <v>No</v>
      </c>
    </row>
    <row r="39" spans="1:12" x14ac:dyDescent="0.25">
      <c r="A39" s="108" t="s">
        <v>63</v>
      </c>
      <c r="B39" s="25" t="s">
        <v>213</v>
      </c>
      <c r="C39" s="9">
        <v>13.699517182999999</v>
      </c>
      <c r="D39" s="7" t="str">
        <f>IF($B39="N/A","N/A",IF(C39&gt;10,"No",IF(C39&lt;-10,"No","Yes")))</f>
        <v>N/A</v>
      </c>
      <c r="E39" s="9">
        <v>11.431207231</v>
      </c>
      <c r="F39" s="7" t="str">
        <f>IF($B39="N/A","N/A",IF(E39&gt;10,"No",IF(E39&lt;-10,"No","Yes")))</f>
        <v>N/A</v>
      </c>
      <c r="G39" s="9">
        <v>9.9618399451999995</v>
      </c>
      <c r="H39" s="7" t="str">
        <f>IF($B39="N/A","N/A",IF(G39&gt;10,"No",IF(G39&lt;-10,"No","Yes")))</f>
        <v>N/A</v>
      </c>
      <c r="I39" s="8">
        <v>-16.600000000000001</v>
      </c>
      <c r="J39" s="8">
        <v>-12.9</v>
      </c>
      <c r="K39" s="25" t="s">
        <v>735</v>
      </c>
      <c r="L39" s="85" t="str">
        <f t="shared" si="4"/>
        <v>No</v>
      </c>
    </row>
    <row r="40" spans="1:12" x14ac:dyDescent="0.25">
      <c r="A40" s="108" t="s">
        <v>64</v>
      </c>
      <c r="B40" s="25" t="s">
        <v>213</v>
      </c>
      <c r="C40" s="9">
        <v>98.482461232000006</v>
      </c>
      <c r="D40" s="7" t="str">
        <f>IF($B40="N/A","N/A",IF(C40&gt;10,"No",IF(C40&lt;-10,"No","Yes")))</f>
        <v>N/A</v>
      </c>
      <c r="E40" s="9">
        <v>96.434773726000003</v>
      </c>
      <c r="F40" s="7" t="str">
        <f>IF($B40="N/A","N/A",IF(E40&gt;10,"No",IF(E40&lt;-10,"No","Yes")))</f>
        <v>N/A</v>
      </c>
      <c r="G40" s="9">
        <v>94.619666047999999</v>
      </c>
      <c r="H40" s="7" t="str">
        <f>IF($B40="N/A","N/A",IF(G40&gt;10,"No",IF(G40&lt;-10,"No","Yes")))</f>
        <v>N/A</v>
      </c>
      <c r="I40" s="8">
        <v>-2.08</v>
      </c>
      <c r="J40" s="8">
        <v>-1.88</v>
      </c>
      <c r="K40" s="25" t="s">
        <v>735</v>
      </c>
      <c r="L40" s="85" t="str">
        <f t="shared" si="4"/>
        <v>Yes</v>
      </c>
    </row>
    <row r="41" spans="1:12" x14ac:dyDescent="0.25">
      <c r="A41" s="84" t="s">
        <v>19</v>
      </c>
      <c r="B41" s="21" t="s">
        <v>281</v>
      </c>
      <c r="C41" s="4">
        <v>4.0613462084999998</v>
      </c>
      <c r="D41" s="7" t="str">
        <f>IF($B41="N/A","N/A",IF(C41&gt;8,"No",IF(C41&lt;2,"No","Yes")))</f>
        <v>Yes</v>
      </c>
      <c r="E41" s="4">
        <v>3.7765373567</v>
      </c>
      <c r="F41" s="7" t="str">
        <f>IF($B41="N/A","N/A",IF(E41&gt;8,"No",IF(E41&lt;2,"No","Yes")))</f>
        <v>Yes</v>
      </c>
      <c r="G41" s="4">
        <v>3.8062208499999999</v>
      </c>
      <c r="H41" s="7" t="str">
        <f>IF($B41="N/A","N/A",IF(G41&gt;8,"No",IF(G41&lt;2,"No","Yes")))</f>
        <v>Yes</v>
      </c>
      <c r="I41" s="8">
        <v>-7.01</v>
      </c>
      <c r="J41" s="8">
        <v>0.78600000000000003</v>
      </c>
      <c r="K41" s="25" t="s">
        <v>735</v>
      </c>
      <c r="L41" s="85" t="str">
        <f t="shared" si="4"/>
        <v>Yes</v>
      </c>
    </row>
    <row r="42" spans="1:12" x14ac:dyDescent="0.25">
      <c r="A42" s="84" t="s">
        <v>170</v>
      </c>
      <c r="B42" s="21" t="s">
        <v>213</v>
      </c>
      <c r="C42" s="4">
        <v>21.353024709</v>
      </c>
      <c r="D42" s="7" t="str">
        <f t="shared" ref="D42:D49" si="14">IF($B42="N/A","N/A",IF(C42&gt;10,"No",IF(C42&lt;-10,"No","Yes")))</f>
        <v>N/A</v>
      </c>
      <c r="E42" s="4">
        <v>19.721138799999999</v>
      </c>
      <c r="F42" s="7" t="str">
        <f t="shared" ref="F42:F49" si="15">IF($B42="N/A","N/A",IF(E42&gt;10,"No",IF(E42&lt;-10,"No","Yes")))</f>
        <v>N/A</v>
      </c>
      <c r="G42" s="4">
        <v>18.873462998000001</v>
      </c>
      <c r="H42" s="7" t="str">
        <f t="shared" ref="H42:H49" si="16">IF($B42="N/A","N/A",IF(G42&gt;10,"No",IF(G42&lt;-10,"No","Yes")))</f>
        <v>N/A</v>
      </c>
      <c r="I42" s="8">
        <v>-7.64</v>
      </c>
      <c r="J42" s="8">
        <v>-4.3</v>
      </c>
      <c r="K42" s="25" t="s">
        <v>735</v>
      </c>
      <c r="L42" s="85" t="str">
        <f>IF(J42="Div by 0", "N/A", IF(OR(J42="N/A",K42="N/A"),"N/A", IF(J42&gt;VALUE(MID(K42,1,2)), "No", IF(J42&lt;-1*VALUE(MID(K42,1,2)), "No", "Yes"))))</f>
        <v>Yes</v>
      </c>
    </row>
    <row r="43" spans="1:12" x14ac:dyDescent="0.25">
      <c r="A43" s="84" t="s">
        <v>171</v>
      </c>
      <c r="B43" s="21" t="s">
        <v>213</v>
      </c>
      <c r="C43" s="4">
        <v>37.963078670999998</v>
      </c>
      <c r="D43" s="7" t="str">
        <f t="shared" si="14"/>
        <v>N/A</v>
      </c>
      <c r="E43" s="4">
        <v>38.776654133000001</v>
      </c>
      <c r="F43" s="7" t="str">
        <f t="shared" si="15"/>
        <v>N/A</v>
      </c>
      <c r="G43" s="4">
        <v>37.867603092000003</v>
      </c>
      <c r="H43" s="7" t="str">
        <f t="shared" si="16"/>
        <v>N/A</v>
      </c>
      <c r="I43" s="8">
        <v>2.1429999999999998</v>
      </c>
      <c r="J43" s="8">
        <v>-2.34</v>
      </c>
      <c r="K43" s="25" t="s">
        <v>735</v>
      </c>
      <c r="L43" s="85" t="str">
        <f>IF(J43="Div by 0", "N/A", IF(OR(J43="N/A",K43="N/A"),"N/A", IF(J43&gt;VALUE(MID(K43,1,2)), "No", IF(J43&lt;-1*VALUE(MID(K43,1,2)), "No", "Yes"))))</f>
        <v>Yes</v>
      </c>
    </row>
    <row r="44" spans="1:12" x14ac:dyDescent="0.25">
      <c r="A44" s="84" t="s">
        <v>172</v>
      </c>
      <c r="B44" s="21" t="s">
        <v>213</v>
      </c>
      <c r="C44" s="4">
        <v>3.2899744390999999</v>
      </c>
      <c r="D44" s="7" t="str">
        <f t="shared" si="14"/>
        <v>N/A</v>
      </c>
      <c r="E44" s="4">
        <v>3.0980685241999999</v>
      </c>
      <c r="F44" s="7" t="str">
        <f t="shared" si="15"/>
        <v>N/A</v>
      </c>
      <c r="G44" s="4">
        <v>3.4246203020000001</v>
      </c>
      <c r="H44" s="7" t="str">
        <f t="shared" si="16"/>
        <v>N/A</v>
      </c>
      <c r="I44" s="8">
        <v>-5.83</v>
      </c>
      <c r="J44" s="8">
        <v>10.54</v>
      </c>
      <c r="K44" s="25" t="s">
        <v>735</v>
      </c>
      <c r="L44" s="85" t="str">
        <f t="shared" ref="L44:L53" si="17">IF(J44="Div by 0", "N/A", IF(OR(J44="N/A",K44="N/A"),"N/A", IF(J44&gt;VALUE(MID(K44,1,2)), "No", IF(J44&lt;-1*VALUE(MID(K44,1,2)), "No", "Yes"))))</f>
        <v>No</v>
      </c>
    </row>
    <row r="45" spans="1:12" x14ac:dyDescent="0.25">
      <c r="A45" s="84" t="s">
        <v>173</v>
      </c>
      <c r="B45" s="21" t="s">
        <v>213</v>
      </c>
      <c r="C45" s="4">
        <v>18.010792388999999</v>
      </c>
      <c r="D45" s="7" t="str">
        <f t="shared" si="14"/>
        <v>N/A</v>
      </c>
      <c r="E45" s="4">
        <v>18.714529276</v>
      </c>
      <c r="F45" s="7" t="str">
        <f t="shared" si="15"/>
        <v>N/A</v>
      </c>
      <c r="G45" s="4">
        <v>20.110675031</v>
      </c>
      <c r="H45" s="7" t="str">
        <f t="shared" si="16"/>
        <v>N/A</v>
      </c>
      <c r="I45" s="8">
        <v>3.907</v>
      </c>
      <c r="J45" s="8">
        <v>7.46</v>
      </c>
      <c r="K45" s="25" t="s">
        <v>735</v>
      </c>
      <c r="L45" s="85" t="str">
        <f t="shared" si="17"/>
        <v>Yes</v>
      </c>
    </row>
    <row r="46" spans="1:12" x14ac:dyDescent="0.25">
      <c r="A46" s="84" t="s">
        <v>174</v>
      </c>
      <c r="B46" s="21" t="s">
        <v>213</v>
      </c>
      <c r="C46" s="4">
        <v>8.0692984946999999</v>
      </c>
      <c r="D46" s="7" t="str">
        <f t="shared" si="14"/>
        <v>N/A</v>
      </c>
      <c r="E46" s="4">
        <v>8.3915267300000007</v>
      </c>
      <c r="F46" s="7" t="str">
        <f t="shared" si="15"/>
        <v>N/A</v>
      </c>
      <c r="G46" s="4">
        <v>8.6387406094999992</v>
      </c>
      <c r="H46" s="7" t="str">
        <f t="shared" si="16"/>
        <v>N/A</v>
      </c>
      <c r="I46" s="8">
        <v>3.9929999999999999</v>
      </c>
      <c r="J46" s="8">
        <v>2.9460000000000002</v>
      </c>
      <c r="K46" s="25" t="s">
        <v>735</v>
      </c>
      <c r="L46" s="85" t="str">
        <f t="shared" si="17"/>
        <v>Yes</v>
      </c>
    </row>
    <row r="47" spans="1:12" x14ac:dyDescent="0.25">
      <c r="A47" s="84" t="s">
        <v>175</v>
      </c>
      <c r="B47" s="21" t="s">
        <v>213</v>
      </c>
      <c r="C47" s="4">
        <v>3.3263277478000002</v>
      </c>
      <c r="D47" s="7" t="str">
        <f t="shared" si="14"/>
        <v>N/A</v>
      </c>
      <c r="E47" s="4">
        <v>3.5406497418999998</v>
      </c>
      <c r="F47" s="7" t="str">
        <f t="shared" si="15"/>
        <v>N/A</v>
      </c>
      <c r="G47" s="4">
        <v>3.4768049923</v>
      </c>
      <c r="H47" s="7" t="str">
        <f t="shared" si="16"/>
        <v>N/A</v>
      </c>
      <c r="I47" s="8">
        <v>6.4429999999999996</v>
      </c>
      <c r="J47" s="8">
        <v>-1.8</v>
      </c>
      <c r="K47" s="25" t="s">
        <v>735</v>
      </c>
      <c r="L47" s="85" t="str">
        <f t="shared" si="17"/>
        <v>Yes</v>
      </c>
    </row>
    <row r="48" spans="1:12" x14ac:dyDescent="0.25">
      <c r="A48" s="84" t="s">
        <v>176</v>
      </c>
      <c r="B48" s="21" t="s">
        <v>213</v>
      </c>
      <c r="C48" s="4">
        <v>2.226640159</v>
      </c>
      <c r="D48" s="7" t="str">
        <f t="shared" si="14"/>
        <v>N/A</v>
      </c>
      <c r="E48" s="4">
        <v>2.2432678609000001</v>
      </c>
      <c r="F48" s="7" t="str">
        <f t="shared" si="15"/>
        <v>N/A</v>
      </c>
      <c r="G48" s="4">
        <v>2.1602287429000002</v>
      </c>
      <c r="H48" s="7" t="str">
        <f t="shared" si="16"/>
        <v>N/A</v>
      </c>
      <c r="I48" s="8">
        <v>0.74680000000000002</v>
      </c>
      <c r="J48" s="8">
        <v>-3.7</v>
      </c>
      <c r="K48" s="25" t="s">
        <v>735</v>
      </c>
      <c r="L48" s="85" t="str">
        <f t="shared" si="17"/>
        <v>Yes</v>
      </c>
    </row>
    <row r="49" spans="1:12" x14ac:dyDescent="0.25">
      <c r="A49" s="84" t="s">
        <v>952</v>
      </c>
      <c r="B49" s="21" t="s">
        <v>213</v>
      </c>
      <c r="C49" s="4">
        <v>1.6995171826</v>
      </c>
      <c r="D49" s="7" t="str">
        <f t="shared" si="14"/>
        <v>N/A</v>
      </c>
      <c r="E49" s="4">
        <v>1.7376275778000001</v>
      </c>
      <c r="F49" s="7" t="str">
        <f t="shared" si="15"/>
        <v>N/A</v>
      </c>
      <c r="G49" s="4">
        <v>1.6416433828999999</v>
      </c>
      <c r="H49" s="7" t="str">
        <f t="shared" si="16"/>
        <v>N/A</v>
      </c>
      <c r="I49" s="8">
        <v>2.242</v>
      </c>
      <c r="J49" s="8">
        <v>-5.52</v>
      </c>
      <c r="K49" s="25" t="s">
        <v>735</v>
      </c>
      <c r="L49" s="85" t="str">
        <f t="shared" si="17"/>
        <v>Yes</v>
      </c>
    </row>
    <row r="50" spans="1:12" x14ac:dyDescent="0.25">
      <c r="A50" s="108" t="s">
        <v>208</v>
      </c>
      <c r="B50" s="21" t="s">
        <v>213</v>
      </c>
      <c r="C50" s="22">
        <v>55466</v>
      </c>
      <c r="D50" s="5" t="str">
        <f t="shared" ref="D50:D53" si="18">IF($B50="N/A","N/A",IF(C50&lt;0,"No","Yes"))</f>
        <v>N/A</v>
      </c>
      <c r="E50" s="22">
        <v>52984</v>
      </c>
      <c r="F50" s="5" t="str">
        <f t="shared" ref="F50:F53" si="19">IF($B50="N/A","N/A",IF(E50&lt;0,"No","Yes"))</f>
        <v>N/A</v>
      </c>
      <c r="G50" s="22">
        <v>55403</v>
      </c>
      <c r="H50" s="5" t="str">
        <f t="shared" ref="H50:H53" si="20">IF($B50="N/A","N/A",IF(G50&lt;0,"No","Yes"))</f>
        <v>N/A</v>
      </c>
      <c r="I50" s="8">
        <v>-4.47</v>
      </c>
      <c r="J50" s="8">
        <v>4.5659999999999998</v>
      </c>
      <c r="K50" s="25" t="s">
        <v>735</v>
      </c>
      <c r="L50" s="85" t="str">
        <f t="shared" si="17"/>
        <v>Yes</v>
      </c>
    </row>
    <row r="51" spans="1:12" x14ac:dyDescent="0.25">
      <c r="A51" s="108" t="s">
        <v>209</v>
      </c>
      <c r="B51" s="21" t="s">
        <v>213</v>
      </c>
      <c r="C51" s="22">
        <v>2889</v>
      </c>
      <c r="D51" s="5" t="str">
        <f t="shared" si="18"/>
        <v>N/A</v>
      </c>
      <c r="E51" s="22">
        <v>2644</v>
      </c>
      <c r="F51" s="5" t="str">
        <f t="shared" si="19"/>
        <v>N/A</v>
      </c>
      <c r="G51" s="22">
        <v>3142</v>
      </c>
      <c r="H51" s="5" t="str">
        <f t="shared" si="20"/>
        <v>N/A</v>
      </c>
      <c r="I51" s="8">
        <v>-8.48</v>
      </c>
      <c r="J51" s="8">
        <v>18.84</v>
      </c>
      <c r="K51" s="25" t="s">
        <v>735</v>
      </c>
      <c r="L51" s="85" t="str">
        <f t="shared" si="17"/>
        <v>No</v>
      </c>
    </row>
    <row r="52" spans="1:12" x14ac:dyDescent="0.25">
      <c r="A52" s="108" t="s">
        <v>210</v>
      </c>
      <c r="B52" s="21" t="s">
        <v>213</v>
      </c>
      <c r="C52" s="22">
        <v>22585</v>
      </c>
      <c r="D52" s="5" t="str">
        <f t="shared" si="18"/>
        <v>N/A</v>
      </c>
      <c r="E52" s="22">
        <v>22825</v>
      </c>
      <c r="F52" s="5" t="str">
        <f t="shared" si="19"/>
        <v>N/A</v>
      </c>
      <c r="G52" s="22">
        <v>26047</v>
      </c>
      <c r="H52" s="5" t="str">
        <f t="shared" si="20"/>
        <v>N/A</v>
      </c>
      <c r="I52" s="8">
        <v>1.0629999999999999</v>
      </c>
      <c r="J52" s="8">
        <v>14.12</v>
      </c>
      <c r="K52" s="25" t="s">
        <v>735</v>
      </c>
      <c r="L52" s="85" t="str">
        <f t="shared" si="17"/>
        <v>No</v>
      </c>
    </row>
    <row r="53" spans="1:12" x14ac:dyDescent="0.25">
      <c r="A53" s="108" t="s">
        <v>953</v>
      </c>
      <c r="B53" s="21" t="s">
        <v>213</v>
      </c>
      <c r="C53" s="22">
        <v>4414</v>
      </c>
      <c r="D53" s="5" t="str">
        <f t="shared" si="18"/>
        <v>N/A</v>
      </c>
      <c r="E53" s="22">
        <v>4535</v>
      </c>
      <c r="F53" s="5" t="str">
        <f t="shared" si="19"/>
        <v>N/A</v>
      </c>
      <c r="G53" s="22">
        <v>4761</v>
      </c>
      <c r="H53" s="5" t="str">
        <f t="shared" si="20"/>
        <v>N/A</v>
      </c>
      <c r="I53" s="8">
        <v>2.7410000000000001</v>
      </c>
      <c r="J53" s="8">
        <v>4.9829999999999997</v>
      </c>
      <c r="K53" s="25" t="s">
        <v>735</v>
      </c>
      <c r="L53" s="85" t="str">
        <f t="shared" si="17"/>
        <v>Yes</v>
      </c>
    </row>
    <row r="54" spans="1:12" x14ac:dyDescent="0.25">
      <c r="A54" s="108" t="s">
        <v>954</v>
      </c>
      <c r="B54" s="21" t="s">
        <v>213</v>
      </c>
      <c r="C54" s="4">
        <v>100</v>
      </c>
      <c r="D54" s="7" t="str">
        <f>IF($B54="N/A","N/A",IF(C54&gt;10,"No",IF(C54&lt;-10,"No","Yes")))</f>
        <v>N/A</v>
      </c>
      <c r="E54" s="4">
        <v>100</v>
      </c>
      <c r="F54" s="7" t="str">
        <f>IF($B54="N/A","N/A",IF(E54&gt;10,"No",IF(E54&lt;-10,"No","Yes")))</f>
        <v>N/A</v>
      </c>
      <c r="G54" s="4">
        <v>100</v>
      </c>
      <c r="H54" s="7" t="str">
        <f>IF($B54="N/A","N/A",IF(G54&gt;10,"No",IF(G54&lt;-10,"No","Yes")))</f>
        <v>N/A</v>
      </c>
      <c r="I54" s="8">
        <v>0</v>
      </c>
      <c r="J54" s="8">
        <v>0</v>
      </c>
      <c r="K54" s="21" t="s">
        <v>213</v>
      </c>
      <c r="L54" s="85" t="str">
        <f t="shared" si="4"/>
        <v>N/A</v>
      </c>
    </row>
    <row r="55" spans="1:12" x14ac:dyDescent="0.25">
      <c r="A55" s="108" t="s">
        <v>1752</v>
      </c>
      <c r="B55" s="21" t="s">
        <v>213</v>
      </c>
      <c r="C55" s="4">
        <v>100</v>
      </c>
      <c r="D55" s="7" t="str">
        <f>IF($B55="N/A","N/A",IF(C55&gt;10,"No",IF(C55&lt;-10,"No","Yes")))</f>
        <v>N/A</v>
      </c>
      <c r="E55" s="4">
        <v>100</v>
      </c>
      <c r="F55" s="7" t="str">
        <f>IF($B55="N/A","N/A",IF(E55&gt;10,"No",IF(E55&lt;-10,"No","Yes")))</f>
        <v>N/A</v>
      </c>
      <c r="G55" s="4">
        <v>100</v>
      </c>
      <c r="H55" s="7" t="str">
        <f>IF($B55="N/A","N/A",IF(G55&gt;10,"No",IF(G55&lt;-10,"No","Yes")))</f>
        <v>N/A</v>
      </c>
      <c r="I55" s="8">
        <v>0</v>
      </c>
      <c r="J55" s="8">
        <v>0</v>
      </c>
      <c r="K55" s="21" t="s">
        <v>213</v>
      </c>
      <c r="L55" s="85" t="str">
        <f t="shared" si="4"/>
        <v>N/A</v>
      </c>
    </row>
    <row r="56" spans="1:12" x14ac:dyDescent="0.25">
      <c r="A56" s="108" t="s">
        <v>177</v>
      </c>
      <c r="B56" s="21" t="s">
        <v>213</v>
      </c>
      <c r="C56" s="4">
        <v>56.034081227000001</v>
      </c>
      <c r="D56" s="7" t="str">
        <f t="shared" ref="D56:D57" si="21">IF($B56="N/A","N/A",IF(C56&gt;10,"No",IF(C56&lt;-10,"No","Yes")))</f>
        <v>N/A</v>
      </c>
      <c r="E56" s="4">
        <v>56.374804400000002</v>
      </c>
      <c r="F56" s="7" t="str">
        <f t="shared" ref="F56:F57" si="22">IF($B56="N/A","N/A",IF(E56&gt;10,"No",IF(E56&lt;-10,"No","Yes")))</f>
        <v>N/A</v>
      </c>
      <c r="G56" s="4">
        <v>56.735630184000001</v>
      </c>
      <c r="H56" s="7" t="str">
        <f t="shared" ref="H56:H57" si="23">IF($B56="N/A","N/A",IF(G56&gt;10,"No",IF(G56&lt;-10,"No","Yes")))</f>
        <v>N/A</v>
      </c>
      <c r="I56" s="8">
        <v>0.60809999999999997</v>
      </c>
      <c r="J56" s="8">
        <v>0.64</v>
      </c>
      <c r="K56" s="25" t="s">
        <v>735</v>
      </c>
      <c r="L56" s="85" t="str">
        <f>IF(J56="Div by 0", "N/A", IF(OR(J56="N/A",K56="N/A"),"N/A", IF(J56&gt;VALUE(MID(K56,1,2)), "No", IF(J56&lt;-1*VALUE(MID(K56,1,2)), "No", "Yes"))))</f>
        <v>Yes</v>
      </c>
    </row>
    <row r="57" spans="1:12" x14ac:dyDescent="0.25">
      <c r="A57" s="130" t="s">
        <v>178</v>
      </c>
      <c r="B57" s="21" t="s">
        <v>213</v>
      </c>
      <c r="C57" s="4">
        <v>43.965918772999999</v>
      </c>
      <c r="D57" s="7" t="str">
        <f t="shared" si="21"/>
        <v>N/A</v>
      </c>
      <c r="E57" s="4">
        <v>43.625195599999998</v>
      </c>
      <c r="F57" s="7" t="str">
        <f t="shared" si="22"/>
        <v>N/A</v>
      </c>
      <c r="G57" s="4">
        <v>43.264369815999999</v>
      </c>
      <c r="H57" s="7" t="str">
        <f t="shared" si="23"/>
        <v>N/A</v>
      </c>
      <c r="I57" s="8">
        <v>-0.77500000000000002</v>
      </c>
      <c r="J57" s="8">
        <v>-0.82699999999999996</v>
      </c>
      <c r="K57" s="25" t="s">
        <v>735</v>
      </c>
      <c r="L57" s="85" t="str">
        <f>IF(J57="Div by 0", "N/A", IF(OR(J57="N/A",K57="N/A"),"N/A", IF(J57&gt;VALUE(MID(K57,1,2)), "No", IF(J57&lt;-1*VALUE(MID(K57,1,2)), "No", "Yes"))))</f>
        <v>Yes</v>
      </c>
    </row>
    <row r="58" spans="1:12" x14ac:dyDescent="0.25">
      <c r="A58" s="131" t="s">
        <v>681</v>
      </c>
      <c r="B58" s="21" t="s">
        <v>282</v>
      </c>
      <c r="C58" s="4">
        <v>51.550127805000002</v>
      </c>
      <c r="D58" s="7" t="str">
        <f>IF($B58="N/A","N/A",IF(C58&gt;70,"No",IF(C58&lt;40,"No","Yes")))</f>
        <v>Yes</v>
      </c>
      <c r="E58" s="4">
        <v>63.377863933</v>
      </c>
      <c r="F58" s="7" t="str">
        <f>IF($B58="N/A","N/A",IF(E58&gt;70,"No",IF(E58&lt;40,"No","Yes")))</f>
        <v>Yes</v>
      </c>
      <c r="G58" s="4">
        <v>49.674389275999999</v>
      </c>
      <c r="H58" s="7" t="str">
        <f>IF($B58="N/A","N/A",IF(G58&gt;70,"No",IF(G58&lt;40,"No","Yes")))</f>
        <v>Yes</v>
      </c>
      <c r="I58" s="8">
        <v>22.94</v>
      </c>
      <c r="J58" s="8">
        <v>-21.6</v>
      </c>
      <c r="K58" s="25" t="s">
        <v>735</v>
      </c>
      <c r="L58" s="85" t="str">
        <f t="shared" si="4"/>
        <v>No</v>
      </c>
    </row>
    <row r="59" spans="1:12" x14ac:dyDescent="0.25">
      <c r="A59" s="108" t="s">
        <v>682</v>
      </c>
      <c r="B59" s="21" t="s">
        <v>213</v>
      </c>
      <c r="C59" s="4">
        <v>66.195393168999999</v>
      </c>
      <c r="D59" s="7" t="str">
        <f>IF($B59="N/A","N/A",IF(C59&gt;10,"No",IF(C59&lt;-10,"No","Yes")))</f>
        <v>N/A</v>
      </c>
      <c r="E59" s="4">
        <v>69.208995125000001</v>
      </c>
      <c r="F59" s="7" t="str">
        <f>IF($B59="N/A","N/A",IF(E59&gt;10,"No",IF(E59&lt;-10,"No","Yes")))</f>
        <v>N/A</v>
      </c>
      <c r="G59" s="4">
        <v>60.564663023999998</v>
      </c>
      <c r="H59" s="7" t="str">
        <f>IF($B59="N/A","N/A",IF(G59&gt;10,"No",IF(G59&lt;-10,"No","Yes")))</f>
        <v>N/A</v>
      </c>
      <c r="I59" s="8">
        <v>4.5529999999999999</v>
      </c>
      <c r="J59" s="8">
        <v>-12.5</v>
      </c>
      <c r="K59" s="21" t="s">
        <v>213</v>
      </c>
      <c r="L59" s="85" t="str">
        <f t="shared" si="4"/>
        <v>N/A</v>
      </c>
    </row>
    <row r="60" spans="1:12" x14ac:dyDescent="0.25">
      <c r="A60" s="108" t="s">
        <v>683</v>
      </c>
      <c r="B60" s="21" t="s">
        <v>213</v>
      </c>
      <c r="C60" s="4">
        <v>73.348774059999997</v>
      </c>
      <c r="D60" s="7" t="str">
        <f t="shared" ref="D60:D66" si="24">IF($B60="N/A","N/A",IF(C60&gt;10,"No",IF(C60&lt;-10,"No","Yes")))</f>
        <v>N/A</v>
      </c>
      <c r="E60" s="4">
        <v>80.8501823</v>
      </c>
      <c r="F60" s="7" t="str">
        <f t="shared" ref="F60:F66" si="25">IF($B60="N/A","N/A",IF(E60&gt;10,"No",IF(E60&lt;-10,"No","Yes")))</f>
        <v>N/A</v>
      </c>
      <c r="G60" s="4">
        <v>67.961013644999994</v>
      </c>
      <c r="H60" s="7" t="str">
        <f t="shared" ref="H60:H66" si="26">IF($B60="N/A","N/A",IF(G60&gt;10,"No",IF(G60&lt;-10,"No","Yes")))</f>
        <v>N/A</v>
      </c>
      <c r="I60" s="8">
        <v>10.23</v>
      </c>
      <c r="J60" s="8">
        <v>-15.9</v>
      </c>
      <c r="K60" s="21" t="s">
        <v>213</v>
      </c>
      <c r="L60" s="85" t="str">
        <f t="shared" si="4"/>
        <v>N/A</v>
      </c>
    </row>
    <row r="61" spans="1:12" x14ac:dyDescent="0.25">
      <c r="A61" s="108" t="s">
        <v>1723</v>
      </c>
      <c r="B61" s="21" t="s">
        <v>213</v>
      </c>
      <c r="C61" s="4">
        <v>50.452699494999997</v>
      </c>
      <c r="D61" s="7" t="str">
        <f t="shared" si="24"/>
        <v>N/A</v>
      </c>
      <c r="E61" s="4">
        <v>64.360710792999996</v>
      </c>
      <c r="F61" s="7" t="str">
        <f t="shared" si="25"/>
        <v>N/A</v>
      </c>
      <c r="G61" s="4">
        <v>49.188044658000003</v>
      </c>
      <c r="H61" s="7" t="str">
        <f t="shared" si="26"/>
        <v>N/A</v>
      </c>
      <c r="I61" s="8">
        <v>27.57</v>
      </c>
      <c r="J61" s="8">
        <v>-23.6</v>
      </c>
      <c r="K61" s="21" t="s">
        <v>213</v>
      </c>
      <c r="L61" s="85" t="str">
        <f t="shared" si="4"/>
        <v>N/A</v>
      </c>
    </row>
    <row r="62" spans="1:12" x14ac:dyDescent="0.25">
      <c r="A62" s="108" t="s">
        <v>684</v>
      </c>
      <c r="B62" s="21" t="s">
        <v>213</v>
      </c>
      <c r="C62" s="4">
        <v>26.995457495</v>
      </c>
      <c r="D62" s="7" t="str">
        <f t="shared" si="24"/>
        <v>N/A</v>
      </c>
      <c r="E62" s="4">
        <v>40.233594590000003</v>
      </c>
      <c r="F62" s="7" t="str">
        <f t="shared" si="25"/>
        <v>N/A</v>
      </c>
      <c r="G62" s="4">
        <v>31.617170276</v>
      </c>
      <c r="H62" s="7" t="str">
        <f t="shared" si="26"/>
        <v>N/A</v>
      </c>
      <c r="I62" s="8">
        <v>49.04</v>
      </c>
      <c r="J62" s="8">
        <v>-21.4</v>
      </c>
      <c r="K62" s="21" t="s">
        <v>213</v>
      </c>
      <c r="L62" s="85" t="str">
        <f t="shared" si="4"/>
        <v>N/A</v>
      </c>
    </row>
    <row r="63" spans="1:12" x14ac:dyDescent="0.25">
      <c r="A63" s="108"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1750</v>
      </c>
      <c r="J63" s="8" t="s">
        <v>1750</v>
      </c>
      <c r="K63" s="21" t="s">
        <v>213</v>
      </c>
      <c r="L63" s="85" t="str">
        <f>IF(J63="Div by 0", "N/A", IF(K63="N/A","N/A", IF(J63&gt;VALUE(MID(K63,1,2)), "No", IF(J63&lt;-1*VALUE(MID(K63,1,2)), "No", "Yes"))))</f>
        <v>N/A</v>
      </c>
    </row>
    <row r="64" spans="1:12" x14ac:dyDescent="0.25">
      <c r="A64" s="84" t="s">
        <v>146</v>
      </c>
      <c r="B64" s="21" t="s">
        <v>213</v>
      </c>
      <c r="C64" s="4">
        <v>0.86111900029999999</v>
      </c>
      <c r="D64" s="7" t="str">
        <f t="shared" si="24"/>
        <v>N/A</v>
      </c>
      <c r="E64" s="4">
        <v>1.0229581708</v>
      </c>
      <c r="F64" s="7" t="str">
        <f t="shared" si="25"/>
        <v>N/A</v>
      </c>
      <c r="G64" s="4">
        <v>0.75124210430000005</v>
      </c>
      <c r="H64" s="7" t="str">
        <f t="shared" si="26"/>
        <v>N/A</v>
      </c>
      <c r="I64" s="8">
        <v>18.79</v>
      </c>
      <c r="J64" s="8">
        <v>-26.6</v>
      </c>
      <c r="K64" s="21" t="s">
        <v>213</v>
      </c>
      <c r="L64" s="85" t="str">
        <f t="shared" si="4"/>
        <v>N/A</v>
      </c>
    </row>
    <row r="65" spans="1:12" x14ac:dyDescent="0.25">
      <c r="A65" s="84" t="s">
        <v>147</v>
      </c>
      <c r="B65" s="21" t="s">
        <v>213</v>
      </c>
      <c r="C65" s="4">
        <v>1.2076114739999999</v>
      </c>
      <c r="D65" s="7" t="str">
        <f t="shared" si="24"/>
        <v>N/A</v>
      </c>
      <c r="E65" s="4">
        <v>1.3020529229</v>
      </c>
      <c r="F65" s="7" t="str">
        <f t="shared" si="25"/>
        <v>N/A</v>
      </c>
      <c r="G65" s="4">
        <v>1.1839401616</v>
      </c>
      <c r="H65" s="7" t="str">
        <f t="shared" si="26"/>
        <v>N/A</v>
      </c>
      <c r="I65" s="8">
        <v>7.8209999999999997</v>
      </c>
      <c r="J65" s="8">
        <v>-9.07</v>
      </c>
      <c r="K65" s="21" t="s">
        <v>213</v>
      </c>
      <c r="L65" s="85" t="str">
        <f t="shared" si="4"/>
        <v>N/A</v>
      </c>
    </row>
    <row r="66" spans="1:12" x14ac:dyDescent="0.25">
      <c r="A66" s="84" t="s">
        <v>148</v>
      </c>
      <c r="B66" s="21" t="s">
        <v>213</v>
      </c>
      <c r="C66" s="4">
        <v>1.2598693553</v>
      </c>
      <c r="D66" s="7" t="str">
        <f t="shared" si="24"/>
        <v>N/A</v>
      </c>
      <c r="E66" s="4">
        <v>1.354602144</v>
      </c>
      <c r="F66" s="7" t="str">
        <f t="shared" si="25"/>
        <v>N/A</v>
      </c>
      <c r="G66" s="4">
        <v>1.2274274034999999</v>
      </c>
      <c r="H66" s="7" t="str">
        <f t="shared" si="26"/>
        <v>N/A</v>
      </c>
      <c r="I66" s="8">
        <v>7.5190000000000001</v>
      </c>
      <c r="J66" s="8">
        <v>-9.39</v>
      </c>
      <c r="K66" s="21" t="s">
        <v>213</v>
      </c>
      <c r="L66" s="85" t="str">
        <f t="shared" si="4"/>
        <v>N/A</v>
      </c>
    </row>
    <row r="67" spans="1:12" x14ac:dyDescent="0.25">
      <c r="A67" s="108" t="s">
        <v>955</v>
      </c>
      <c r="B67" s="25" t="s">
        <v>213</v>
      </c>
      <c r="C67" s="1">
        <v>435</v>
      </c>
      <c r="D67" s="7" t="str">
        <f>IF($B67="N/A","N/A",IF(C67&gt;10,"No",IF(C67&lt;-10,"No","Yes")))</f>
        <v>N/A</v>
      </c>
      <c r="E67" s="1">
        <v>428</v>
      </c>
      <c r="F67" s="7" t="str">
        <f>IF($B67="N/A","N/A",IF(E67&gt;10,"No",IF(E67&lt;-10,"No","Yes")))</f>
        <v>N/A</v>
      </c>
      <c r="G67" s="1">
        <v>603</v>
      </c>
      <c r="H67" s="7" t="str">
        <f>IF($B67="N/A","N/A",IF(G67&gt;10,"No",IF(G67&lt;-10,"No","Yes")))</f>
        <v>N/A</v>
      </c>
      <c r="I67" s="8">
        <v>-1.61</v>
      </c>
      <c r="J67" s="8">
        <v>40.89</v>
      </c>
      <c r="K67" s="21" t="s">
        <v>213</v>
      </c>
      <c r="L67" s="85" t="str">
        <f t="shared" si="4"/>
        <v>N/A</v>
      </c>
    </row>
    <row r="68" spans="1:12" x14ac:dyDescent="0.25">
      <c r="A68" s="84" t="s">
        <v>201</v>
      </c>
      <c r="B68" s="25" t="s">
        <v>217</v>
      </c>
      <c r="C68" s="1">
        <v>62</v>
      </c>
      <c r="D68" s="7" t="str">
        <f t="shared" ref="D68:D69" si="27">IF($B68="N/A","N/A",IF(C68&gt;0,"No",IF(C68&lt;0,"No","Yes")))</f>
        <v>No</v>
      </c>
      <c r="E68" s="1">
        <v>48</v>
      </c>
      <c r="F68" s="7" t="str">
        <f t="shared" ref="F68:F69" si="28">IF($B68="N/A","N/A",IF(E68&gt;0,"No",IF(E68&lt;0,"No","Yes")))</f>
        <v>No</v>
      </c>
      <c r="G68" s="1">
        <v>90</v>
      </c>
      <c r="H68" s="7" t="str">
        <f t="shared" ref="H68:H69" si="29">IF($B68="N/A","N/A",IF(G68&gt;0,"No",IF(G68&lt;0,"No","Yes")))</f>
        <v>No</v>
      </c>
      <c r="I68" s="8">
        <v>-22.6</v>
      </c>
      <c r="J68" s="8">
        <v>87.5</v>
      </c>
      <c r="K68" s="21" t="s">
        <v>213</v>
      </c>
      <c r="L68" s="85" t="str">
        <f t="shared" si="4"/>
        <v>N/A</v>
      </c>
    </row>
    <row r="69" spans="1:12" x14ac:dyDescent="0.25">
      <c r="A69" s="84" t="s">
        <v>202</v>
      </c>
      <c r="B69" s="25" t="s">
        <v>217</v>
      </c>
      <c r="C69" s="1">
        <v>79</v>
      </c>
      <c r="D69" s="7" t="str">
        <f t="shared" si="27"/>
        <v>No</v>
      </c>
      <c r="E69" s="1">
        <v>79</v>
      </c>
      <c r="F69" s="7" t="str">
        <f t="shared" si="28"/>
        <v>No</v>
      </c>
      <c r="G69" s="1">
        <v>160</v>
      </c>
      <c r="H69" s="7" t="str">
        <f t="shared" si="29"/>
        <v>No</v>
      </c>
      <c r="I69" s="8">
        <v>0</v>
      </c>
      <c r="J69" s="8">
        <v>102.5</v>
      </c>
      <c r="K69" s="21" t="s">
        <v>213</v>
      </c>
      <c r="L69" s="85" t="str">
        <f t="shared" si="4"/>
        <v>N/A</v>
      </c>
    </row>
    <row r="70" spans="1:12" x14ac:dyDescent="0.25">
      <c r="A70" s="84" t="s">
        <v>203</v>
      </c>
      <c r="B70" s="33" t="s">
        <v>213</v>
      </c>
      <c r="C70" s="9">
        <v>97.468354430000005</v>
      </c>
      <c r="D70" s="7" t="str">
        <f>IF($B70="N/A","N/A",IF(C70&gt;10,"No",IF(C70&lt;-10,"No","Yes")))</f>
        <v>N/A</v>
      </c>
      <c r="E70" s="9">
        <v>100</v>
      </c>
      <c r="F70" s="7" t="str">
        <f>IF($B70="N/A","N/A",IF(E70&gt;10,"No",IF(E70&lt;-10,"No","Yes")))</f>
        <v>N/A</v>
      </c>
      <c r="G70" s="9">
        <v>98.75</v>
      </c>
      <c r="H70" s="7" t="str">
        <f>IF($B70="N/A","N/A",IF(G70&gt;10,"No",IF(G70&lt;-10,"No","Yes")))</f>
        <v>N/A</v>
      </c>
      <c r="I70" s="8">
        <v>2.597</v>
      </c>
      <c r="J70" s="8">
        <v>-1.25</v>
      </c>
      <c r="K70" s="33" t="s">
        <v>213</v>
      </c>
      <c r="L70" s="85" t="str">
        <f t="shared" si="4"/>
        <v>N/A</v>
      </c>
    </row>
    <row r="71" spans="1:12" x14ac:dyDescent="0.25">
      <c r="A71" s="108" t="s">
        <v>65</v>
      </c>
      <c r="B71" s="25" t="s">
        <v>213</v>
      </c>
      <c r="C71" s="1">
        <v>12433</v>
      </c>
      <c r="D71" s="7" t="str">
        <f>IF($B71="N/A","N/A",IF(C71&gt;10,"No",IF(C71&lt;-10,"No","Yes")))</f>
        <v>N/A</v>
      </c>
      <c r="E71" s="1">
        <v>12545</v>
      </c>
      <c r="F71" s="7" t="str">
        <f>IF($B71="N/A","N/A",IF(E71&gt;10,"No",IF(E71&lt;-10,"No","Yes")))</f>
        <v>N/A</v>
      </c>
      <c r="G71" s="1">
        <v>12779</v>
      </c>
      <c r="H71" s="7" t="str">
        <f>IF($B71="N/A","N/A",IF(G71&gt;10,"No",IF(G71&lt;-10,"No","Yes")))</f>
        <v>N/A</v>
      </c>
      <c r="I71" s="8">
        <v>0.90080000000000005</v>
      </c>
      <c r="J71" s="8">
        <v>1.865</v>
      </c>
      <c r="K71" s="25" t="s">
        <v>735</v>
      </c>
      <c r="L71" s="85" t="str">
        <f t="shared" ref="L71:L103" si="30">IF(J71="Div by 0", "N/A", IF(K71="N/A","N/A", IF(J71&gt;VALUE(MID(K71,1,2)), "No", IF(J71&lt;-1*VALUE(MID(K71,1,2)), "No", "Yes"))))</f>
        <v>Yes</v>
      </c>
    </row>
    <row r="72" spans="1:12" x14ac:dyDescent="0.25">
      <c r="A72" s="116" t="s">
        <v>66</v>
      </c>
      <c r="B72" s="25" t="s">
        <v>213</v>
      </c>
      <c r="C72" s="1">
        <v>10657.73</v>
      </c>
      <c r="D72" s="7" t="str">
        <f>IF($B72="N/A","N/A",IF(C72&gt;10,"No",IF(C72&lt;-10,"No","Yes")))</f>
        <v>N/A</v>
      </c>
      <c r="E72" s="1">
        <v>11072.13</v>
      </c>
      <c r="F72" s="7" t="str">
        <f>IF($B72="N/A","N/A",IF(E72&gt;10,"No",IF(E72&lt;-10,"No","Yes")))</f>
        <v>N/A</v>
      </c>
      <c r="G72" s="1">
        <v>10752.59</v>
      </c>
      <c r="H72" s="7" t="str">
        <f>IF($B72="N/A","N/A",IF(G72&gt;10,"No",IF(G72&lt;-10,"No","Yes")))</f>
        <v>N/A</v>
      </c>
      <c r="I72" s="8">
        <v>3.8879999999999999</v>
      </c>
      <c r="J72" s="8">
        <v>-2.89</v>
      </c>
      <c r="K72" s="25" t="s">
        <v>736</v>
      </c>
      <c r="L72" s="85" t="str">
        <f t="shared" si="30"/>
        <v>Yes</v>
      </c>
    </row>
    <row r="73" spans="1:12" x14ac:dyDescent="0.25">
      <c r="A73" s="84" t="s">
        <v>67</v>
      </c>
      <c r="B73" s="21" t="s">
        <v>283</v>
      </c>
      <c r="C73" s="4">
        <v>98.809523810000002</v>
      </c>
      <c r="D73" s="7" t="str">
        <f>IF($B73="N/A","N/A",IF(C73&gt;=90,"Yes","No"))</f>
        <v>Yes</v>
      </c>
      <c r="E73" s="4">
        <v>98.789007917999996</v>
      </c>
      <c r="F73" s="7" t="str">
        <f>IF($B73="N/A","N/A",IF(E73&gt;=90,"Yes","No"))</f>
        <v>Yes</v>
      </c>
      <c r="G73" s="4">
        <v>95.713218819999994</v>
      </c>
      <c r="H73" s="7" t="str">
        <f>IF($B73="N/A","N/A",IF(G73&gt;=90,"Yes","No"))</f>
        <v>Yes</v>
      </c>
      <c r="I73" s="8">
        <v>-2.1000000000000001E-2</v>
      </c>
      <c r="J73" s="8">
        <v>-3.11</v>
      </c>
      <c r="K73" s="25" t="s">
        <v>735</v>
      </c>
      <c r="L73" s="85" t="str">
        <f t="shared" si="30"/>
        <v>Yes</v>
      </c>
    </row>
    <row r="74" spans="1:12" x14ac:dyDescent="0.25">
      <c r="A74" s="108" t="s">
        <v>956</v>
      </c>
      <c r="B74" s="21" t="s">
        <v>283</v>
      </c>
      <c r="C74" s="4">
        <v>98.935663224999999</v>
      </c>
      <c r="D74" s="7" t="str">
        <f>IF($B74="N/A","N/A",IF(C74&gt;=90,"Yes","No"))</f>
        <v>Yes</v>
      </c>
      <c r="E74" s="4">
        <v>98.977826702000002</v>
      </c>
      <c r="F74" s="7" t="str">
        <f>IF($B74="N/A","N/A",IF(E74&gt;=90,"Yes","No"))</f>
        <v>Yes</v>
      </c>
      <c r="G74" s="4">
        <v>95.962355798000004</v>
      </c>
      <c r="H74" s="7" t="str">
        <f>IF($B74="N/A","N/A",IF(G74&gt;=90,"Yes","No"))</f>
        <v>Yes</v>
      </c>
      <c r="I74" s="8">
        <v>4.2599999999999999E-2</v>
      </c>
      <c r="J74" s="8">
        <v>-3.05</v>
      </c>
      <c r="K74" s="25" t="s">
        <v>735</v>
      </c>
      <c r="L74" s="85" t="str">
        <f t="shared" si="30"/>
        <v>Yes</v>
      </c>
    </row>
    <row r="75" spans="1:12" x14ac:dyDescent="0.25">
      <c r="A75" s="130" t="s">
        <v>957</v>
      </c>
      <c r="B75" s="25" t="s">
        <v>284</v>
      </c>
      <c r="C75" s="9">
        <v>49.133455794</v>
      </c>
      <c r="D75" s="7" t="str">
        <f>IF($B75="N/A","N/A",IF(C75&gt;55,"No",IF(C75&lt;30,"No","Yes")))</f>
        <v>Yes</v>
      </c>
      <c r="E75" s="9">
        <v>50.555187271999998</v>
      </c>
      <c r="F75" s="7" t="str">
        <f>IF($B75="N/A","N/A",IF(E75&gt;55,"No",IF(E75&lt;30,"No","Yes")))</f>
        <v>Yes</v>
      </c>
      <c r="G75" s="9">
        <v>48.584795321999998</v>
      </c>
      <c r="H75" s="7" t="str">
        <f>IF($B75="N/A","N/A",IF(G75&gt;55,"No",IF(G75&lt;30,"No","Yes")))</f>
        <v>Yes</v>
      </c>
      <c r="I75" s="8">
        <v>2.8940000000000001</v>
      </c>
      <c r="J75" s="8">
        <v>-3.9</v>
      </c>
      <c r="K75" s="25" t="s">
        <v>735</v>
      </c>
      <c r="L75" s="85" t="str">
        <f t="shared" si="30"/>
        <v>Yes</v>
      </c>
    </row>
    <row r="76" spans="1:12" ht="13" customHeight="1" x14ac:dyDescent="0.25">
      <c r="A76" s="108" t="s">
        <v>1706</v>
      </c>
      <c r="B76" s="25" t="s">
        <v>278</v>
      </c>
      <c r="C76" s="9">
        <v>0.87669910719999999</v>
      </c>
      <c r="D76" s="7" t="str">
        <f>IF($B76="N/A","N/A",IF(C76&gt;=5,"No",IF(C76&lt;0,"No","Yes")))</f>
        <v>Yes</v>
      </c>
      <c r="E76" s="9">
        <v>0.86090075730000004</v>
      </c>
      <c r="F76" s="7" t="str">
        <f>IF($B76="N/A","N/A",IF(E76&gt;=5,"No",IF(E76&lt;0,"No","Yes")))</f>
        <v>Yes</v>
      </c>
      <c r="G76" s="9">
        <v>1.7059237812000001</v>
      </c>
      <c r="H76" s="7" t="str">
        <f>IF($B76="N/A","N/A",IF(G76&gt;=5,"No",IF(G76&lt;0,"No","Yes")))</f>
        <v>Yes</v>
      </c>
      <c r="I76" s="8">
        <v>-1.8</v>
      </c>
      <c r="J76" s="8">
        <v>98.16</v>
      </c>
      <c r="K76" s="25" t="s">
        <v>213</v>
      </c>
      <c r="L76" s="85" t="str">
        <f t="shared" si="30"/>
        <v>N/A</v>
      </c>
    </row>
    <row r="77" spans="1:12" ht="13" customHeight="1" x14ac:dyDescent="0.25">
      <c r="A77" s="108" t="s">
        <v>1707</v>
      </c>
      <c r="B77" s="25" t="s">
        <v>213</v>
      </c>
      <c r="C77" s="9">
        <v>21.933563903</v>
      </c>
      <c r="D77" s="25" t="s">
        <v>213</v>
      </c>
      <c r="E77" s="9">
        <v>22.805898763999998</v>
      </c>
      <c r="F77" s="25" t="s">
        <v>213</v>
      </c>
      <c r="G77" s="9">
        <v>20.674544174000001</v>
      </c>
      <c r="H77" s="25" t="s">
        <v>213</v>
      </c>
      <c r="I77" s="8">
        <v>3.9769999999999999</v>
      </c>
      <c r="J77" s="8">
        <v>-9.35</v>
      </c>
      <c r="K77" s="25" t="s">
        <v>213</v>
      </c>
      <c r="L77" s="85" t="str">
        <f t="shared" si="30"/>
        <v>N/A</v>
      </c>
    </row>
    <row r="78" spans="1:12" ht="13" customHeight="1" x14ac:dyDescent="0.25">
      <c r="A78" s="108" t="s">
        <v>1708</v>
      </c>
      <c r="B78" s="25" t="s">
        <v>213</v>
      </c>
      <c r="C78" s="9">
        <v>28.046328320000001</v>
      </c>
      <c r="D78" s="25" t="s">
        <v>213</v>
      </c>
      <c r="E78" s="9">
        <v>26.496612196000001</v>
      </c>
      <c r="F78" s="25" t="s">
        <v>213</v>
      </c>
      <c r="G78" s="9">
        <v>34.290633069999998</v>
      </c>
      <c r="H78" s="25" t="s">
        <v>213</v>
      </c>
      <c r="I78" s="8">
        <v>-5.53</v>
      </c>
      <c r="J78" s="8">
        <v>29.42</v>
      </c>
      <c r="K78" s="25" t="s">
        <v>213</v>
      </c>
      <c r="L78" s="85" t="str">
        <f t="shared" si="30"/>
        <v>N/A</v>
      </c>
    </row>
    <row r="79" spans="1:12" ht="13" customHeight="1" x14ac:dyDescent="0.25">
      <c r="A79" s="108" t="s">
        <v>1709</v>
      </c>
      <c r="B79" s="25" t="s">
        <v>213</v>
      </c>
      <c r="C79" s="9">
        <v>10.858199952</v>
      </c>
      <c r="D79" s="25" t="s">
        <v>213</v>
      </c>
      <c r="E79" s="9">
        <v>10.035870865</v>
      </c>
      <c r="F79" s="25" t="s">
        <v>213</v>
      </c>
      <c r="G79" s="9">
        <v>8.0444479223999998</v>
      </c>
      <c r="H79" s="25" t="s">
        <v>213</v>
      </c>
      <c r="I79" s="8">
        <v>-7.57</v>
      </c>
      <c r="J79" s="8">
        <v>-19.8</v>
      </c>
      <c r="K79" s="25" t="s">
        <v>213</v>
      </c>
      <c r="L79" s="85" t="str">
        <f t="shared" si="30"/>
        <v>N/A</v>
      </c>
    </row>
    <row r="80" spans="1:12" ht="13" customHeight="1" x14ac:dyDescent="0.25">
      <c r="A80" s="108" t="s">
        <v>1710</v>
      </c>
      <c r="B80" s="25" t="s">
        <v>213</v>
      </c>
      <c r="C80" s="9">
        <v>31.472693637999999</v>
      </c>
      <c r="D80" s="25" t="s">
        <v>213</v>
      </c>
      <c r="E80" s="9">
        <v>33.264248705</v>
      </c>
      <c r="F80" s="25" t="s">
        <v>213</v>
      </c>
      <c r="G80" s="9">
        <v>13.647390250000001</v>
      </c>
      <c r="H80" s="25" t="s">
        <v>213</v>
      </c>
      <c r="I80" s="8">
        <v>5.6920000000000002</v>
      </c>
      <c r="J80" s="8">
        <v>-59</v>
      </c>
      <c r="K80" s="25" t="s">
        <v>213</v>
      </c>
      <c r="L80" s="85" t="str">
        <f t="shared" si="30"/>
        <v>N/A</v>
      </c>
    </row>
    <row r="81" spans="1:12" ht="13" customHeight="1" x14ac:dyDescent="0.25">
      <c r="A81" s="108" t="s">
        <v>1711</v>
      </c>
      <c r="B81" s="25" t="s">
        <v>213</v>
      </c>
      <c r="C81" s="9">
        <v>0</v>
      </c>
      <c r="D81" s="25" t="s">
        <v>213</v>
      </c>
      <c r="E81" s="9">
        <v>0</v>
      </c>
      <c r="F81" s="25" t="s">
        <v>213</v>
      </c>
      <c r="G81" s="9">
        <v>0</v>
      </c>
      <c r="H81" s="25" t="s">
        <v>213</v>
      </c>
      <c r="I81" s="8" t="s">
        <v>1750</v>
      </c>
      <c r="J81" s="8" t="s">
        <v>1750</v>
      </c>
      <c r="K81" s="25" t="s">
        <v>213</v>
      </c>
      <c r="L81" s="85" t="str">
        <f t="shared" si="30"/>
        <v>N/A</v>
      </c>
    </row>
    <row r="82" spans="1:12" ht="13" customHeight="1" x14ac:dyDescent="0.25">
      <c r="A82" s="108" t="s">
        <v>1712</v>
      </c>
      <c r="B82" s="25" t="s">
        <v>213</v>
      </c>
      <c r="C82" s="9">
        <v>6.4184026380999999</v>
      </c>
      <c r="D82" s="25" t="s">
        <v>213</v>
      </c>
      <c r="E82" s="9">
        <v>5.8907931446999999</v>
      </c>
      <c r="F82" s="25" t="s">
        <v>213</v>
      </c>
      <c r="G82" s="9">
        <v>4.5308709601999997</v>
      </c>
      <c r="H82" s="25" t="s">
        <v>213</v>
      </c>
      <c r="I82" s="8">
        <v>-8.2200000000000006</v>
      </c>
      <c r="J82" s="8">
        <v>-23.1</v>
      </c>
      <c r="K82" s="25" t="s">
        <v>213</v>
      </c>
      <c r="L82" s="85" t="str">
        <f t="shared" si="30"/>
        <v>N/A</v>
      </c>
    </row>
    <row r="83" spans="1:12" ht="13" customHeight="1" x14ac:dyDescent="0.25">
      <c r="A83" s="108" t="s">
        <v>1713</v>
      </c>
      <c r="B83" s="25" t="s">
        <v>213</v>
      </c>
      <c r="C83" s="9">
        <v>0</v>
      </c>
      <c r="D83" s="25" t="s">
        <v>213</v>
      </c>
      <c r="E83" s="9">
        <v>0</v>
      </c>
      <c r="F83" s="25" t="s">
        <v>213</v>
      </c>
      <c r="G83" s="9">
        <v>0</v>
      </c>
      <c r="H83" s="25" t="s">
        <v>213</v>
      </c>
      <c r="I83" s="8" t="s">
        <v>1750</v>
      </c>
      <c r="J83" s="8" t="s">
        <v>1750</v>
      </c>
      <c r="K83" s="25" t="s">
        <v>213</v>
      </c>
      <c r="L83" s="85" t="str">
        <f t="shared" si="30"/>
        <v>N/A</v>
      </c>
    </row>
    <row r="84" spans="1:12" ht="13" customHeight="1" x14ac:dyDescent="0.25">
      <c r="A84" s="108" t="s">
        <v>1714</v>
      </c>
      <c r="B84" s="25" t="s">
        <v>213</v>
      </c>
      <c r="C84" s="9">
        <v>0.39411244270000001</v>
      </c>
      <c r="D84" s="25" t="s">
        <v>213</v>
      </c>
      <c r="E84" s="9">
        <v>0.64567556800000003</v>
      </c>
      <c r="F84" s="25" t="s">
        <v>213</v>
      </c>
      <c r="G84" s="9">
        <v>17.106189842999999</v>
      </c>
      <c r="H84" s="25" t="s">
        <v>213</v>
      </c>
      <c r="I84" s="8">
        <v>63.83</v>
      </c>
      <c r="J84" s="8">
        <v>2549</v>
      </c>
      <c r="K84" s="25" t="s">
        <v>213</v>
      </c>
      <c r="L84" s="85" t="str">
        <f t="shared" si="30"/>
        <v>N/A</v>
      </c>
    </row>
    <row r="85" spans="1:12" ht="13" customHeight="1" x14ac:dyDescent="0.25">
      <c r="A85" s="108" t="s">
        <v>1715</v>
      </c>
      <c r="B85" s="25" t="s">
        <v>213</v>
      </c>
      <c r="C85" s="9">
        <v>0</v>
      </c>
      <c r="D85" s="25" t="s">
        <v>213</v>
      </c>
      <c r="E85" s="9">
        <v>0</v>
      </c>
      <c r="F85" s="25" t="s">
        <v>213</v>
      </c>
      <c r="G85" s="9">
        <v>0</v>
      </c>
      <c r="H85" s="25" t="s">
        <v>213</v>
      </c>
      <c r="I85" s="8" t="s">
        <v>1750</v>
      </c>
      <c r="J85" s="8" t="s">
        <v>1750</v>
      </c>
      <c r="K85" s="25" t="s">
        <v>213</v>
      </c>
      <c r="L85" s="85" t="str">
        <f t="shared" si="30"/>
        <v>N/A</v>
      </c>
    </row>
    <row r="86" spans="1:12" ht="13" customHeight="1" x14ac:dyDescent="0.25">
      <c r="A86" s="108" t="s">
        <v>1716</v>
      </c>
      <c r="B86" s="25" t="s">
        <v>213</v>
      </c>
      <c r="C86" s="9">
        <v>0</v>
      </c>
      <c r="D86" s="25" t="s">
        <v>213</v>
      </c>
      <c r="E86" s="9">
        <v>0</v>
      </c>
      <c r="F86" s="25" t="s">
        <v>213</v>
      </c>
      <c r="G86" s="9">
        <v>0</v>
      </c>
      <c r="H86" s="25" t="s">
        <v>213</v>
      </c>
      <c r="I86" s="8" t="s">
        <v>1750</v>
      </c>
      <c r="J86" s="8" t="s">
        <v>1750</v>
      </c>
      <c r="K86" s="25" t="s">
        <v>213</v>
      </c>
      <c r="L86" s="85" t="str">
        <f t="shared" si="30"/>
        <v>N/A</v>
      </c>
    </row>
    <row r="87" spans="1:12" x14ac:dyDescent="0.25">
      <c r="A87" s="108" t="s">
        <v>958</v>
      </c>
      <c r="B87" s="25" t="s">
        <v>213</v>
      </c>
      <c r="C87" s="9">
        <v>60.789833508000001</v>
      </c>
      <c r="D87" s="25" t="s">
        <v>213</v>
      </c>
      <c r="E87" s="9">
        <v>61.267437225999998</v>
      </c>
      <c r="F87" s="25" t="s">
        <v>213</v>
      </c>
      <c r="G87" s="9">
        <v>66.750136943000001</v>
      </c>
      <c r="H87" s="25" t="s">
        <v>213</v>
      </c>
      <c r="I87" s="8">
        <v>0.78569999999999995</v>
      </c>
      <c r="J87" s="8">
        <v>8.9489999999999998</v>
      </c>
      <c r="K87" s="25" t="s">
        <v>213</v>
      </c>
      <c r="L87" s="85" t="str">
        <f t="shared" si="30"/>
        <v>N/A</v>
      </c>
    </row>
    <row r="88" spans="1:12" x14ac:dyDescent="0.25">
      <c r="A88" s="108" t="s">
        <v>959</v>
      </c>
      <c r="B88" s="25" t="s">
        <v>213</v>
      </c>
      <c r="C88" s="9">
        <v>39.210166491999999</v>
      </c>
      <c r="D88" s="25" t="s">
        <v>213</v>
      </c>
      <c r="E88" s="9">
        <v>38.732562774000002</v>
      </c>
      <c r="F88" s="25" t="s">
        <v>213</v>
      </c>
      <c r="G88" s="9">
        <v>33.249863056999999</v>
      </c>
      <c r="H88" s="25" t="s">
        <v>213</v>
      </c>
      <c r="I88" s="8">
        <v>-1.22</v>
      </c>
      <c r="J88" s="8">
        <v>-14.2</v>
      </c>
      <c r="K88" s="25" t="s">
        <v>213</v>
      </c>
      <c r="L88" s="85" t="str">
        <f t="shared" si="30"/>
        <v>N/A</v>
      </c>
    </row>
    <row r="89" spans="1:12" x14ac:dyDescent="0.25">
      <c r="A89" s="130" t="s">
        <v>68</v>
      </c>
      <c r="B89" s="25" t="s">
        <v>213</v>
      </c>
      <c r="C89" s="1">
        <v>65</v>
      </c>
      <c r="D89" s="7" t="str">
        <f>IF($B89="N/A","N/A",IF(C89&gt;10,"No",IF(C89&lt;-10,"No","Yes")))</f>
        <v>N/A</v>
      </c>
      <c r="E89" s="1">
        <v>66</v>
      </c>
      <c r="F89" s="7" t="str">
        <f>IF($B89="N/A","N/A",IF(E89&gt;10,"No",IF(E89&lt;-10,"No","Yes")))</f>
        <v>N/A</v>
      </c>
      <c r="G89" s="1">
        <v>968</v>
      </c>
      <c r="H89" s="7" t="str">
        <f>IF($B89="N/A","N/A",IF(G89&gt;10,"No",IF(G89&lt;-10,"No","Yes")))</f>
        <v>N/A</v>
      </c>
      <c r="I89" s="8">
        <v>1.538</v>
      </c>
      <c r="J89" s="8">
        <v>1367</v>
      </c>
      <c r="K89" s="25" t="s">
        <v>735</v>
      </c>
      <c r="L89" s="85" t="str">
        <f t="shared" si="30"/>
        <v>No</v>
      </c>
    </row>
    <row r="90" spans="1:12" x14ac:dyDescent="0.25">
      <c r="A90" s="108" t="s">
        <v>109</v>
      </c>
      <c r="B90" s="25" t="s">
        <v>213</v>
      </c>
      <c r="C90" s="9">
        <v>0</v>
      </c>
      <c r="D90" s="7" t="str">
        <f>IF($B90="N/A","N/A",IF(C90&gt;10,"No",IF(C90&lt;-10,"No","Yes")))</f>
        <v>N/A</v>
      </c>
      <c r="E90" s="9">
        <v>0</v>
      </c>
      <c r="F90" s="7" t="str">
        <f>IF($B90="N/A","N/A",IF(E90&gt;10,"No",IF(E90&lt;-10,"No","Yes")))</f>
        <v>N/A</v>
      </c>
      <c r="G90" s="9">
        <v>28.822314049999999</v>
      </c>
      <c r="H90" s="7" t="str">
        <f>IF($B90="N/A","N/A",IF(G90&gt;10,"No",IF(G90&lt;-10,"No","Yes")))</f>
        <v>N/A</v>
      </c>
      <c r="I90" s="8" t="s">
        <v>1750</v>
      </c>
      <c r="J90" s="8" t="s">
        <v>1750</v>
      </c>
      <c r="K90" s="25" t="s">
        <v>735</v>
      </c>
      <c r="L90" s="85" t="str">
        <f t="shared" si="30"/>
        <v>N/A</v>
      </c>
    </row>
    <row r="91" spans="1:12" x14ac:dyDescent="0.25">
      <c r="A91" s="108" t="s">
        <v>110</v>
      </c>
      <c r="B91" s="25" t="s">
        <v>213</v>
      </c>
      <c r="C91" s="9">
        <v>3.0769230769</v>
      </c>
      <c r="D91" s="7" t="str">
        <f>IF($B91="N/A","N/A",IF(C91&gt;10,"No",IF(C91&lt;-10,"No","Yes")))</f>
        <v>N/A</v>
      </c>
      <c r="E91" s="9">
        <v>4.5454545455000002</v>
      </c>
      <c r="F91" s="7" t="str">
        <f>IF($B91="N/A","N/A",IF(E91&gt;10,"No",IF(E91&lt;-10,"No","Yes")))</f>
        <v>N/A</v>
      </c>
      <c r="G91" s="9">
        <v>11.673553718999999</v>
      </c>
      <c r="H91" s="7" t="str">
        <f>IF($B91="N/A","N/A",IF(G91&gt;10,"No",IF(G91&lt;-10,"No","Yes")))</f>
        <v>N/A</v>
      </c>
      <c r="I91" s="8">
        <v>47.73</v>
      </c>
      <c r="J91" s="8">
        <v>156.80000000000001</v>
      </c>
      <c r="K91" s="25" t="s">
        <v>735</v>
      </c>
      <c r="L91" s="85" t="str">
        <f t="shared" si="30"/>
        <v>No</v>
      </c>
    </row>
    <row r="92" spans="1:12" x14ac:dyDescent="0.25">
      <c r="A92" s="116" t="s">
        <v>7</v>
      </c>
      <c r="B92" s="25" t="s">
        <v>213</v>
      </c>
      <c r="C92" s="9">
        <v>0.46650044239999999</v>
      </c>
      <c r="D92" s="7" t="str">
        <f>IF($B92="N/A","N/A",IF(C92&gt;10,"No",IF(C92&lt;-10,"No","Yes")))</f>
        <v>N/A</v>
      </c>
      <c r="E92" s="9">
        <v>0.4543642886</v>
      </c>
      <c r="F92" s="7" t="str">
        <f>IF($B92="N/A","N/A",IF(E92&gt;10,"No",IF(E92&lt;-10,"No","Yes")))</f>
        <v>N/A</v>
      </c>
      <c r="G92" s="9">
        <v>0.48517098359999999</v>
      </c>
      <c r="H92" s="7" t="str">
        <f>IF($B92="N/A","N/A",IF(G92&gt;10,"No",IF(G92&lt;-10,"No","Yes")))</f>
        <v>N/A</v>
      </c>
      <c r="I92" s="8">
        <v>-2.6</v>
      </c>
      <c r="J92" s="8">
        <v>6.78</v>
      </c>
      <c r="K92" s="25" t="s">
        <v>736</v>
      </c>
      <c r="L92" s="85" t="str">
        <f t="shared" si="30"/>
        <v>Yes</v>
      </c>
    </row>
    <row r="93" spans="1:12" x14ac:dyDescent="0.25">
      <c r="A93" s="116" t="s">
        <v>180</v>
      </c>
      <c r="B93" s="25" t="s">
        <v>213</v>
      </c>
      <c r="C93" s="9">
        <v>60.982868173</v>
      </c>
      <c r="D93" s="7" t="str">
        <f t="shared" ref="D93:D94" si="31">IF($B93="N/A","N/A",IF(C93&gt;10,"No",IF(C93&lt;-10,"No","Yes")))</f>
        <v>N/A</v>
      </c>
      <c r="E93" s="9">
        <v>61.387006776</v>
      </c>
      <c r="F93" s="7" t="str">
        <f t="shared" ref="F93:F94" si="32">IF($B93="N/A","N/A",IF(E93&gt;10,"No",IF(E93&lt;-10,"No","Yes")))</f>
        <v>N/A</v>
      </c>
      <c r="G93" s="9">
        <v>61.655841615</v>
      </c>
      <c r="H93" s="7" t="str">
        <f t="shared" ref="H93:H94" si="33">IF($B93="N/A","N/A",IF(G93&gt;10,"No",IF(G93&lt;-10,"No","Yes")))</f>
        <v>N/A</v>
      </c>
      <c r="I93" s="8">
        <v>0.66269999999999996</v>
      </c>
      <c r="J93" s="8">
        <v>0.43790000000000001</v>
      </c>
      <c r="K93" s="25" t="s">
        <v>735</v>
      </c>
      <c r="L93" s="85" t="str">
        <f>IF(J93="Div by 0", "N/A", IF(OR(J93="N/A",K93="N/A"),"N/A", IF(J93&gt;VALUE(MID(K93,1,2)), "No", IF(J93&lt;-1*VALUE(MID(K93,1,2)), "No", "Yes"))))</f>
        <v>Yes</v>
      </c>
    </row>
    <row r="94" spans="1:12" x14ac:dyDescent="0.25">
      <c r="A94" s="116" t="s">
        <v>181</v>
      </c>
      <c r="B94" s="25" t="s">
        <v>213</v>
      </c>
      <c r="C94" s="9">
        <v>39.017131827</v>
      </c>
      <c r="D94" s="7" t="str">
        <f t="shared" si="31"/>
        <v>N/A</v>
      </c>
      <c r="E94" s="9">
        <v>38.612993224</v>
      </c>
      <c r="F94" s="7" t="str">
        <f t="shared" si="32"/>
        <v>N/A</v>
      </c>
      <c r="G94" s="9">
        <v>38.344158385</v>
      </c>
      <c r="H94" s="7" t="str">
        <f t="shared" si="33"/>
        <v>N/A</v>
      </c>
      <c r="I94" s="8">
        <v>-1.04</v>
      </c>
      <c r="J94" s="8">
        <v>-0.69599999999999995</v>
      </c>
      <c r="K94" s="25" t="s">
        <v>735</v>
      </c>
      <c r="L94" s="85" t="str">
        <f>IF(J94="Div by 0", "N/A", IF(OR(J94="N/A",K94="N/A"),"N/A", IF(J94&gt;VALUE(MID(K94,1,2)), "No", IF(J94&lt;-1*VALUE(MID(K94,1,2)), "No", "Yes"))))</f>
        <v>Yes</v>
      </c>
    </row>
    <row r="95" spans="1:12" x14ac:dyDescent="0.25">
      <c r="A95" s="108" t="s">
        <v>8</v>
      </c>
      <c r="B95" s="25" t="s">
        <v>285</v>
      </c>
      <c r="C95" s="9">
        <v>7.2790155232</v>
      </c>
      <c r="D95" s="7" t="str">
        <f>IF($B95="N/A","N/A",IF(C95&gt;10,"No",IF(C95&lt;5,"No","Yes")))</f>
        <v>Yes</v>
      </c>
      <c r="E95" s="9">
        <v>7.6843363890000003</v>
      </c>
      <c r="F95" s="7" t="str">
        <f>IF($B95="N/A","N/A",IF(E95&gt;10,"No",IF(E95&lt;5,"No","Yes")))</f>
        <v>Yes</v>
      </c>
      <c r="G95" s="9">
        <v>7.0897566320000003</v>
      </c>
      <c r="H95" s="7" t="str">
        <f t="shared" ref="H95:H98" si="34">IF($B95="N/A","N/A",IF(G95&gt;10,"No",IF(G95&lt;5,"No","Yes")))</f>
        <v>Yes</v>
      </c>
      <c r="I95" s="8">
        <v>5.5679999999999996</v>
      </c>
      <c r="J95" s="8">
        <v>-7.74</v>
      </c>
      <c r="K95" s="25" t="s">
        <v>736</v>
      </c>
      <c r="L95" s="85" t="str">
        <f t="shared" si="30"/>
        <v>Yes</v>
      </c>
    </row>
    <row r="96" spans="1:12" x14ac:dyDescent="0.25">
      <c r="A96" s="108" t="s">
        <v>149</v>
      </c>
      <c r="B96" s="25" t="s">
        <v>285</v>
      </c>
      <c r="C96" s="9">
        <v>5.1556341992999997</v>
      </c>
      <c r="D96" s="7" t="str">
        <f>IF($B96="N/A","N/A",IF(C96&gt;10,"No",IF(C96&lt;5,"No","Yes")))</f>
        <v>Yes</v>
      </c>
      <c r="E96" s="9">
        <v>6.0103626943000004</v>
      </c>
      <c r="F96" s="7" t="str">
        <f t="shared" ref="F96:F98" si="35">IF($B96="N/A","N/A",IF(E96&gt;10,"No",IF(E96&lt;5,"No","Yes")))</f>
        <v>Yes</v>
      </c>
      <c r="G96" s="9">
        <v>4.3352374989999998</v>
      </c>
      <c r="H96" s="7" t="str">
        <f t="shared" si="34"/>
        <v>No</v>
      </c>
      <c r="I96" s="8">
        <v>16.579999999999998</v>
      </c>
      <c r="J96" s="8">
        <v>-27.9</v>
      </c>
      <c r="K96" s="25" t="s">
        <v>736</v>
      </c>
      <c r="L96" s="85" t="str">
        <f t="shared" si="30"/>
        <v>No</v>
      </c>
    </row>
    <row r="97" spans="1:12" x14ac:dyDescent="0.25">
      <c r="A97" s="108" t="s">
        <v>150</v>
      </c>
      <c r="B97" s="25" t="s">
        <v>285</v>
      </c>
      <c r="C97" s="9">
        <v>6.9733773023000003</v>
      </c>
      <c r="D97" s="7" t="str">
        <f>IF($B97="N/A","N/A",IF(C97&gt;10,"No",IF(C97&lt;5,"No","Yes")))</f>
        <v>Yes</v>
      </c>
      <c r="E97" s="9">
        <v>7.4611398963999997</v>
      </c>
      <c r="F97" s="7" t="str">
        <f t="shared" si="35"/>
        <v>Yes</v>
      </c>
      <c r="G97" s="9">
        <v>6.8628218170000004</v>
      </c>
      <c r="H97" s="7" t="str">
        <f t="shared" si="34"/>
        <v>Yes</v>
      </c>
      <c r="I97" s="8">
        <v>6.9950000000000001</v>
      </c>
      <c r="J97" s="8">
        <v>-8.02</v>
      </c>
      <c r="K97" s="25" t="s">
        <v>736</v>
      </c>
      <c r="L97" s="85" t="str">
        <f t="shared" si="30"/>
        <v>Yes</v>
      </c>
    </row>
    <row r="98" spans="1:12" x14ac:dyDescent="0.25">
      <c r="A98" s="108" t="s">
        <v>151</v>
      </c>
      <c r="B98" s="25" t="s">
        <v>285</v>
      </c>
      <c r="C98" s="9">
        <v>7.2870586343000001</v>
      </c>
      <c r="D98" s="7" t="str">
        <f>IF($B98="N/A","N/A",IF(C98&gt;10,"No",IF(C98&lt;5,"No","Yes")))</f>
        <v>Yes</v>
      </c>
      <c r="E98" s="9">
        <v>7.7241929054999998</v>
      </c>
      <c r="F98" s="7" t="str">
        <f t="shared" si="35"/>
        <v>Yes</v>
      </c>
      <c r="G98" s="9">
        <v>7.0897566320000003</v>
      </c>
      <c r="H98" s="7" t="str">
        <f t="shared" si="34"/>
        <v>Yes</v>
      </c>
      <c r="I98" s="8">
        <v>5.9989999999999997</v>
      </c>
      <c r="J98" s="8">
        <v>-8.2100000000000009</v>
      </c>
      <c r="K98" s="25" t="s">
        <v>736</v>
      </c>
      <c r="L98" s="85" t="str">
        <f t="shared" si="30"/>
        <v>Yes</v>
      </c>
    </row>
    <row r="99" spans="1:12" x14ac:dyDescent="0.25">
      <c r="A99" s="108" t="s">
        <v>960</v>
      </c>
      <c r="B99" s="25" t="s">
        <v>213</v>
      </c>
      <c r="C99" s="1">
        <v>288</v>
      </c>
      <c r="D99" s="7" t="str">
        <f t="shared" ref="D99:D110" si="36">IF($B99="N/A","N/A",IF(C99&gt;10,"No",IF(C99&lt;-10,"No","Yes")))</f>
        <v>N/A</v>
      </c>
      <c r="E99" s="1">
        <v>286</v>
      </c>
      <c r="F99" s="7" t="str">
        <f t="shared" ref="F99:F110" si="37">IF($B99="N/A","N/A",IF(E99&gt;10,"No",IF(E99&lt;-10,"No","Yes")))</f>
        <v>N/A</v>
      </c>
      <c r="G99" s="1">
        <v>393</v>
      </c>
      <c r="H99" s="7" t="str">
        <f t="shared" ref="H99:H110" si="38">IF($B99="N/A","N/A",IF(G99&gt;10,"No",IF(G99&lt;-10,"No","Yes")))</f>
        <v>N/A</v>
      </c>
      <c r="I99" s="8">
        <v>-0.69399999999999995</v>
      </c>
      <c r="J99" s="8">
        <v>37.409999999999997</v>
      </c>
      <c r="K99" s="25" t="s">
        <v>735</v>
      </c>
      <c r="L99" s="85" t="str">
        <f t="shared" si="30"/>
        <v>No</v>
      </c>
    </row>
    <row r="100" spans="1:12" x14ac:dyDescent="0.25">
      <c r="A100" s="108" t="s">
        <v>961</v>
      </c>
      <c r="B100" s="25" t="s">
        <v>213</v>
      </c>
      <c r="C100" s="1">
        <v>44</v>
      </c>
      <c r="D100" s="7" t="str">
        <f t="shared" si="36"/>
        <v>N/A</v>
      </c>
      <c r="E100" s="1">
        <v>34</v>
      </c>
      <c r="F100" s="7" t="str">
        <f t="shared" si="37"/>
        <v>N/A</v>
      </c>
      <c r="G100" s="1">
        <v>32</v>
      </c>
      <c r="H100" s="7" t="str">
        <f t="shared" si="38"/>
        <v>N/A</v>
      </c>
      <c r="I100" s="8">
        <v>-22.7</v>
      </c>
      <c r="J100" s="8">
        <v>-5.88</v>
      </c>
      <c r="K100" s="25" t="s">
        <v>735</v>
      </c>
      <c r="L100" s="85" t="str">
        <f t="shared" si="30"/>
        <v>Yes</v>
      </c>
    </row>
    <row r="101" spans="1:12" x14ac:dyDescent="0.25">
      <c r="A101" s="108" t="s">
        <v>1</v>
      </c>
      <c r="B101" s="25" t="s">
        <v>213</v>
      </c>
      <c r="C101" s="9">
        <v>99.750663556999996</v>
      </c>
      <c r="D101" s="7" t="str">
        <f t="shared" si="36"/>
        <v>N/A</v>
      </c>
      <c r="E101" s="9">
        <v>99.617377441000002</v>
      </c>
      <c r="F101" s="7" t="str">
        <f t="shared" si="37"/>
        <v>N/A</v>
      </c>
      <c r="G101" s="9">
        <v>97.574145082000001</v>
      </c>
      <c r="H101" s="7" t="str">
        <f t="shared" si="38"/>
        <v>N/A</v>
      </c>
      <c r="I101" s="8">
        <v>-0.13400000000000001</v>
      </c>
      <c r="J101" s="8">
        <v>-2.0499999999999998</v>
      </c>
      <c r="K101" s="25" t="s">
        <v>736</v>
      </c>
      <c r="L101" s="85" t="str">
        <f t="shared" si="30"/>
        <v>Yes</v>
      </c>
    </row>
    <row r="102" spans="1:12" x14ac:dyDescent="0.25">
      <c r="A102" s="108" t="s">
        <v>69</v>
      </c>
      <c r="B102" s="25" t="s">
        <v>213</v>
      </c>
      <c r="C102" s="9">
        <v>98.887276245999999</v>
      </c>
      <c r="D102" s="7" t="str">
        <f t="shared" si="36"/>
        <v>N/A</v>
      </c>
      <c r="E102" s="9">
        <v>98.455629350999999</v>
      </c>
      <c r="F102" s="7" t="str">
        <f t="shared" si="37"/>
        <v>N/A</v>
      </c>
      <c r="G102" s="9">
        <v>97.096800064000007</v>
      </c>
      <c r="H102" s="7" t="str">
        <f t="shared" si="38"/>
        <v>N/A</v>
      </c>
      <c r="I102" s="8">
        <v>-0.437</v>
      </c>
      <c r="J102" s="8">
        <v>-1.38</v>
      </c>
      <c r="K102" s="25" t="s">
        <v>736</v>
      </c>
      <c r="L102" s="85" t="str">
        <f t="shared" si="30"/>
        <v>Yes</v>
      </c>
    </row>
    <row r="103" spans="1:12" x14ac:dyDescent="0.25">
      <c r="A103" s="116" t="s">
        <v>70</v>
      </c>
      <c r="B103" s="25" t="s">
        <v>213</v>
      </c>
      <c r="C103" s="1">
        <v>11762</v>
      </c>
      <c r="D103" s="7" t="str">
        <f t="shared" si="36"/>
        <v>N/A</v>
      </c>
      <c r="E103" s="1">
        <v>11875</v>
      </c>
      <c r="F103" s="7" t="str">
        <f t="shared" si="37"/>
        <v>N/A</v>
      </c>
      <c r="G103" s="1">
        <v>12155</v>
      </c>
      <c r="H103" s="7" t="str">
        <f t="shared" si="38"/>
        <v>N/A</v>
      </c>
      <c r="I103" s="8">
        <v>0.9607</v>
      </c>
      <c r="J103" s="8">
        <v>2.3580000000000001</v>
      </c>
      <c r="K103" s="25" t="s">
        <v>735</v>
      </c>
      <c r="L103" s="85" t="str">
        <f t="shared" si="30"/>
        <v>Yes</v>
      </c>
    </row>
    <row r="104" spans="1:12" x14ac:dyDescent="0.25">
      <c r="A104" s="108" t="s">
        <v>687</v>
      </c>
      <c r="B104" s="25" t="s">
        <v>213</v>
      </c>
      <c r="C104" s="9">
        <v>0.586634926</v>
      </c>
      <c r="D104" s="7" t="str">
        <f t="shared" si="36"/>
        <v>N/A</v>
      </c>
      <c r="E104" s="9">
        <v>0.57263157890000005</v>
      </c>
      <c r="F104" s="7" t="str">
        <f t="shared" si="37"/>
        <v>N/A</v>
      </c>
      <c r="G104" s="9">
        <v>0.78157136979999997</v>
      </c>
      <c r="H104" s="7" t="str">
        <f t="shared" si="38"/>
        <v>N/A</v>
      </c>
      <c r="I104" s="8">
        <v>-2.39</v>
      </c>
      <c r="J104" s="8">
        <v>36.49</v>
      </c>
      <c r="K104" s="25" t="s">
        <v>736</v>
      </c>
      <c r="L104" s="85" t="str">
        <f t="shared" ref="L104:L110" si="39">IF(J104="Div by 0", "N/A", IF(K104="N/A","N/A", IF(J104&gt;VALUE(MID(K104,1,2)), "No", IF(J104&lt;-1*VALUE(MID(K104,1,2)), "No", "Yes"))))</f>
        <v>No</v>
      </c>
    </row>
    <row r="105" spans="1:12" x14ac:dyDescent="0.25">
      <c r="A105" s="108" t="s">
        <v>686</v>
      </c>
      <c r="B105" s="25" t="s">
        <v>213</v>
      </c>
      <c r="C105" s="9">
        <v>0.1105254208</v>
      </c>
      <c r="D105" s="7" t="str">
        <f t="shared" si="36"/>
        <v>N/A</v>
      </c>
      <c r="E105" s="9">
        <v>8.4210526300000005E-2</v>
      </c>
      <c r="F105" s="7" t="str">
        <f t="shared" si="37"/>
        <v>N/A</v>
      </c>
      <c r="G105" s="9">
        <v>0.1151789387</v>
      </c>
      <c r="H105" s="7" t="str">
        <f t="shared" si="38"/>
        <v>N/A</v>
      </c>
      <c r="I105" s="8">
        <v>-23.8</v>
      </c>
      <c r="J105" s="8">
        <v>36.770000000000003</v>
      </c>
      <c r="K105" s="25" t="s">
        <v>736</v>
      </c>
      <c r="L105" s="85" t="str">
        <f t="shared" si="39"/>
        <v>No</v>
      </c>
    </row>
    <row r="106" spans="1:12" x14ac:dyDescent="0.25">
      <c r="A106" s="108" t="s">
        <v>685</v>
      </c>
      <c r="B106" s="25" t="s">
        <v>213</v>
      </c>
      <c r="C106" s="9">
        <v>99.302839653000007</v>
      </c>
      <c r="D106" s="7" t="str">
        <f t="shared" si="36"/>
        <v>N/A</v>
      </c>
      <c r="E106" s="9">
        <v>99.343157895000004</v>
      </c>
      <c r="F106" s="7" t="str">
        <f t="shared" si="37"/>
        <v>N/A</v>
      </c>
      <c r="G106" s="9">
        <v>99.103249691000002</v>
      </c>
      <c r="H106" s="7" t="str">
        <f t="shared" si="38"/>
        <v>N/A</v>
      </c>
      <c r="I106" s="8">
        <v>4.0599999999999997E-2</v>
      </c>
      <c r="J106" s="8">
        <v>-0.24099999999999999</v>
      </c>
      <c r="K106" s="25" t="s">
        <v>736</v>
      </c>
      <c r="L106" s="85" t="str">
        <f t="shared" si="39"/>
        <v>Yes</v>
      </c>
    </row>
    <row r="107" spans="1:12" ht="25" x14ac:dyDescent="0.25">
      <c r="A107" s="116" t="s">
        <v>962</v>
      </c>
      <c r="B107" s="25" t="s">
        <v>213</v>
      </c>
      <c r="C107" s="9">
        <v>38.220863829999999</v>
      </c>
      <c r="D107" s="7" t="str">
        <f t="shared" si="36"/>
        <v>N/A</v>
      </c>
      <c r="E107" s="9">
        <v>37.768035073999997</v>
      </c>
      <c r="F107" s="7" t="str">
        <f t="shared" si="37"/>
        <v>N/A</v>
      </c>
      <c r="G107" s="9">
        <v>36.685186633999997</v>
      </c>
      <c r="H107" s="7" t="str">
        <f t="shared" si="38"/>
        <v>N/A</v>
      </c>
      <c r="I107" s="8">
        <v>-1.18</v>
      </c>
      <c r="J107" s="8">
        <v>-2.87</v>
      </c>
      <c r="K107" s="25" t="s">
        <v>736</v>
      </c>
      <c r="L107" s="85" t="str">
        <f t="shared" si="39"/>
        <v>Yes</v>
      </c>
    </row>
    <row r="108" spans="1:12" ht="25" x14ac:dyDescent="0.25">
      <c r="A108" s="116" t="s">
        <v>963</v>
      </c>
      <c r="B108" s="25" t="s">
        <v>213</v>
      </c>
      <c r="C108" s="9">
        <v>60.854178396000002</v>
      </c>
      <c r="D108" s="7" t="str">
        <f t="shared" si="36"/>
        <v>N/A</v>
      </c>
      <c r="E108" s="9">
        <v>61.323236348999998</v>
      </c>
      <c r="F108" s="7" t="str">
        <f t="shared" si="37"/>
        <v>N/A</v>
      </c>
      <c r="G108" s="9">
        <v>62.360122075</v>
      </c>
      <c r="H108" s="7" t="str">
        <f t="shared" si="38"/>
        <v>N/A</v>
      </c>
      <c r="I108" s="8">
        <v>0.77080000000000004</v>
      </c>
      <c r="J108" s="8">
        <v>1.6910000000000001</v>
      </c>
      <c r="K108" s="25" t="s">
        <v>736</v>
      </c>
      <c r="L108" s="85" t="str">
        <f t="shared" si="39"/>
        <v>Yes</v>
      </c>
    </row>
    <row r="109" spans="1:12" ht="25" x14ac:dyDescent="0.25">
      <c r="A109" s="116" t="s">
        <v>964</v>
      </c>
      <c r="B109" s="25" t="s">
        <v>213</v>
      </c>
      <c r="C109" s="9">
        <v>0.28955199869999998</v>
      </c>
      <c r="D109" s="7" t="str">
        <f t="shared" si="36"/>
        <v>N/A</v>
      </c>
      <c r="E109" s="9">
        <v>0.30290952570000002</v>
      </c>
      <c r="F109" s="7" t="str">
        <f t="shared" si="37"/>
        <v>N/A</v>
      </c>
      <c r="G109" s="9">
        <v>0.38344158379999999</v>
      </c>
      <c r="H109" s="7" t="str">
        <f t="shared" si="38"/>
        <v>N/A</v>
      </c>
      <c r="I109" s="8">
        <v>4.6130000000000004</v>
      </c>
      <c r="J109" s="8">
        <v>26.59</v>
      </c>
      <c r="K109" s="25" t="s">
        <v>736</v>
      </c>
      <c r="L109" s="85" t="str">
        <f t="shared" si="39"/>
        <v>No</v>
      </c>
    </row>
    <row r="110" spans="1:12" ht="25" x14ac:dyDescent="0.25">
      <c r="A110" s="116" t="s">
        <v>965</v>
      </c>
      <c r="B110" s="25" t="s">
        <v>213</v>
      </c>
      <c r="C110" s="9">
        <v>0.63540577499999995</v>
      </c>
      <c r="D110" s="7" t="str">
        <f t="shared" si="36"/>
        <v>N/A</v>
      </c>
      <c r="E110" s="9">
        <v>0.60581905140000003</v>
      </c>
      <c r="F110" s="7" t="str">
        <f t="shared" si="37"/>
        <v>N/A</v>
      </c>
      <c r="G110" s="9">
        <v>0.57124970649999995</v>
      </c>
      <c r="H110" s="7" t="str">
        <f t="shared" si="38"/>
        <v>N/A</v>
      </c>
      <c r="I110" s="8">
        <v>-4.66</v>
      </c>
      <c r="J110" s="8">
        <v>-5.71</v>
      </c>
      <c r="K110" s="25" t="s">
        <v>736</v>
      </c>
      <c r="L110" s="85" t="str">
        <f t="shared" si="39"/>
        <v>Yes</v>
      </c>
    </row>
    <row r="111" spans="1:12" x14ac:dyDescent="0.25">
      <c r="A111" s="108" t="s">
        <v>966</v>
      </c>
      <c r="B111" s="25" t="s">
        <v>286</v>
      </c>
      <c r="C111" s="9">
        <v>99.984114375999994</v>
      </c>
      <c r="D111" s="7" t="str">
        <f>IF($B111="N/A","N/A",IF(C111&gt;=99,"Yes","No"))</f>
        <v>Yes</v>
      </c>
      <c r="E111" s="9">
        <v>100</v>
      </c>
      <c r="F111" s="7" t="str">
        <f>IF($B111="N/A","N/A",IF(E111&gt;=99,"Yes","No"))</f>
        <v>Yes</v>
      </c>
      <c r="G111" s="9">
        <v>100</v>
      </c>
      <c r="H111" s="7" t="str">
        <f>IF($B111="N/A","N/A",IF(G111&gt;=99,"Yes","No"))</f>
        <v>Yes</v>
      </c>
      <c r="I111" s="8">
        <v>1.5900000000000001E-2</v>
      </c>
      <c r="J111" s="8">
        <v>0</v>
      </c>
      <c r="K111" s="25" t="s">
        <v>735</v>
      </c>
      <c r="L111" s="85" t="str">
        <f t="shared" ref="L111:L145" si="40">IF(J111="Div by 0", "N/A", IF(K111="N/A","N/A", IF(J111&gt;VALUE(MID(K111,1,2)), "No", IF(J111&lt;-1*VALUE(MID(K111,1,2)), "No", "Yes"))))</f>
        <v>Yes</v>
      </c>
    </row>
    <row r="112" spans="1:12" x14ac:dyDescent="0.25">
      <c r="A112" s="108" t="s">
        <v>967</v>
      </c>
      <c r="B112" s="25" t="s">
        <v>213</v>
      </c>
      <c r="C112" s="9">
        <v>0.69483268109999996</v>
      </c>
      <c r="D112" s="7" t="str">
        <f>IF($B112="N/A","N/A",IF(C112&gt;10,"No",IF(C112&lt;-10,"No","Yes")))</f>
        <v>N/A</v>
      </c>
      <c r="E112" s="9">
        <v>0.62976466689999999</v>
      </c>
      <c r="F112" s="7" t="str">
        <f>IF($B112="N/A","N/A",IF(E112&gt;10,"No",IF(E112&lt;-10,"No","Yes")))</f>
        <v>N/A</v>
      </c>
      <c r="G112" s="9">
        <v>0.74853801170000001</v>
      </c>
      <c r="H112" s="7" t="str">
        <f>IF($B112="N/A","N/A",IF(G112&gt;10,"No",IF(G112&lt;-10,"No","Yes")))</f>
        <v>N/A</v>
      </c>
      <c r="I112" s="8">
        <v>-9.36</v>
      </c>
      <c r="J112" s="8">
        <v>18.86</v>
      </c>
      <c r="K112" s="25" t="s">
        <v>735</v>
      </c>
      <c r="L112" s="85" t="str">
        <f t="shared" si="40"/>
        <v>No</v>
      </c>
    </row>
    <row r="113" spans="1:12" x14ac:dyDescent="0.25">
      <c r="A113" s="84" t="s">
        <v>968</v>
      </c>
      <c r="B113" s="25" t="s">
        <v>280</v>
      </c>
      <c r="C113" s="4">
        <v>99.560485927000002</v>
      </c>
      <c r="D113" s="7" t="str">
        <f>IF($B113="N/A","N/A",IF(C113&gt;=98,"Yes","No"))</f>
        <v>Yes</v>
      </c>
      <c r="E113" s="4">
        <v>99.717675714999999</v>
      </c>
      <c r="F113" s="7" t="str">
        <f>IF($B113="N/A","N/A",IF(E113&gt;=98,"Yes","No"))</f>
        <v>Yes</v>
      </c>
      <c r="G113" s="4">
        <v>99.454030028000005</v>
      </c>
      <c r="H113" s="7" t="str">
        <f>IF($B113="N/A","N/A",IF(G113&gt;=98,"Yes","No"))</f>
        <v>Yes</v>
      </c>
      <c r="I113" s="8">
        <v>0.15790000000000001</v>
      </c>
      <c r="J113" s="8">
        <v>-0.26400000000000001</v>
      </c>
      <c r="K113" s="25" t="s">
        <v>735</v>
      </c>
      <c r="L113" s="85" t="str">
        <f t="shared" si="40"/>
        <v>Yes</v>
      </c>
    </row>
    <row r="114" spans="1:12" x14ac:dyDescent="0.25">
      <c r="A114" s="84" t="s">
        <v>969</v>
      </c>
      <c r="B114" s="25" t="s">
        <v>287</v>
      </c>
      <c r="C114" s="4">
        <v>99.286177807000001</v>
      </c>
      <c r="D114" s="7" t="str">
        <f>IF($B114="N/A","N/A",IF(C114&gt;=80,"Yes","No"))</f>
        <v>Yes</v>
      </c>
      <c r="E114" s="4">
        <v>99.277700937000006</v>
      </c>
      <c r="F114" s="7" t="str">
        <f>IF($B114="N/A","N/A",IF(E114&gt;=80,"Yes","No"))</f>
        <v>Yes</v>
      </c>
      <c r="G114" s="4">
        <v>99.591492673000005</v>
      </c>
      <c r="H114" s="7" t="str">
        <f>IF($B114="N/A","N/A",IF(G114&gt;=80,"Yes","No"))</f>
        <v>Yes</v>
      </c>
      <c r="I114" s="8">
        <v>-8.9999999999999993E-3</v>
      </c>
      <c r="J114" s="8">
        <v>0.31609999999999999</v>
      </c>
      <c r="K114" s="25" t="s">
        <v>735</v>
      </c>
      <c r="L114" s="85" t="str">
        <f t="shared" si="40"/>
        <v>Yes</v>
      </c>
    </row>
    <row r="115" spans="1:12" ht="25" x14ac:dyDescent="0.25">
      <c r="A115" s="108" t="s">
        <v>970</v>
      </c>
      <c r="B115" s="25" t="s">
        <v>288</v>
      </c>
      <c r="C115" s="9">
        <v>100</v>
      </c>
      <c r="D115" s="7" t="str">
        <f>IF($B115="N/A","N/A",IF(C115&gt;=100,"Yes","No"))</f>
        <v>Yes</v>
      </c>
      <c r="E115" s="9">
        <v>100</v>
      </c>
      <c r="F115" s="7" t="str">
        <f t="shared" ref="F115:F116" si="41">IF($B115="N/A","N/A",IF(E115&gt;=100,"Yes","No"))</f>
        <v>Yes</v>
      </c>
      <c r="G115" s="9">
        <v>100</v>
      </c>
      <c r="H115" s="7" t="str">
        <f t="shared" ref="H115:H116" si="42">IF($B115="N/A","N/A",IF(G115&gt;=100,"Yes","No"))</f>
        <v>Yes</v>
      </c>
      <c r="I115" s="8">
        <v>0</v>
      </c>
      <c r="J115" s="8">
        <v>0</v>
      </c>
      <c r="K115" s="25" t="s">
        <v>734</v>
      </c>
      <c r="L115" s="85" t="str">
        <f t="shared" si="40"/>
        <v>Yes</v>
      </c>
    </row>
    <row r="116" spans="1:12" ht="25" x14ac:dyDescent="0.25">
      <c r="A116" s="84" t="s">
        <v>971</v>
      </c>
      <c r="B116" s="25" t="s">
        <v>288</v>
      </c>
      <c r="C116" s="9">
        <v>100</v>
      </c>
      <c r="D116" s="7" t="str">
        <f>IF($B116="N/A","N/A",IF(C116&gt;=100,"Yes","No"))</f>
        <v>Yes</v>
      </c>
      <c r="E116" s="9">
        <v>100</v>
      </c>
      <c r="F116" s="7" t="str">
        <f t="shared" si="41"/>
        <v>Yes</v>
      </c>
      <c r="G116" s="9">
        <v>100</v>
      </c>
      <c r="H116" s="7" t="str">
        <f t="shared" si="42"/>
        <v>Yes</v>
      </c>
      <c r="I116" s="8">
        <v>0</v>
      </c>
      <c r="J116" s="8">
        <v>0</v>
      </c>
      <c r="K116" s="25" t="s">
        <v>734</v>
      </c>
      <c r="L116" s="85" t="str">
        <f t="shared" si="40"/>
        <v>Yes</v>
      </c>
    </row>
    <row r="117" spans="1:12" ht="25" x14ac:dyDescent="0.25">
      <c r="A117" s="108" t="s">
        <v>972</v>
      </c>
      <c r="B117" s="25" t="s">
        <v>213</v>
      </c>
      <c r="C117" s="9">
        <v>87.421944691999997</v>
      </c>
      <c r="D117" s="22" t="s">
        <v>737</v>
      </c>
      <c r="E117" s="9">
        <v>74.720670390999999</v>
      </c>
      <c r="F117" s="22" t="s">
        <v>737</v>
      </c>
      <c r="G117" s="9">
        <v>75.394321766999994</v>
      </c>
      <c r="H117" s="7" t="str">
        <f>IF($B117="N/A","N/A",IF(G117&lt;100,"No",IF(G117=100,"No","Yes")))</f>
        <v>N/A</v>
      </c>
      <c r="I117" s="8">
        <v>-14.5</v>
      </c>
      <c r="J117" s="8">
        <v>0.90159999999999996</v>
      </c>
      <c r="K117" s="25" t="s">
        <v>734</v>
      </c>
      <c r="L117" s="85" t="str">
        <f t="shared" si="40"/>
        <v>Yes</v>
      </c>
    </row>
    <row r="118" spans="1:12" ht="25" x14ac:dyDescent="0.25">
      <c r="A118" s="108" t="s">
        <v>973</v>
      </c>
      <c r="B118" s="21" t="s">
        <v>213</v>
      </c>
      <c r="C118" s="9">
        <v>100</v>
      </c>
      <c r="D118" s="7" t="str">
        <f>IF($B118="N/A","N/A",IF(C118&gt;10,"No",IF(C118&lt;-10,"No","Yes")))</f>
        <v>N/A</v>
      </c>
      <c r="E118" s="9">
        <v>100</v>
      </c>
      <c r="F118" s="7" t="str">
        <f>IF($B118="N/A","N/A",IF(E118&gt;10,"No",IF(E118&lt;-10,"No","Yes")))</f>
        <v>N/A</v>
      </c>
      <c r="G118" s="9">
        <v>100</v>
      </c>
      <c r="H118" s="7" t="str">
        <f>IF($B118="N/A","N/A",IF(G118&gt;10,"No",IF(G118&lt;-10,"No","Yes")))</f>
        <v>N/A</v>
      </c>
      <c r="I118" s="8">
        <v>0</v>
      </c>
      <c r="J118" s="8">
        <v>0</v>
      </c>
      <c r="K118" s="25" t="s">
        <v>734</v>
      </c>
      <c r="L118" s="85" t="str">
        <f>IF(J118="Div by 0", "N/A", IF(OR(J118="N/A",K118="N/A"),"N/A", IF(J118&gt;VALUE(MID(K118,1,2)), "No", IF(J118&lt;-1*VALUE(MID(K118,1,2)), "No", "Yes"))))</f>
        <v>Yes</v>
      </c>
    </row>
    <row r="119" spans="1:12" x14ac:dyDescent="0.25">
      <c r="A119" s="131" t="s">
        <v>100</v>
      </c>
      <c r="B119" s="21" t="s">
        <v>213</v>
      </c>
      <c r="C119" s="22">
        <v>6295</v>
      </c>
      <c r="D119" s="7" t="str">
        <f t="shared" ref="D119:D145" si="43">IF($B119="N/A","N/A",IF(C119&gt;10,"No",IF(C119&lt;-10,"No","Yes")))</f>
        <v>N/A</v>
      </c>
      <c r="E119" s="22">
        <v>6359</v>
      </c>
      <c r="F119" s="7" t="str">
        <f t="shared" ref="F119:F145" si="44">IF($B119="N/A","N/A",IF(E119&gt;10,"No",IF(E119&lt;-10,"No","Yes")))</f>
        <v>N/A</v>
      </c>
      <c r="G119" s="22">
        <v>6588</v>
      </c>
      <c r="H119" s="7" t="str">
        <f t="shared" ref="H119:H145" si="45">IF($B119="N/A","N/A",IF(G119&gt;10,"No",IF(G119&lt;-10,"No","Yes")))</f>
        <v>N/A</v>
      </c>
      <c r="I119" s="8">
        <v>1.0169999999999999</v>
      </c>
      <c r="J119" s="8">
        <v>3.601</v>
      </c>
      <c r="K119" s="25" t="s">
        <v>735</v>
      </c>
      <c r="L119" s="85" t="str">
        <f t="shared" si="40"/>
        <v>Yes</v>
      </c>
    </row>
    <row r="120" spans="1:12" x14ac:dyDescent="0.25">
      <c r="A120" s="108" t="s">
        <v>974</v>
      </c>
      <c r="B120" s="21" t="s">
        <v>213</v>
      </c>
      <c r="C120" s="22">
        <v>871</v>
      </c>
      <c r="D120" s="7" t="str">
        <f t="shared" si="43"/>
        <v>N/A</v>
      </c>
      <c r="E120" s="22">
        <v>868</v>
      </c>
      <c r="F120" s="7" t="str">
        <f t="shared" si="44"/>
        <v>N/A</v>
      </c>
      <c r="G120" s="22">
        <v>876</v>
      </c>
      <c r="H120" s="7" t="str">
        <f t="shared" si="45"/>
        <v>N/A</v>
      </c>
      <c r="I120" s="8">
        <v>-0.34399999999999997</v>
      </c>
      <c r="J120" s="8">
        <v>0.92169999999999996</v>
      </c>
      <c r="K120" s="25" t="s">
        <v>735</v>
      </c>
      <c r="L120" s="85" t="str">
        <f t="shared" si="40"/>
        <v>Yes</v>
      </c>
    </row>
    <row r="121" spans="1:12" x14ac:dyDescent="0.25">
      <c r="A121" s="108" t="s">
        <v>975</v>
      </c>
      <c r="B121" s="21" t="s">
        <v>213</v>
      </c>
      <c r="C121" s="22">
        <v>0</v>
      </c>
      <c r="D121" s="7" t="str">
        <f t="shared" si="43"/>
        <v>N/A</v>
      </c>
      <c r="E121" s="22">
        <v>0</v>
      </c>
      <c r="F121" s="7" t="str">
        <f t="shared" si="44"/>
        <v>N/A</v>
      </c>
      <c r="G121" s="22">
        <v>0</v>
      </c>
      <c r="H121" s="7" t="str">
        <f t="shared" si="45"/>
        <v>N/A</v>
      </c>
      <c r="I121" s="8" t="s">
        <v>1750</v>
      </c>
      <c r="J121" s="8" t="s">
        <v>1750</v>
      </c>
      <c r="K121" s="25" t="s">
        <v>735</v>
      </c>
      <c r="L121" s="85" t="str">
        <f t="shared" si="40"/>
        <v>N/A</v>
      </c>
    </row>
    <row r="122" spans="1:12" x14ac:dyDescent="0.25">
      <c r="A122" s="108" t="s">
        <v>976</v>
      </c>
      <c r="B122" s="21" t="s">
        <v>213</v>
      </c>
      <c r="C122" s="22">
        <v>2546</v>
      </c>
      <c r="D122" s="7" t="str">
        <f t="shared" si="43"/>
        <v>N/A</v>
      </c>
      <c r="E122" s="22">
        <v>2575</v>
      </c>
      <c r="F122" s="7" t="str">
        <f t="shared" si="44"/>
        <v>N/A</v>
      </c>
      <c r="G122" s="22">
        <v>2586</v>
      </c>
      <c r="H122" s="7" t="str">
        <f t="shared" si="45"/>
        <v>N/A</v>
      </c>
      <c r="I122" s="8">
        <v>1.139</v>
      </c>
      <c r="J122" s="8">
        <v>0.42720000000000002</v>
      </c>
      <c r="K122" s="25" t="s">
        <v>735</v>
      </c>
      <c r="L122" s="85" t="str">
        <f t="shared" si="40"/>
        <v>Yes</v>
      </c>
    </row>
    <row r="123" spans="1:12" x14ac:dyDescent="0.25">
      <c r="A123" s="108" t="s">
        <v>977</v>
      </c>
      <c r="B123" s="21" t="s">
        <v>213</v>
      </c>
      <c r="C123" s="22">
        <v>2878</v>
      </c>
      <c r="D123" s="7" t="str">
        <f t="shared" si="43"/>
        <v>N/A</v>
      </c>
      <c r="E123" s="22">
        <v>2916</v>
      </c>
      <c r="F123" s="7" t="str">
        <f t="shared" si="44"/>
        <v>N/A</v>
      </c>
      <c r="G123" s="22">
        <v>3126</v>
      </c>
      <c r="H123" s="7" t="str">
        <f t="shared" si="45"/>
        <v>N/A</v>
      </c>
      <c r="I123" s="8">
        <v>1.32</v>
      </c>
      <c r="J123" s="8">
        <v>7.202</v>
      </c>
      <c r="K123" s="25" t="s">
        <v>735</v>
      </c>
      <c r="L123" s="85" t="str">
        <f t="shared" si="40"/>
        <v>Yes</v>
      </c>
    </row>
    <row r="124" spans="1:12" x14ac:dyDescent="0.25">
      <c r="A124" s="108" t="s">
        <v>978</v>
      </c>
      <c r="B124" s="21" t="s">
        <v>213</v>
      </c>
      <c r="C124" s="22">
        <v>0</v>
      </c>
      <c r="D124" s="7" t="str">
        <f t="shared" si="43"/>
        <v>N/A</v>
      </c>
      <c r="E124" s="22">
        <v>0</v>
      </c>
      <c r="F124" s="7" t="str">
        <f t="shared" si="44"/>
        <v>N/A</v>
      </c>
      <c r="G124" s="22">
        <v>0</v>
      </c>
      <c r="H124" s="7" t="str">
        <f t="shared" si="45"/>
        <v>N/A</v>
      </c>
      <c r="I124" s="8" t="s">
        <v>1750</v>
      </c>
      <c r="J124" s="8" t="s">
        <v>1750</v>
      </c>
      <c r="K124" s="25" t="s">
        <v>735</v>
      </c>
      <c r="L124" s="85" t="str">
        <f t="shared" si="40"/>
        <v>N/A</v>
      </c>
    </row>
    <row r="125" spans="1:12" x14ac:dyDescent="0.25">
      <c r="A125" s="131" t="s">
        <v>101</v>
      </c>
      <c r="B125" s="21" t="s">
        <v>213</v>
      </c>
      <c r="C125" s="22">
        <v>12521</v>
      </c>
      <c r="D125" s="7" t="str">
        <f t="shared" si="43"/>
        <v>N/A</v>
      </c>
      <c r="E125" s="22">
        <v>12068</v>
      </c>
      <c r="F125" s="7" t="str">
        <f t="shared" si="44"/>
        <v>N/A</v>
      </c>
      <c r="G125" s="22">
        <v>12825</v>
      </c>
      <c r="H125" s="7" t="str">
        <f t="shared" si="45"/>
        <v>N/A</v>
      </c>
      <c r="I125" s="8">
        <v>-3.62</v>
      </c>
      <c r="J125" s="8">
        <v>6.2729999999999997</v>
      </c>
      <c r="K125" s="25" t="s">
        <v>735</v>
      </c>
      <c r="L125" s="85" t="str">
        <f t="shared" si="40"/>
        <v>Yes</v>
      </c>
    </row>
    <row r="126" spans="1:12" x14ac:dyDescent="0.25">
      <c r="A126" s="108" t="s">
        <v>979</v>
      </c>
      <c r="B126" s="21" t="s">
        <v>213</v>
      </c>
      <c r="C126" s="22">
        <v>6687</v>
      </c>
      <c r="D126" s="7" t="str">
        <f t="shared" si="43"/>
        <v>N/A</v>
      </c>
      <c r="E126" s="22">
        <v>6222</v>
      </c>
      <c r="F126" s="7" t="str">
        <f t="shared" si="44"/>
        <v>N/A</v>
      </c>
      <c r="G126" s="22">
        <v>6660</v>
      </c>
      <c r="H126" s="7" t="str">
        <f t="shared" si="45"/>
        <v>N/A</v>
      </c>
      <c r="I126" s="8">
        <v>-6.95</v>
      </c>
      <c r="J126" s="8">
        <v>7.04</v>
      </c>
      <c r="K126" s="25" t="s">
        <v>735</v>
      </c>
      <c r="L126" s="85" t="str">
        <f t="shared" si="40"/>
        <v>Yes</v>
      </c>
    </row>
    <row r="127" spans="1:12" x14ac:dyDescent="0.25">
      <c r="A127" s="108" t="s">
        <v>980</v>
      </c>
      <c r="B127" s="21" t="s">
        <v>213</v>
      </c>
      <c r="C127" s="22">
        <v>0</v>
      </c>
      <c r="D127" s="7" t="str">
        <f t="shared" si="43"/>
        <v>N/A</v>
      </c>
      <c r="E127" s="22">
        <v>0</v>
      </c>
      <c r="F127" s="7" t="str">
        <f t="shared" si="44"/>
        <v>N/A</v>
      </c>
      <c r="G127" s="22">
        <v>0</v>
      </c>
      <c r="H127" s="7" t="str">
        <f t="shared" si="45"/>
        <v>N/A</v>
      </c>
      <c r="I127" s="8" t="s">
        <v>1750</v>
      </c>
      <c r="J127" s="8" t="s">
        <v>1750</v>
      </c>
      <c r="K127" s="25" t="s">
        <v>735</v>
      </c>
      <c r="L127" s="85" t="str">
        <f t="shared" si="40"/>
        <v>N/A</v>
      </c>
    </row>
    <row r="128" spans="1:12" x14ac:dyDescent="0.25">
      <c r="A128" s="108" t="s">
        <v>981</v>
      </c>
      <c r="B128" s="21" t="s">
        <v>213</v>
      </c>
      <c r="C128" s="22">
        <v>2582</v>
      </c>
      <c r="D128" s="7" t="str">
        <f t="shared" si="43"/>
        <v>N/A</v>
      </c>
      <c r="E128" s="22">
        <v>2481</v>
      </c>
      <c r="F128" s="7" t="str">
        <f t="shared" si="44"/>
        <v>N/A</v>
      </c>
      <c r="G128" s="22">
        <v>2457</v>
      </c>
      <c r="H128" s="7" t="str">
        <f t="shared" si="45"/>
        <v>N/A</v>
      </c>
      <c r="I128" s="8">
        <v>-3.91</v>
      </c>
      <c r="J128" s="8">
        <v>-0.96699999999999997</v>
      </c>
      <c r="K128" s="25" t="s">
        <v>735</v>
      </c>
      <c r="L128" s="85" t="str">
        <f t="shared" si="40"/>
        <v>Yes</v>
      </c>
    </row>
    <row r="129" spans="1:12" x14ac:dyDescent="0.25">
      <c r="A129" s="108" t="s">
        <v>982</v>
      </c>
      <c r="B129" s="21" t="s">
        <v>213</v>
      </c>
      <c r="C129" s="22">
        <v>3252</v>
      </c>
      <c r="D129" s="7" t="str">
        <f t="shared" si="43"/>
        <v>N/A</v>
      </c>
      <c r="E129" s="22">
        <v>3365</v>
      </c>
      <c r="F129" s="7" t="str">
        <f t="shared" si="44"/>
        <v>N/A</v>
      </c>
      <c r="G129" s="22">
        <v>3708</v>
      </c>
      <c r="H129" s="7" t="str">
        <f t="shared" si="45"/>
        <v>N/A</v>
      </c>
      <c r="I129" s="8">
        <v>3.4750000000000001</v>
      </c>
      <c r="J129" s="8">
        <v>10.19</v>
      </c>
      <c r="K129" s="25" t="s">
        <v>735</v>
      </c>
      <c r="L129" s="85" t="str">
        <f t="shared" si="40"/>
        <v>No</v>
      </c>
    </row>
    <row r="130" spans="1:12" x14ac:dyDescent="0.25">
      <c r="A130" s="108" t="s">
        <v>983</v>
      </c>
      <c r="B130" s="21" t="s">
        <v>213</v>
      </c>
      <c r="C130" s="22">
        <v>0</v>
      </c>
      <c r="D130" s="7" t="str">
        <f t="shared" si="43"/>
        <v>N/A</v>
      </c>
      <c r="E130" s="22">
        <v>0</v>
      </c>
      <c r="F130" s="7" t="str">
        <f t="shared" si="44"/>
        <v>N/A</v>
      </c>
      <c r="G130" s="22">
        <v>0</v>
      </c>
      <c r="H130" s="7" t="str">
        <f t="shared" si="45"/>
        <v>N/A</v>
      </c>
      <c r="I130" s="8" t="s">
        <v>1750</v>
      </c>
      <c r="J130" s="8" t="s">
        <v>1750</v>
      </c>
      <c r="K130" s="25" t="s">
        <v>735</v>
      </c>
      <c r="L130" s="85" t="str">
        <f t="shared" si="40"/>
        <v>N/A</v>
      </c>
    </row>
    <row r="131" spans="1:12" x14ac:dyDescent="0.25">
      <c r="A131" s="131" t="s">
        <v>104</v>
      </c>
      <c r="B131" s="21" t="s">
        <v>213</v>
      </c>
      <c r="C131" s="22">
        <v>56881</v>
      </c>
      <c r="D131" s="7" t="str">
        <f t="shared" si="43"/>
        <v>N/A</v>
      </c>
      <c r="E131" s="22">
        <v>54193</v>
      </c>
      <c r="F131" s="7" t="str">
        <f t="shared" si="44"/>
        <v>N/A</v>
      </c>
      <c r="G131" s="22">
        <v>57146</v>
      </c>
      <c r="H131" s="7" t="str">
        <f t="shared" si="45"/>
        <v>N/A</v>
      </c>
      <c r="I131" s="8">
        <v>-4.7300000000000004</v>
      </c>
      <c r="J131" s="8">
        <v>5.4489999999999998</v>
      </c>
      <c r="K131" s="25" t="s">
        <v>735</v>
      </c>
      <c r="L131" s="85" t="str">
        <f t="shared" si="40"/>
        <v>Yes</v>
      </c>
    </row>
    <row r="132" spans="1:12" x14ac:dyDescent="0.25">
      <c r="A132" s="108" t="s">
        <v>984</v>
      </c>
      <c r="B132" s="21" t="s">
        <v>213</v>
      </c>
      <c r="C132" s="22">
        <v>6145</v>
      </c>
      <c r="D132" s="7" t="str">
        <f t="shared" si="43"/>
        <v>N/A</v>
      </c>
      <c r="E132" s="22">
        <v>2207</v>
      </c>
      <c r="F132" s="7" t="str">
        <f t="shared" si="44"/>
        <v>N/A</v>
      </c>
      <c r="G132" s="22">
        <v>938</v>
      </c>
      <c r="H132" s="7" t="str">
        <f t="shared" si="45"/>
        <v>N/A</v>
      </c>
      <c r="I132" s="8">
        <v>-64.099999999999994</v>
      </c>
      <c r="J132" s="8">
        <v>-57.5</v>
      </c>
      <c r="K132" s="25" t="s">
        <v>735</v>
      </c>
      <c r="L132" s="85" t="str">
        <f t="shared" si="40"/>
        <v>No</v>
      </c>
    </row>
    <row r="133" spans="1:12" x14ac:dyDescent="0.25">
      <c r="A133" s="108" t="s">
        <v>985</v>
      </c>
      <c r="B133" s="21" t="s">
        <v>213</v>
      </c>
      <c r="C133" s="22">
        <v>0</v>
      </c>
      <c r="D133" s="7" t="str">
        <f t="shared" si="43"/>
        <v>N/A</v>
      </c>
      <c r="E133" s="22">
        <v>0</v>
      </c>
      <c r="F133" s="7" t="str">
        <f t="shared" si="44"/>
        <v>N/A</v>
      </c>
      <c r="G133" s="22">
        <v>0</v>
      </c>
      <c r="H133" s="7" t="str">
        <f t="shared" si="45"/>
        <v>N/A</v>
      </c>
      <c r="I133" s="8" t="s">
        <v>1750</v>
      </c>
      <c r="J133" s="8" t="s">
        <v>1750</v>
      </c>
      <c r="K133" s="25" t="s">
        <v>735</v>
      </c>
      <c r="L133" s="85" t="str">
        <f t="shared" si="40"/>
        <v>N/A</v>
      </c>
    </row>
    <row r="134" spans="1:12" x14ac:dyDescent="0.25">
      <c r="A134" s="108" t="s">
        <v>986</v>
      </c>
      <c r="B134" s="21" t="s">
        <v>213</v>
      </c>
      <c r="C134" s="22">
        <v>0</v>
      </c>
      <c r="D134" s="7" t="str">
        <f t="shared" si="43"/>
        <v>N/A</v>
      </c>
      <c r="E134" s="22">
        <v>0</v>
      </c>
      <c r="F134" s="7" t="str">
        <f t="shared" si="44"/>
        <v>N/A</v>
      </c>
      <c r="G134" s="22">
        <v>0</v>
      </c>
      <c r="H134" s="7" t="str">
        <f t="shared" si="45"/>
        <v>N/A</v>
      </c>
      <c r="I134" s="8" t="s">
        <v>1750</v>
      </c>
      <c r="J134" s="8" t="s">
        <v>1750</v>
      </c>
      <c r="K134" s="25" t="s">
        <v>735</v>
      </c>
      <c r="L134" s="85" t="str">
        <f t="shared" si="40"/>
        <v>N/A</v>
      </c>
    </row>
    <row r="135" spans="1:12" x14ac:dyDescent="0.25">
      <c r="A135" s="108" t="s">
        <v>987</v>
      </c>
      <c r="B135" s="21" t="s">
        <v>213</v>
      </c>
      <c r="C135" s="22">
        <v>40532</v>
      </c>
      <c r="D135" s="7" t="str">
        <f t="shared" si="43"/>
        <v>N/A</v>
      </c>
      <c r="E135" s="22">
        <v>43462</v>
      </c>
      <c r="F135" s="7" t="str">
        <f t="shared" si="44"/>
        <v>N/A</v>
      </c>
      <c r="G135" s="22">
        <v>47058</v>
      </c>
      <c r="H135" s="7" t="str">
        <f t="shared" si="45"/>
        <v>N/A</v>
      </c>
      <c r="I135" s="8">
        <v>7.2290000000000001</v>
      </c>
      <c r="J135" s="8">
        <v>8.2739999999999991</v>
      </c>
      <c r="K135" s="25" t="s">
        <v>735</v>
      </c>
      <c r="L135" s="85" t="str">
        <f t="shared" si="40"/>
        <v>Yes</v>
      </c>
    </row>
    <row r="136" spans="1:12" x14ac:dyDescent="0.25">
      <c r="A136" s="108" t="s">
        <v>988</v>
      </c>
      <c r="B136" s="21" t="s">
        <v>213</v>
      </c>
      <c r="C136" s="22">
        <v>6647</v>
      </c>
      <c r="D136" s="7" t="str">
        <f t="shared" si="43"/>
        <v>N/A</v>
      </c>
      <c r="E136" s="22">
        <v>5185</v>
      </c>
      <c r="F136" s="7" t="str">
        <f t="shared" si="44"/>
        <v>N/A</v>
      </c>
      <c r="G136" s="22">
        <v>5505</v>
      </c>
      <c r="H136" s="7" t="str">
        <f t="shared" si="45"/>
        <v>N/A</v>
      </c>
      <c r="I136" s="8">
        <v>-22</v>
      </c>
      <c r="J136" s="8">
        <v>6.1719999999999997</v>
      </c>
      <c r="K136" s="25" t="s">
        <v>735</v>
      </c>
      <c r="L136" s="85" t="str">
        <f t="shared" si="40"/>
        <v>Yes</v>
      </c>
    </row>
    <row r="137" spans="1:12" x14ac:dyDescent="0.25">
      <c r="A137" s="108" t="s">
        <v>989</v>
      </c>
      <c r="B137" s="21" t="s">
        <v>213</v>
      </c>
      <c r="C137" s="22">
        <v>3557</v>
      </c>
      <c r="D137" s="7" t="str">
        <f t="shared" si="43"/>
        <v>N/A</v>
      </c>
      <c r="E137" s="22">
        <v>3339</v>
      </c>
      <c r="F137" s="7" t="str">
        <f t="shared" si="44"/>
        <v>N/A</v>
      </c>
      <c r="G137" s="22">
        <v>3645</v>
      </c>
      <c r="H137" s="7" t="str">
        <f t="shared" si="45"/>
        <v>N/A</v>
      </c>
      <c r="I137" s="8">
        <v>-6.13</v>
      </c>
      <c r="J137" s="8">
        <v>9.1639999999999997</v>
      </c>
      <c r="K137" s="25" t="s">
        <v>735</v>
      </c>
      <c r="L137" s="85" t="str">
        <f t="shared" si="40"/>
        <v>Yes</v>
      </c>
    </row>
    <row r="138" spans="1:12" x14ac:dyDescent="0.25">
      <c r="A138" s="108" t="s">
        <v>990</v>
      </c>
      <c r="B138" s="21" t="s">
        <v>213</v>
      </c>
      <c r="C138" s="22">
        <v>0</v>
      </c>
      <c r="D138" s="7" t="str">
        <f t="shared" si="43"/>
        <v>N/A</v>
      </c>
      <c r="E138" s="22">
        <v>0</v>
      </c>
      <c r="F138" s="7" t="str">
        <f t="shared" si="44"/>
        <v>N/A</v>
      </c>
      <c r="G138" s="22">
        <v>0</v>
      </c>
      <c r="H138" s="7" t="str">
        <f t="shared" si="45"/>
        <v>N/A</v>
      </c>
      <c r="I138" s="8" t="s">
        <v>1750</v>
      </c>
      <c r="J138" s="8" t="s">
        <v>1750</v>
      </c>
      <c r="K138" s="25" t="s">
        <v>735</v>
      </c>
      <c r="L138" s="85" t="str">
        <f t="shared" si="40"/>
        <v>N/A</v>
      </c>
    </row>
    <row r="139" spans="1:12" x14ac:dyDescent="0.25">
      <c r="A139" s="131" t="s">
        <v>105</v>
      </c>
      <c r="B139" s="21" t="s">
        <v>213</v>
      </c>
      <c r="C139" s="22">
        <v>12328</v>
      </c>
      <c r="D139" s="7" t="str">
        <f t="shared" si="43"/>
        <v>N/A</v>
      </c>
      <c r="E139" s="22">
        <v>13014</v>
      </c>
      <c r="F139" s="7" t="str">
        <f t="shared" si="44"/>
        <v>N/A</v>
      </c>
      <c r="G139" s="22">
        <v>15422</v>
      </c>
      <c r="H139" s="7" t="str">
        <f t="shared" si="45"/>
        <v>N/A</v>
      </c>
      <c r="I139" s="8">
        <v>5.5650000000000004</v>
      </c>
      <c r="J139" s="8">
        <v>18.5</v>
      </c>
      <c r="K139" s="25" t="s">
        <v>735</v>
      </c>
      <c r="L139" s="85" t="str">
        <f t="shared" si="40"/>
        <v>No</v>
      </c>
    </row>
    <row r="140" spans="1:12" x14ac:dyDescent="0.25">
      <c r="A140" s="108" t="s">
        <v>991</v>
      </c>
      <c r="B140" s="21" t="s">
        <v>213</v>
      </c>
      <c r="C140" s="22">
        <v>5388</v>
      </c>
      <c r="D140" s="7" t="str">
        <f t="shared" si="43"/>
        <v>N/A</v>
      </c>
      <c r="E140" s="22">
        <v>7469</v>
      </c>
      <c r="F140" s="7" t="str">
        <f t="shared" si="44"/>
        <v>N/A</v>
      </c>
      <c r="G140" s="22">
        <v>9639</v>
      </c>
      <c r="H140" s="7" t="str">
        <f t="shared" si="45"/>
        <v>N/A</v>
      </c>
      <c r="I140" s="8">
        <v>38.619999999999997</v>
      </c>
      <c r="J140" s="8">
        <v>29.05</v>
      </c>
      <c r="K140" s="25" t="s">
        <v>735</v>
      </c>
      <c r="L140" s="85" t="str">
        <f t="shared" si="40"/>
        <v>No</v>
      </c>
    </row>
    <row r="141" spans="1:12" x14ac:dyDescent="0.25">
      <c r="A141" s="108" t="s">
        <v>992</v>
      </c>
      <c r="B141" s="21" t="s">
        <v>213</v>
      </c>
      <c r="C141" s="22">
        <v>0</v>
      </c>
      <c r="D141" s="7" t="str">
        <f t="shared" si="43"/>
        <v>N/A</v>
      </c>
      <c r="E141" s="22">
        <v>0</v>
      </c>
      <c r="F141" s="7" t="str">
        <f t="shared" si="44"/>
        <v>N/A</v>
      </c>
      <c r="G141" s="22">
        <v>0</v>
      </c>
      <c r="H141" s="7" t="str">
        <f t="shared" si="45"/>
        <v>N/A</v>
      </c>
      <c r="I141" s="8" t="s">
        <v>1750</v>
      </c>
      <c r="J141" s="8" t="s">
        <v>1750</v>
      </c>
      <c r="K141" s="25" t="s">
        <v>735</v>
      </c>
      <c r="L141" s="85" t="str">
        <f t="shared" si="40"/>
        <v>N/A</v>
      </c>
    </row>
    <row r="142" spans="1:12" x14ac:dyDescent="0.25">
      <c r="A142" s="108" t="s">
        <v>993</v>
      </c>
      <c r="B142" s="21" t="s">
        <v>213</v>
      </c>
      <c r="C142" s="22">
        <v>0</v>
      </c>
      <c r="D142" s="7" t="str">
        <f t="shared" si="43"/>
        <v>N/A</v>
      </c>
      <c r="E142" s="22">
        <v>0</v>
      </c>
      <c r="F142" s="7" t="str">
        <f t="shared" si="44"/>
        <v>N/A</v>
      </c>
      <c r="G142" s="22">
        <v>0</v>
      </c>
      <c r="H142" s="7" t="str">
        <f t="shared" si="45"/>
        <v>N/A</v>
      </c>
      <c r="I142" s="8" t="s">
        <v>1750</v>
      </c>
      <c r="J142" s="8" t="s">
        <v>1750</v>
      </c>
      <c r="K142" s="25" t="s">
        <v>735</v>
      </c>
      <c r="L142" s="85" t="str">
        <f t="shared" si="40"/>
        <v>N/A</v>
      </c>
    </row>
    <row r="143" spans="1:12" x14ac:dyDescent="0.25">
      <c r="A143" s="108" t="s">
        <v>994</v>
      </c>
      <c r="B143" s="21" t="s">
        <v>213</v>
      </c>
      <c r="C143" s="22">
        <v>2851</v>
      </c>
      <c r="D143" s="7" t="str">
        <f t="shared" si="43"/>
        <v>N/A</v>
      </c>
      <c r="E143" s="22">
        <v>1923</v>
      </c>
      <c r="F143" s="7" t="str">
        <f t="shared" si="44"/>
        <v>N/A</v>
      </c>
      <c r="G143" s="22">
        <v>1943</v>
      </c>
      <c r="H143" s="7" t="str">
        <f t="shared" si="45"/>
        <v>N/A</v>
      </c>
      <c r="I143" s="8">
        <v>-32.5</v>
      </c>
      <c r="J143" s="8">
        <v>1.04</v>
      </c>
      <c r="K143" s="25" t="s">
        <v>735</v>
      </c>
      <c r="L143" s="85" t="str">
        <f t="shared" si="40"/>
        <v>Yes</v>
      </c>
    </row>
    <row r="144" spans="1:12" x14ac:dyDescent="0.25">
      <c r="A144" s="108" t="s">
        <v>995</v>
      </c>
      <c r="B144" s="21" t="s">
        <v>213</v>
      </c>
      <c r="C144" s="22">
        <v>3109</v>
      </c>
      <c r="D144" s="7" t="str">
        <f t="shared" si="43"/>
        <v>N/A</v>
      </c>
      <c r="E144" s="22">
        <v>3087</v>
      </c>
      <c r="F144" s="7" t="str">
        <f t="shared" si="44"/>
        <v>N/A</v>
      </c>
      <c r="G144" s="22">
        <v>3601</v>
      </c>
      <c r="H144" s="7" t="str">
        <f t="shared" si="45"/>
        <v>N/A</v>
      </c>
      <c r="I144" s="8">
        <v>-0.70799999999999996</v>
      </c>
      <c r="J144" s="8">
        <v>16.649999999999999</v>
      </c>
      <c r="K144" s="25" t="s">
        <v>735</v>
      </c>
      <c r="L144" s="85" t="str">
        <f t="shared" si="40"/>
        <v>No</v>
      </c>
    </row>
    <row r="145" spans="1:12" x14ac:dyDescent="0.25">
      <c r="A145" s="108" t="s">
        <v>996</v>
      </c>
      <c r="B145" s="21" t="s">
        <v>213</v>
      </c>
      <c r="C145" s="22">
        <v>980</v>
      </c>
      <c r="D145" s="7" t="str">
        <f t="shared" si="43"/>
        <v>N/A</v>
      </c>
      <c r="E145" s="22">
        <v>535</v>
      </c>
      <c r="F145" s="7" t="str">
        <f t="shared" si="44"/>
        <v>N/A</v>
      </c>
      <c r="G145" s="22">
        <v>239</v>
      </c>
      <c r="H145" s="7" t="str">
        <f t="shared" si="45"/>
        <v>N/A</v>
      </c>
      <c r="I145" s="8">
        <v>-45.4</v>
      </c>
      <c r="J145" s="8">
        <v>-55.3</v>
      </c>
      <c r="K145" s="25" t="s">
        <v>735</v>
      </c>
      <c r="L145" s="85" t="str">
        <f t="shared" si="40"/>
        <v>No</v>
      </c>
    </row>
    <row r="146" spans="1:12" ht="25" x14ac:dyDescent="0.25">
      <c r="A146" s="117" t="s">
        <v>997</v>
      </c>
      <c r="B146" s="1" t="s">
        <v>213</v>
      </c>
      <c r="C146" s="1">
        <v>2671</v>
      </c>
      <c r="D146" s="7" t="str">
        <f t="shared" ref="D146:D151" si="46">IF($B146="N/A","N/A",IF(C146&gt;10,"No",IF(C146&lt;-10,"No","Yes")))</f>
        <v>N/A</v>
      </c>
      <c r="E146" s="1">
        <v>2646</v>
      </c>
      <c r="F146" s="7" t="str">
        <f t="shared" ref="F146:F151" si="47">IF($B146="N/A","N/A",IF(E146&gt;10,"No",IF(E146&lt;-10,"No","Yes")))</f>
        <v>N/A</v>
      </c>
      <c r="G146" s="1">
        <v>2628</v>
      </c>
      <c r="H146" s="7" t="str">
        <f t="shared" ref="H146:H151" si="48">IF($B146="N/A","N/A",IF(G146&gt;10,"No",IF(G146&lt;-10,"No","Yes")))</f>
        <v>N/A</v>
      </c>
      <c r="I146" s="8">
        <v>-0.93600000000000005</v>
      </c>
      <c r="J146" s="8">
        <v>-0.68</v>
      </c>
      <c r="K146" s="25" t="s">
        <v>734</v>
      </c>
      <c r="L146" s="85" t="str">
        <f t="shared" ref="L146:L151" si="49">IF(J146="Div by 0", "N/A", IF(K146="N/A","N/A", IF(J146&gt;VALUE(MID(K146,1,2)), "No", IF(J146&lt;-1*VALUE(MID(K146,1,2)), "No", "Yes"))))</f>
        <v>Yes</v>
      </c>
    </row>
    <row r="147" spans="1:12" x14ac:dyDescent="0.25">
      <c r="A147" s="130" t="s">
        <v>326</v>
      </c>
      <c r="B147" s="25" t="s">
        <v>213</v>
      </c>
      <c r="C147" s="9">
        <v>3.0343652370999998</v>
      </c>
      <c r="D147" s="7" t="str">
        <f t="shared" si="46"/>
        <v>N/A</v>
      </c>
      <c r="E147" s="9">
        <v>3.0898942008999999</v>
      </c>
      <c r="F147" s="7" t="str">
        <f t="shared" si="47"/>
        <v>N/A</v>
      </c>
      <c r="G147" s="9">
        <v>2.8571117948000002</v>
      </c>
      <c r="H147" s="7" t="str">
        <f t="shared" si="48"/>
        <v>N/A</v>
      </c>
      <c r="I147" s="8">
        <v>1.83</v>
      </c>
      <c r="J147" s="8">
        <v>-7.53</v>
      </c>
      <c r="K147" s="25" t="s">
        <v>734</v>
      </c>
      <c r="L147" s="85" t="str">
        <f t="shared" si="49"/>
        <v>Yes</v>
      </c>
    </row>
    <row r="148" spans="1:12" x14ac:dyDescent="0.25">
      <c r="A148" s="108" t="s">
        <v>327</v>
      </c>
      <c r="B148" s="25" t="s">
        <v>213</v>
      </c>
      <c r="C148" s="9">
        <v>31.231135821999999</v>
      </c>
      <c r="D148" s="7" t="str">
        <f t="shared" si="46"/>
        <v>N/A</v>
      </c>
      <c r="E148" s="9">
        <v>29.863186035999998</v>
      </c>
      <c r="F148" s="7" t="str">
        <f t="shared" si="47"/>
        <v>N/A</v>
      </c>
      <c r="G148" s="9">
        <v>29.265330904999999</v>
      </c>
      <c r="H148" s="7" t="str">
        <f t="shared" si="48"/>
        <v>N/A</v>
      </c>
      <c r="I148" s="8">
        <v>-4.38</v>
      </c>
      <c r="J148" s="8">
        <v>-2</v>
      </c>
      <c r="K148" s="25" t="s">
        <v>734</v>
      </c>
      <c r="L148" s="85" t="str">
        <f t="shared" si="49"/>
        <v>Yes</v>
      </c>
    </row>
    <row r="149" spans="1:12" x14ac:dyDescent="0.25">
      <c r="A149" s="108" t="s">
        <v>328</v>
      </c>
      <c r="B149" s="25" t="s">
        <v>213</v>
      </c>
      <c r="C149" s="9">
        <v>3.3304049196999999</v>
      </c>
      <c r="D149" s="7" t="str">
        <f t="shared" si="46"/>
        <v>N/A</v>
      </c>
      <c r="E149" s="9">
        <v>3.6542923433999999</v>
      </c>
      <c r="F149" s="7" t="str">
        <f t="shared" si="47"/>
        <v>N/A</v>
      </c>
      <c r="G149" s="9">
        <v>3.4074074074</v>
      </c>
      <c r="H149" s="7" t="str">
        <f t="shared" si="48"/>
        <v>N/A</v>
      </c>
      <c r="I149" s="8">
        <v>9.7249999999999996</v>
      </c>
      <c r="J149" s="8">
        <v>-6.76</v>
      </c>
      <c r="K149" s="25" t="s">
        <v>734</v>
      </c>
      <c r="L149" s="85" t="str">
        <f t="shared" si="49"/>
        <v>Yes</v>
      </c>
    </row>
    <row r="150" spans="1:12" x14ac:dyDescent="0.25">
      <c r="A150" s="108" t="s">
        <v>329</v>
      </c>
      <c r="B150" s="25" t="s">
        <v>213</v>
      </c>
      <c r="C150" s="9">
        <v>0.50632021240000002</v>
      </c>
      <c r="D150" s="7" t="str">
        <f t="shared" si="46"/>
        <v>N/A</v>
      </c>
      <c r="E150" s="9">
        <v>0.56464857079999997</v>
      </c>
      <c r="F150" s="7" t="str">
        <f t="shared" si="47"/>
        <v>N/A</v>
      </c>
      <c r="G150" s="9">
        <v>0.45847478390000002</v>
      </c>
      <c r="H150" s="7" t="str">
        <f t="shared" si="48"/>
        <v>N/A</v>
      </c>
      <c r="I150" s="8">
        <v>11.52</v>
      </c>
      <c r="J150" s="8">
        <v>-18.8</v>
      </c>
      <c r="K150" s="25" t="s">
        <v>734</v>
      </c>
      <c r="L150" s="85" t="str">
        <f t="shared" si="49"/>
        <v>Yes</v>
      </c>
    </row>
    <row r="151" spans="1:12" x14ac:dyDescent="0.25">
      <c r="A151" s="108" t="s">
        <v>330</v>
      </c>
      <c r="B151" s="25" t="s">
        <v>213</v>
      </c>
      <c r="C151" s="9">
        <v>0</v>
      </c>
      <c r="D151" s="7" t="str">
        <f t="shared" si="46"/>
        <v>N/A</v>
      </c>
      <c r="E151" s="9">
        <v>0</v>
      </c>
      <c r="F151" s="7" t="str">
        <f t="shared" si="47"/>
        <v>N/A</v>
      </c>
      <c r="G151" s="9">
        <v>6.4842433000000003E-3</v>
      </c>
      <c r="H151" s="7" t="str">
        <f t="shared" si="48"/>
        <v>N/A</v>
      </c>
      <c r="I151" s="8" t="s">
        <v>1750</v>
      </c>
      <c r="J151" s="8" t="s">
        <v>1750</v>
      </c>
      <c r="K151" s="25" t="s">
        <v>734</v>
      </c>
      <c r="L151" s="85" t="str">
        <f t="shared" si="49"/>
        <v>N/A</v>
      </c>
    </row>
    <row r="152" spans="1:12" x14ac:dyDescent="0.25">
      <c r="A152" s="117" t="s">
        <v>998</v>
      </c>
      <c r="B152" s="21" t="s">
        <v>213</v>
      </c>
      <c r="C152" s="22">
        <v>4433</v>
      </c>
      <c r="D152" s="7" t="str">
        <f t="shared" ref="D152:D158" si="50">IF($B152="N/A","N/A",IF(C152&gt;10,"No",IF(C152&lt;-10,"No","Yes")))</f>
        <v>N/A</v>
      </c>
      <c r="E152" s="22">
        <v>4547</v>
      </c>
      <c r="F152" s="7" t="str">
        <f t="shared" ref="F152:F158" si="51">IF($B152="N/A","N/A",IF(E152&gt;10,"No",IF(E152&lt;-10,"No","Yes")))</f>
        <v>N/A</v>
      </c>
      <c r="G152" s="22">
        <v>13364</v>
      </c>
      <c r="H152" s="7" t="str">
        <f t="shared" ref="H152:H158" si="52">IF($B152="N/A","N/A",IF(G152&gt;10,"No",IF(G152&lt;-10,"No","Yes")))</f>
        <v>N/A</v>
      </c>
      <c r="I152" s="8">
        <v>2.5720000000000001</v>
      </c>
      <c r="J152" s="8">
        <v>193.9</v>
      </c>
      <c r="K152" s="25" t="s">
        <v>734</v>
      </c>
      <c r="L152" s="85" t="str">
        <f t="shared" ref="L152:L159" si="53">IF(J152="Div by 0", "N/A", IF(K152="N/A","N/A", IF(J152&gt;VALUE(MID(K152,1,2)), "No", IF(J152&lt;-1*VALUE(MID(K152,1,2)), "No", "Yes"))))</f>
        <v>No</v>
      </c>
    </row>
    <row r="153" spans="1:12" x14ac:dyDescent="0.25">
      <c r="A153" s="130" t="s">
        <v>999</v>
      </c>
      <c r="B153" s="21" t="s">
        <v>213</v>
      </c>
      <c r="C153" s="4">
        <v>5.0360692985000002</v>
      </c>
      <c r="D153" s="7" t="str">
        <f t="shared" si="50"/>
        <v>N/A</v>
      </c>
      <c r="E153" s="4">
        <v>5.3098068524000004</v>
      </c>
      <c r="F153" s="7" t="str">
        <f t="shared" si="51"/>
        <v>N/A</v>
      </c>
      <c r="G153" s="4">
        <v>14.529087529</v>
      </c>
      <c r="H153" s="7" t="str">
        <f t="shared" si="52"/>
        <v>N/A</v>
      </c>
      <c r="I153" s="8">
        <v>5.4359999999999999</v>
      </c>
      <c r="J153" s="8">
        <v>173.6</v>
      </c>
      <c r="K153" s="25" t="s">
        <v>734</v>
      </c>
      <c r="L153" s="85" t="str">
        <f t="shared" si="53"/>
        <v>No</v>
      </c>
    </row>
    <row r="154" spans="1:12" x14ac:dyDescent="0.25">
      <c r="A154" s="117" t="s">
        <v>1000</v>
      </c>
      <c r="B154" s="21" t="s">
        <v>213</v>
      </c>
      <c r="C154" s="4">
        <v>16.568705322</v>
      </c>
      <c r="D154" s="7" t="str">
        <f t="shared" si="50"/>
        <v>N/A</v>
      </c>
      <c r="E154" s="4">
        <v>16.590658908999998</v>
      </c>
      <c r="F154" s="7" t="str">
        <f t="shared" si="51"/>
        <v>N/A</v>
      </c>
      <c r="G154" s="4">
        <v>21.721311475</v>
      </c>
      <c r="H154" s="7" t="str">
        <f t="shared" si="52"/>
        <v>N/A</v>
      </c>
      <c r="I154" s="8">
        <v>0.13250000000000001</v>
      </c>
      <c r="J154" s="8">
        <v>30.92</v>
      </c>
      <c r="K154" s="25" t="s">
        <v>734</v>
      </c>
      <c r="L154" s="85" t="str">
        <f t="shared" si="53"/>
        <v>No</v>
      </c>
    </row>
    <row r="155" spans="1:12" x14ac:dyDescent="0.25">
      <c r="A155" s="117" t="s">
        <v>1001</v>
      </c>
      <c r="B155" s="21" t="s">
        <v>213</v>
      </c>
      <c r="C155" s="4">
        <v>25.772701861000002</v>
      </c>
      <c r="D155" s="7" t="str">
        <f t="shared" si="50"/>
        <v>N/A</v>
      </c>
      <c r="E155" s="4">
        <v>27.535631422000002</v>
      </c>
      <c r="F155" s="7" t="str">
        <f t="shared" si="51"/>
        <v>N/A</v>
      </c>
      <c r="G155" s="4">
        <v>36.896686160000002</v>
      </c>
      <c r="H155" s="7" t="str">
        <f t="shared" si="52"/>
        <v>N/A</v>
      </c>
      <c r="I155" s="8">
        <v>6.84</v>
      </c>
      <c r="J155" s="8">
        <v>34</v>
      </c>
      <c r="K155" s="25" t="s">
        <v>734</v>
      </c>
      <c r="L155" s="85" t="str">
        <f t="shared" si="53"/>
        <v>No</v>
      </c>
    </row>
    <row r="156" spans="1:12" x14ac:dyDescent="0.25">
      <c r="A156" s="117" t="s">
        <v>1002</v>
      </c>
      <c r="B156" s="21" t="s">
        <v>213</v>
      </c>
      <c r="C156" s="4">
        <v>0.23030537440000001</v>
      </c>
      <c r="D156" s="7" t="str">
        <f t="shared" si="50"/>
        <v>N/A</v>
      </c>
      <c r="E156" s="4">
        <v>0.2325023527</v>
      </c>
      <c r="F156" s="7" t="str">
        <f t="shared" si="51"/>
        <v>N/A</v>
      </c>
      <c r="G156" s="4">
        <v>8.8265145416999999</v>
      </c>
      <c r="H156" s="7" t="str">
        <f t="shared" si="52"/>
        <v>N/A</v>
      </c>
      <c r="I156" s="8">
        <v>0.95389999999999997</v>
      </c>
      <c r="J156" s="8">
        <v>3696</v>
      </c>
      <c r="K156" s="25" t="s">
        <v>734</v>
      </c>
      <c r="L156" s="85" t="str">
        <f t="shared" si="53"/>
        <v>No</v>
      </c>
    </row>
    <row r="157" spans="1:12" x14ac:dyDescent="0.25">
      <c r="A157" s="117" t="s">
        <v>1003</v>
      </c>
      <c r="B157" s="21" t="s">
        <v>213</v>
      </c>
      <c r="C157" s="4">
        <v>0.25957170670000002</v>
      </c>
      <c r="D157" s="7" t="str">
        <f t="shared" si="50"/>
        <v>N/A</v>
      </c>
      <c r="E157" s="4">
        <v>0.330413401</v>
      </c>
      <c r="F157" s="7" t="str">
        <f t="shared" si="51"/>
        <v>N/A</v>
      </c>
      <c r="G157" s="4">
        <v>13.986512773999999</v>
      </c>
      <c r="H157" s="7" t="str">
        <f t="shared" si="52"/>
        <v>N/A</v>
      </c>
      <c r="I157" s="8">
        <v>27.29</v>
      </c>
      <c r="J157" s="8">
        <v>4133</v>
      </c>
      <c r="K157" s="25" t="s">
        <v>734</v>
      </c>
      <c r="L157" s="85" t="str">
        <f t="shared" si="53"/>
        <v>No</v>
      </c>
    </row>
    <row r="158" spans="1:12" x14ac:dyDescent="0.25">
      <c r="A158" s="108" t="s">
        <v>1004</v>
      </c>
      <c r="B158" s="21" t="s">
        <v>213</v>
      </c>
      <c r="C158" s="22">
        <v>233</v>
      </c>
      <c r="D158" s="7" t="str">
        <f t="shared" si="50"/>
        <v>N/A</v>
      </c>
      <c r="E158" s="22">
        <v>208</v>
      </c>
      <c r="F158" s="7" t="str">
        <f t="shared" si="51"/>
        <v>N/A</v>
      </c>
      <c r="G158" s="22">
        <v>521</v>
      </c>
      <c r="H158" s="7" t="str">
        <f t="shared" si="52"/>
        <v>N/A</v>
      </c>
      <c r="I158" s="8">
        <v>-10.7</v>
      </c>
      <c r="J158" s="8">
        <v>150.5</v>
      </c>
      <c r="K158" s="25" t="s">
        <v>734</v>
      </c>
      <c r="L158" s="85" t="str">
        <f t="shared" si="53"/>
        <v>No</v>
      </c>
    </row>
    <row r="159" spans="1:12" ht="25" x14ac:dyDescent="0.25">
      <c r="A159" s="117" t="s">
        <v>1005</v>
      </c>
      <c r="B159" s="21" t="s">
        <v>213</v>
      </c>
      <c r="C159" s="22">
        <v>4555</v>
      </c>
      <c r="D159" s="7" t="str">
        <f>IF($B159="N/A","N/A",IF(C159&gt;10,"No",IF(C159&lt;-10,"No","Yes")))</f>
        <v>N/A</v>
      </c>
      <c r="E159" s="22">
        <v>4665</v>
      </c>
      <c r="F159" s="7" t="str">
        <f>IF($B159="N/A","N/A",IF(E159&gt;10,"No",IF(E159&lt;-10,"No","Yes")))</f>
        <v>N/A</v>
      </c>
      <c r="G159" s="22">
        <v>13643</v>
      </c>
      <c r="H159" s="7" t="str">
        <f>IF($B159="N/A","N/A",IF(G159&gt;10,"No",IF(G159&lt;-10,"No","Yes")))</f>
        <v>N/A</v>
      </c>
      <c r="I159" s="8">
        <v>2.415</v>
      </c>
      <c r="J159" s="8">
        <v>192.5</v>
      </c>
      <c r="K159" s="25" t="s">
        <v>734</v>
      </c>
      <c r="L159" s="85" t="str">
        <f t="shared" si="53"/>
        <v>No</v>
      </c>
    </row>
    <row r="160" spans="1:12" x14ac:dyDescent="0.25">
      <c r="A160" s="116" t="s">
        <v>1006</v>
      </c>
      <c r="B160" s="21" t="s">
        <v>213</v>
      </c>
      <c r="C160" s="22">
        <v>4284</v>
      </c>
      <c r="D160" s="7" t="str">
        <f t="shared" ref="D160:D234" si="54">IF($B160="N/A","N/A",IF(C160&gt;10,"No",IF(C160&lt;-10,"No","Yes")))</f>
        <v>N/A</v>
      </c>
      <c r="E160" s="22">
        <v>4317</v>
      </c>
      <c r="F160" s="7" t="str">
        <f t="shared" ref="F160:F234" si="55">IF($B160="N/A","N/A",IF(E160&gt;10,"No",IF(E160&lt;-10,"No","Yes")))</f>
        <v>N/A</v>
      </c>
      <c r="G160" s="22">
        <v>4784</v>
      </c>
      <c r="H160" s="7" t="str">
        <f t="shared" ref="H160:H223" si="56">IF($B160="N/A","N/A",IF(G160&gt;10,"No",IF(G160&lt;-10,"No","Yes")))</f>
        <v>N/A</v>
      </c>
      <c r="I160" s="8">
        <v>0.77029999999999998</v>
      </c>
      <c r="J160" s="8">
        <v>10.82</v>
      </c>
      <c r="K160" s="25" t="s">
        <v>734</v>
      </c>
      <c r="L160" s="85" t="str">
        <f t="shared" ref="L160:L223" si="57">IF(J160="Div by 0", "N/A", IF(K160="N/A","N/A", IF(J160&gt;VALUE(MID(K160,1,2)), "No", IF(J160&lt;-1*VALUE(MID(K160,1,2)), "No", "Yes"))))</f>
        <v>Yes</v>
      </c>
    </row>
    <row r="161" spans="1:12" x14ac:dyDescent="0.25">
      <c r="A161" s="132" t="s">
        <v>71</v>
      </c>
      <c r="B161" s="21" t="s">
        <v>213</v>
      </c>
      <c r="C161" s="4">
        <v>4.8667992048000004</v>
      </c>
      <c r="D161" s="7" t="str">
        <f t="shared" si="54"/>
        <v>N/A</v>
      </c>
      <c r="E161" s="4">
        <v>5.0412219446000002</v>
      </c>
      <c r="F161" s="7" t="str">
        <f t="shared" si="55"/>
        <v>N/A</v>
      </c>
      <c r="G161" s="4">
        <v>5.2010741348999998</v>
      </c>
      <c r="H161" s="7" t="str">
        <f t="shared" si="56"/>
        <v>N/A</v>
      </c>
      <c r="I161" s="8">
        <v>3.5840000000000001</v>
      </c>
      <c r="J161" s="8">
        <v>3.1709999999999998</v>
      </c>
      <c r="K161" s="25" t="s">
        <v>734</v>
      </c>
      <c r="L161" s="85" t="str">
        <f t="shared" si="57"/>
        <v>Yes</v>
      </c>
    </row>
    <row r="162" spans="1:12" x14ac:dyDescent="0.25">
      <c r="A162" s="116" t="s">
        <v>111</v>
      </c>
      <c r="B162" s="21" t="s">
        <v>213</v>
      </c>
      <c r="C162" s="4">
        <v>16.791104051000001</v>
      </c>
      <c r="D162" s="7" t="str">
        <f t="shared" si="54"/>
        <v>N/A</v>
      </c>
      <c r="E162" s="4">
        <v>16.842270797000001</v>
      </c>
      <c r="F162" s="7" t="str">
        <f t="shared" si="55"/>
        <v>N/A</v>
      </c>
      <c r="G162" s="4">
        <v>18.655130539999998</v>
      </c>
      <c r="H162" s="7" t="str">
        <f t="shared" si="56"/>
        <v>N/A</v>
      </c>
      <c r="I162" s="8">
        <v>0.30470000000000003</v>
      </c>
      <c r="J162" s="8">
        <v>10.76</v>
      </c>
      <c r="K162" s="25" t="s">
        <v>734</v>
      </c>
      <c r="L162" s="85" t="str">
        <f t="shared" si="57"/>
        <v>Yes</v>
      </c>
    </row>
    <row r="163" spans="1:12" x14ac:dyDescent="0.25">
      <c r="A163" s="116" t="s">
        <v>112</v>
      </c>
      <c r="B163" s="21" t="s">
        <v>213</v>
      </c>
      <c r="C163" s="4">
        <v>25.724782365999999</v>
      </c>
      <c r="D163" s="7" t="str">
        <f t="shared" si="54"/>
        <v>N/A</v>
      </c>
      <c r="E163" s="4">
        <v>26.814716606000001</v>
      </c>
      <c r="F163" s="7" t="str">
        <f t="shared" si="55"/>
        <v>N/A</v>
      </c>
      <c r="G163" s="4">
        <v>27.59454191</v>
      </c>
      <c r="H163" s="7" t="str">
        <f t="shared" si="56"/>
        <v>N/A</v>
      </c>
      <c r="I163" s="8">
        <v>4.2370000000000001</v>
      </c>
      <c r="J163" s="8">
        <v>2.9079999999999999</v>
      </c>
      <c r="K163" s="25" t="s">
        <v>734</v>
      </c>
      <c r="L163" s="85" t="str">
        <f t="shared" si="57"/>
        <v>Yes</v>
      </c>
    </row>
    <row r="164" spans="1:12" x14ac:dyDescent="0.25">
      <c r="A164" s="116" t="s">
        <v>113</v>
      </c>
      <c r="B164" s="21" t="s">
        <v>213</v>
      </c>
      <c r="C164" s="4">
        <v>1.05483378E-2</v>
      </c>
      <c r="D164" s="7" t="str">
        <f t="shared" si="54"/>
        <v>N/A</v>
      </c>
      <c r="E164" s="4">
        <v>1.8452567699999999E-2</v>
      </c>
      <c r="F164" s="7" t="str">
        <f t="shared" si="55"/>
        <v>N/A</v>
      </c>
      <c r="G164" s="4">
        <v>2.7998460100000001E-2</v>
      </c>
      <c r="H164" s="7" t="str">
        <f t="shared" si="56"/>
        <v>N/A</v>
      </c>
      <c r="I164" s="8">
        <v>74.930000000000007</v>
      </c>
      <c r="J164" s="8">
        <v>51.73</v>
      </c>
      <c r="K164" s="25" t="s">
        <v>734</v>
      </c>
      <c r="L164" s="85" t="str">
        <f t="shared" si="57"/>
        <v>No</v>
      </c>
    </row>
    <row r="165" spans="1:12" x14ac:dyDescent="0.25">
      <c r="A165" s="116" t="s">
        <v>114</v>
      </c>
      <c r="B165" s="21" t="s">
        <v>213</v>
      </c>
      <c r="C165" s="4">
        <v>0</v>
      </c>
      <c r="D165" s="7" t="str">
        <f t="shared" si="54"/>
        <v>N/A</v>
      </c>
      <c r="E165" s="4">
        <v>0</v>
      </c>
      <c r="F165" s="7" t="str">
        <f t="shared" si="55"/>
        <v>N/A</v>
      </c>
      <c r="G165" s="4">
        <v>0</v>
      </c>
      <c r="H165" s="7" t="str">
        <f t="shared" si="56"/>
        <v>N/A</v>
      </c>
      <c r="I165" s="8" t="s">
        <v>1750</v>
      </c>
      <c r="J165" s="8" t="s">
        <v>1750</v>
      </c>
      <c r="K165" s="25" t="s">
        <v>734</v>
      </c>
      <c r="L165" s="85" t="str">
        <f t="shared" si="57"/>
        <v>N/A</v>
      </c>
    </row>
    <row r="166" spans="1:12" x14ac:dyDescent="0.25">
      <c r="A166" s="116" t="s">
        <v>426</v>
      </c>
      <c r="B166" s="21" t="s">
        <v>213</v>
      </c>
      <c r="C166" s="22">
        <v>1049</v>
      </c>
      <c r="D166" s="7" t="str">
        <f>IF($B166="N/A","N/A",IF(C166&gt;10,"No",IF(C166&lt;-10,"No","Yes")))</f>
        <v>N/A</v>
      </c>
      <c r="E166" s="22">
        <v>1066</v>
      </c>
      <c r="F166" s="7" t="str">
        <f>IF($B166="N/A","N/A",IF(E166&gt;10,"No",IF(E166&lt;-10,"No","Yes")))</f>
        <v>N/A</v>
      </c>
      <c r="G166" s="22">
        <v>1210</v>
      </c>
      <c r="H166" s="7" t="str">
        <f>IF($B166="N/A","N/A",IF(G166&gt;10,"No",IF(G166&lt;-10,"No","Yes")))</f>
        <v>N/A</v>
      </c>
      <c r="I166" s="8">
        <v>1.621</v>
      </c>
      <c r="J166" s="8">
        <v>13.51</v>
      </c>
      <c r="K166" s="25" t="s">
        <v>734</v>
      </c>
      <c r="L166" s="85" t="str">
        <f t="shared" si="57"/>
        <v>Yes</v>
      </c>
    </row>
    <row r="167" spans="1:12" x14ac:dyDescent="0.25">
      <c r="A167" s="116" t="s">
        <v>427</v>
      </c>
      <c r="B167" s="21" t="s">
        <v>213</v>
      </c>
      <c r="C167" s="22">
        <v>11</v>
      </c>
      <c r="D167" s="7" t="str">
        <f>IF($B167="N/A","N/A",IF(C167&gt;10,"No",IF(C167&lt;-10,"No","Yes")))</f>
        <v>N/A</v>
      </c>
      <c r="E167" s="22">
        <v>11</v>
      </c>
      <c r="F167" s="7" t="str">
        <f>IF($B167="N/A","N/A",IF(E167&gt;10,"No",IF(E167&lt;-10,"No","Yes")))</f>
        <v>N/A</v>
      </c>
      <c r="G167" s="22">
        <v>19</v>
      </c>
      <c r="H167" s="7" t="str">
        <f>IF($B167="N/A","N/A",IF(G167&gt;10,"No",IF(G167&lt;-10,"No","Yes")))</f>
        <v>N/A</v>
      </c>
      <c r="I167" s="8">
        <v>-37.5</v>
      </c>
      <c r="J167" s="8">
        <v>280</v>
      </c>
      <c r="K167" s="25" t="s">
        <v>734</v>
      </c>
      <c r="L167" s="85" t="str">
        <f t="shared" si="57"/>
        <v>No</v>
      </c>
    </row>
    <row r="168" spans="1:12" x14ac:dyDescent="0.25">
      <c r="A168" s="116" t="s">
        <v>428</v>
      </c>
      <c r="B168" s="21" t="s">
        <v>213</v>
      </c>
      <c r="C168" s="22">
        <v>1666</v>
      </c>
      <c r="D168" s="7" t="str">
        <f>IF($B168="N/A","N/A",IF(C168&gt;10,"No",IF(C168&lt;-10,"No","Yes")))</f>
        <v>N/A</v>
      </c>
      <c r="E168" s="22">
        <v>1716</v>
      </c>
      <c r="F168" s="7" t="str">
        <f>IF($B168="N/A","N/A",IF(E168&gt;10,"No",IF(E168&lt;-10,"No","Yes")))</f>
        <v>N/A</v>
      </c>
      <c r="G168" s="22">
        <v>1881</v>
      </c>
      <c r="H168" s="7" t="str">
        <f>IF($B168="N/A","N/A",IF(G168&gt;10,"No",IF(G168&lt;-10,"No","Yes")))</f>
        <v>N/A</v>
      </c>
      <c r="I168" s="8">
        <v>3.0009999999999999</v>
      </c>
      <c r="J168" s="8">
        <v>9.6150000000000002</v>
      </c>
      <c r="K168" s="25" t="s">
        <v>734</v>
      </c>
      <c r="L168" s="85" t="str">
        <f t="shared" si="57"/>
        <v>Yes</v>
      </c>
    </row>
    <row r="169" spans="1:12" x14ac:dyDescent="0.25">
      <c r="A169" s="116" t="s">
        <v>429</v>
      </c>
      <c r="B169" s="21" t="s">
        <v>213</v>
      </c>
      <c r="C169" s="22">
        <v>1555</v>
      </c>
      <c r="D169" s="7" t="str">
        <f>IF($B169="N/A","N/A",IF(C169&gt;10,"No",IF(C169&lt;-10,"No","Yes")))</f>
        <v>N/A</v>
      </c>
      <c r="E169" s="22">
        <v>1520</v>
      </c>
      <c r="F169" s="7" t="str">
        <f>IF($B169="N/A","N/A",IF(E169&gt;10,"No",IF(E169&lt;-10,"No","Yes")))</f>
        <v>N/A</v>
      </c>
      <c r="G169" s="22">
        <v>1658</v>
      </c>
      <c r="H169" s="7" t="str">
        <f>IF($B169="N/A","N/A",IF(G169&gt;10,"No",IF(G169&lt;-10,"No","Yes")))</f>
        <v>N/A</v>
      </c>
      <c r="I169" s="8">
        <v>-2.25</v>
      </c>
      <c r="J169" s="8">
        <v>9.0790000000000006</v>
      </c>
      <c r="K169" s="25" t="s">
        <v>734</v>
      </c>
      <c r="L169" s="85" t="str">
        <f t="shared" si="57"/>
        <v>Yes</v>
      </c>
    </row>
    <row r="170" spans="1:12" x14ac:dyDescent="0.25">
      <c r="A170" s="116" t="s">
        <v>1724</v>
      </c>
      <c r="B170" s="21" t="s">
        <v>213</v>
      </c>
      <c r="C170" s="22">
        <v>11</v>
      </c>
      <c r="D170" s="7" t="str">
        <f>IF($B170="N/A","N/A",IF(C170&gt;10,"No",IF(C170&lt;-10,"No","Yes")))</f>
        <v>N/A</v>
      </c>
      <c r="E170" s="22">
        <v>11</v>
      </c>
      <c r="F170" s="7" t="str">
        <f>IF($B170="N/A","N/A",IF(E170&gt;10,"No",IF(E170&lt;-10,"No","Yes")))</f>
        <v>N/A</v>
      </c>
      <c r="G170" s="22">
        <v>16</v>
      </c>
      <c r="H170" s="7" t="str">
        <f>IF($B170="N/A","N/A",IF(G170&gt;10,"No",IF(G170&lt;-10,"No","Yes")))</f>
        <v>N/A</v>
      </c>
      <c r="I170" s="8">
        <v>66.67</v>
      </c>
      <c r="J170" s="8">
        <v>60</v>
      </c>
      <c r="K170" s="25" t="s">
        <v>734</v>
      </c>
      <c r="L170" s="85" t="str">
        <f t="shared" si="57"/>
        <v>No</v>
      </c>
    </row>
    <row r="171" spans="1:12" x14ac:dyDescent="0.25">
      <c r="A171" s="130" t="s">
        <v>1007</v>
      </c>
      <c r="B171" s="21" t="s">
        <v>213</v>
      </c>
      <c r="C171" s="22">
        <v>1892</v>
      </c>
      <c r="D171" s="7" t="str">
        <f t="shared" si="54"/>
        <v>N/A</v>
      </c>
      <c r="E171" s="22">
        <v>1955</v>
      </c>
      <c r="F171" s="7" t="str">
        <f t="shared" si="55"/>
        <v>N/A</v>
      </c>
      <c r="G171" s="22">
        <v>337</v>
      </c>
      <c r="H171" s="7" t="str">
        <f t="shared" si="56"/>
        <v>N/A</v>
      </c>
      <c r="I171" s="8">
        <v>3.33</v>
      </c>
      <c r="J171" s="8">
        <v>-82.8</v>
      </c>
      <c r="K171" s="25" t="s">
        <v>734</v>
      </c>
      <c r="L171" s="85" t="str">
        <f t="shared" si="57"/>
        <v>No</v>
      </c>
    </row>
    <row r="172" spans="1:12" x14ac:dyDescent="0.25">
      <c r="A172" s="116" t="s">
        <v>1008</v>
      </c>
      <c r="B172" s="21" t="s">
        <v>213</v>
      </c>
      <c r="C172" s="22">
        <v>960</v>
      </c>
      <c r="D172" s="7" t="str">
        <f>IF($B172="N/A","N/A",IF(C172&gt;10,"No",IF(C172&lt;-10,"No","Yes")))</f>
        <v>N/A</v>
      </c>
      <c r="E172" s="22">
        <v>973</v>
      </c>
      <c r="F172" s="7" t="str">
        <f>IF($B172="N/A","N/A",IF(E172&gt;10,"No",IF(E172&lt;-10,"No","Yes")))</f>
        <v>N/A</v>
      </c>
      <c r="G172" s="22">
        <v>207</v>
      </c>
      <c r="H172" s="7" t="str">
        <f>IF($B172="N/A","N/A",IF(G172&gt;10,"No",IF(G172&lt;-10,"No","Yes")))</f>
        <v>N/A</v>
      </c>
      <c r="I172" s="8">
        <v>1.3540000000000001</v>
      </c>
      <c r="J172" s="8">
        <v>-78.7</v>
      </c>
      <c r="K172" s="25" t="s">
        <v>734</v>
      </c>
      <c r="L172" s="85" t="str">
        <f t="shared" si="57"/>
        <v>No</v>
      </c>
    </row>
    <row r="173" spans="1:12" x14ac:dyDescent="0.25">
      <c r="A173" s="116" t="s">
        <v>1009</v>
      </c>
      <c r="B173" s="21" t="s">
        <v>213</v>
      </c>
      <c r="C173" s="22">
        <v>11</v>
      </c>
      <c r="D173" s="7" t="str">
        <f>IF($B173="N/A","N/A",IF(C173&gt;10,"No",IF(C173&lt;-10,"No","Yes")))</f>
        <v>N/A</v>
      </c>
      <c r="E173" s="22">
        <v>11</v>
      </c>
      <c r="F173" s="7" t="str">
        <f>IF($B173="N/A","N/A",IF(E173&gt;10,"No",IF(E173&lt;-10,"No","Yes")))</f>
        <v>N/A</v>
      </c>
      <c r="G173" s="22">
        <v>11</v>
      </c>
      <c r="H173" s="7" t="str">
        <f>IF($B173="N/A","N/A",IF(G173&gt;10,"No",IF(G173&lt;-10,"No","Yes")))</f>
        <v>N/A</v>
      </c>
      <c r="I173" s="8">
        <v>-42.9</v>
      </c>
      <c r="J173" s="8">
        <v>50</v>
      </c>
      <c r="K173" s="25" t="s">
        <v>734</v>
      </c>
      <c r="L173" s="85" t="str">
        <f t="shared" si="57"/>
        <v>No</v>
      </c>
    </row>
    <row r="174" spans="1:12" ht="25" x14ac:dyDescent="0.25">
      <c r="A174" s="116" t="s">
        <v>1010</v>
      </c>
      <c r="B174" s="21" t="s">
        <v>213</v>
      </c>
      <c r="C174" s="22">
        <v>631</v>
      </c>
      <c r="D174" s="7" t="str">
        <f>IF($B174="N/A","N/A",IF(C174&gt;10,"No",IF(C174&lt;-10,"No","Yes")))</f>
        <v>N/A</v>
      </c>
      <c r="E174" s="22">
        <v>674</v>
      </c>
      <c r="F174" s="7" t="str">
        <f>IF($B174="N/A","N/A",IF(E174&gt;10,"No",IF(E174&lt;-10,"No","Yes")))</f>
        <v>N/A</v>
      </c>
      <c r="G174" s="22">
        <v>78</v>
      </c>
      <c r="H174" s="7" t="str">
        <f>IF($B174="N/A","N/A",IF(G174&gt;10,"No",IF(G174&lt;-10,"No","Yes")))</f>
        <v>N/A</v>
      </c>
      <c r="I174" s="8">
        <v>6.8150000000000004</v>
      </c>
      <c r="J174" s="8">
        <v>-88.4</v>
      </c>
      <c r="K174" s="25" t="s">
        <v>734</v>
      </c>
      <c r="L174" s="85" t="str">
        <f t="shared" si="57"/>
        <v>No</v>
      </c>
    </row>
    <row r="175" spans="1:12" x14ac:dyDescent="0.25">
      <c r="A175" s="116" t="s">
        <v>1011</v>
      </c>
      <c r="B175" s="21" t="s">
        <v>213</v>
      </c>
      <c r="C175" s="22">
        <v>294</v>
      </c>
      <c r="D175" s="7" t="str">
        <f>IF($B175="N/A","N/A",IF(C175&gt;10,"No",IF(C175&lt;-10,"No","Yes")))</f>
        <v>N/A</v>
      </c>
      <c r="E175" s="22">
        <v>304</v>
      </c>
      <c r="F175" s="7" t="str">
        <f>IF($B175="N/A","N/A",IF(E175&gt;10,"No",IF(E175&lt;-10,"No","Yes")))</f>
        <v>N/A</v>
      </c>
      <c r="G175" s="22">
        <v>46</v>
      </c>
      <c r="H175" s="7" t="str">
        <f>IF($B175="N/A","N/A",IF(G175&gt;10,"No",IF(G175&lt;-10,"No","Yes")))</f>
        <v>N/A</v>
      </c>
      <c r="I175" s="8">
        <v>3.4009999999999998</v>
      </c>
      <c r="J175" s="8">
        <v>-84.9</v>
      </c>
      <c r="K175" s="25" t="s">
        <v>734</v>
      </c>
      <c r="L175" s="85" t="str">
        <f t="shared" si="57"/>
        <v>No</v>
      </c>
    </row>
    <row r="176" spans="1:12" ht="25" x14ac:dyDescent="0.25">
      <c r="A176" s="116" t="s">
        <v>1725</v>
      </c>
      <c r="B176" s="21" t="s">
        <v>213</v>
      </c>
      <c r="C176" s="22">
        <v>0</v>
      </c>
      <c r="D176" s="7" t="str">
        <f>IF($B176="N/A","N/A",IF(C176&gt;10,"No",IF(C176&lt;-10,"No","Yes")))</f>
        <v>N/A</v>
      </c>
      <c r="E176" s="22">
        <v>0</v>
      </c>
      <c r="F176" s="7" t="str">
        <f>IF($B176="N/A","N/A",IF(E176&gt;10,"No",IF(E176&lt;-10,"No","Yes")))</f>
        <v>N/A</v>
      </c>
      <c r="G176" s="22">
        <v>0</v>
      </c>
      <c r="H176" s="7" t="str">
        <f>IF($B176="N/A","N/A",IF(G176&gt;10,"No",IF(G176&lt;-10,"No","Yes")))</f>
        <v>N/A</v>
      </c>
      <c r="I176" s="8" t="s">
        <v>1750</v>
      </c>
      <c r="J176" s="8" t="s">
        <v>1750</v>
      </c>
      <c r="K176" s="25" t="s">
        <v>734</v>
      </c>
      <c r="L176" s="85" t="str">
        <f t="shared" si="57"/>
        <v>N/A</v>
      </c>
    </row>
    <row r="177" spans="1:12" x14ac:dyDescent="0.25">
      <c r="A177" s="130" t="s">
        <v>1012</v>
      </c>
      <c r="B177" s="21" t="s">
        <v>213</v>
      </c>
      <c r="C177" s="22">
        <v>0</v>
      </c>
      <c r="D177" s="7" t="str">
        <f t="shared" si="54"/>
        <v>N/A</v>
      </c>
      <c r="E177" s="22">
        <v>0</v>
      </c>
      <c r="F177" s="7" t="str">
        <f t="shared" si="55"/>
        <v>N/A</v>
      </c>
      <c r="G177" s="22">
        <v>0</v>
      </c>
      <c r="H177" s="7" t="str">
        <f t="shared" si="56"/>
        <v>N/A</v>
      </c>
      <c r="I177" s="8" t="s">
        <v>1750</v>
      </c>
      <c r="J177" s="8" t="s">
        <v>1750</v>
      </c>
      <c r="K177" s="25" t="s">
        <v>734</v>
      </c>
      <c r="L177" s="85" t="str">
        <f t="shared" si="57"/>
        <v>N/A</v>
      </c>
    </row>
    <row r="178" spans="1:12" x14ac:dyDescent="0.25">
      <c r="A178" s="116" t="s">
        <v>1013</v>
      </c>
      <c r="B178" s="21" t="s">
        <v>213</v>
      </c>
      <c r="C178" s="22">
        <v>0</v>
      </c>
      <c r="D178" s="7" t="str">
        <f t="shared" si="54"/>
        <v>N/A</v>
      </c>
      <c r="E178" s="22">
        <v>0</v>
      </c>
      <c r="F178" s="7" t="str">
        <f t="shared" si="55"/>
        <v>N/A</v>
      </c>
      <c r="G178" s="22">
        <v>0</v>
      </c>
      <c r="H178" s="7" t="str">
        <f t="shared" si="56"/>
        <v>N/A</v>
      </c>
      <c r="I178" s="8" t="s">
        <v>1750</v>
      </c>
      <c r="J178" s="8" t="s">
        <v>1750</v>
      </c>
      <c r="K178" s="25" t="s">
        <v>734</v>
      </c>
      <c r="L178" s="85" t="str">
        <f t="shared" si="57"/>
        <v>N/A</v>
      </c>
    </row>
    <row r="179" spans="1:12" x14ac:dyDescent="0.25">
      <c r="A179" s="116" t="s">
        <v>1014</v>
      </c>
      <c r="B179" s="21" t="s">
        <v>213</v>
      </c>
      <c r="C179" s="22">
        <v>0</v>
      </c>
      <c r="D179" s="7" t="str">
        <f t="shared" si="54"/>
        <v>N/A</v>
      </c>
      <c r="E179" s="22">
        <v>0</v>
      </c>
      <c r="F179" s="7" t="str">
        <f t="shared" si="55"/>
        <v>N/A</v>
      </c>
      <c r="G179" s="22">
        <v>0</v>
      </c>
      <c r="H179" s="7" t="str">
        <f t="shared" si="56"/>
        <v>N/A</v>
      </c>
      <c r="I179" s="8" t="s">
        <v>1750</v>
      </c>
      <c r="J179" s="8" t="s">
        <v>1750</v>
      </c>
      <c r="K179" s="25" t="s">
        <v>734</v>
      </c>
      <c r="L179" s="85" t="str">
        <f t="shared" si="57"/>
        <v>N/A</v>
      </c>
    </row>
    <row r="180" spans="1:12" x14ac:dyDescent="0.25">
      <c r="A180" s="116" t="s">
        <v>1015</v>
      </c>
      <c r="B180" s="21" t="s">
        <v>213</v>
      </c>
      <c r="C180" s="22">
        <v>0</v>
      </c>
      <c r="D180" s="7" t="str">
        <f t="shared" si="54"/>
        <v>N/A</v>
      </c>
      <c r="E180" s="22">
        <v>0</v>
      </c>
      <c r="F180" s="7" t="str">
        <f t="shared" si="55"/>
        <v>N/A</v>
      </c>
      <c r="G180" s="22">
        <v>0</v>
      </c>
      <c r="H180" s="7" t="str">
        <f t="shared" si="56"/>
        <v>N/A</v>
      </c>
      <c r="I180" s="8" t="s">
        <v>1750</v>
      </c>
      <c r="J180" s="8" t="s">
        <v>1750</v>
      </c>
      <c r="K180" s="25" t="s">
        <v>734</v>
      </c>
      <c r="L180" s="85" t="str">
        <f t="shared" si="57"/>
        <v>N/A</v>
      </c>
    </row>
    <row r="181" spans="1:12" x14ac:dyDescent="0.25">
      <c r="A181" s="116" t="s">
        <v>1016</v>
      </c>
      <c r="B181" s="21" t="s">
        <v>213</v>
      </c>
      <c r="C181" s="22">
        <v>0</v>
      </c>
      <c r="D181" s="7" t="str">
        <f t="shared" si="54"/>
        <v>N/A</v>
      </c>
      <c r="E181" s="22">
        <v>0</v>
      </c>
      <c r="F181" s="7" t="str">
        <f t="shared" si="55"/>
        <v>N/A</v>
      </c>
      <c r="G181" s="22">
        <v>0</v>
      </c>
      <c r="H181" s="7" t="str">
        <f t="shared" si="56"/>
        <v>N/A</v>
      </c>
      <c r="I181" s="8" t="s">
        <v>1750</v>
      </c>
      <c r="J181" s="8" t="s">
        <v>1750</v>
      </c>
      <c r="K181" s="25" t="s">
        <v>734</v>
      </c>
      <c r="L181" s="85" t="str">
        <f t="shared" si="57"/>
        <v>N/A</v>
      </c>
    </row>
    <row r="182" spans="1:12" x14ac:dyDescent="0.25">
      <c r="A182" s="116" t="s">
        <v>1726</v>
      </c>
      <c r="B182" s="21" t="s">
        <v>213</v>
      </c>
      <c r="C182" s="22">
        <v>0</v>
      </c>
      <c r="D182" s="7" t="str">
        <f t="shared" si="54"/>
        <v>N/A</v>
      </c>
      <c r="E182" s="22">
        <v>0</v>
      </c>
      <c r="F182" s="7" t="str">
        <f t="shared" si="55"/>
        <v>N/A</v>
      </c>
      <c r="G182" s="22">
        <v>0</v>
      </c>
      <c r="H182" s="7" t="str">
        <f t="shared" si="56"/>
        <v>N/A</v>
      </c>
      <c r="I182" s="8" t="s">
        <v>1750</v>
      </c>
      <c r="J182" s="8" t="s">
        <v>1750</v>
      </c>
      <c r="K182" s="25" t="s">
        <v>734</v>
      </c>
      <c r="L182" s="85" t="str">
        <f t="shared" si="57"/>
        <v>N/A</v>
      </c>
    </row>
    <row r="183" spans="1:12" x14ac:dyDescent="0.25">
      <c r="A183" s="130" t="s">
        <v>1017</v>
      </c>
      <c r="B183" s="25" t="s">
        <v>213</v>
      </c>
      <c r="C183" s="1">
        <v>0</v>
      </c>
      <c r="D183" s="7" t="str">
        <f t="shared" si="54"/>
        <v>N/A</v>
      </c>
      <c r="E183" s="1">
        <v>0</v>
      </c>
      <c r="F183" s="7" t="str">
        <f t="shared" si="55"/>
        <v>N/A</v>
      </c>
      <c r="G183" s="1">
        <v>0</v>
      </c>
      <c r="H183" s="7" t="str">
        <f t="shared" si="56"/>
        <v>N/A</v>
      </c>
      <c r="I183" s="8" t="s">
        <v>1750</v>
      </c>
      <c r="J183" s="8" t="s">
        <v>1750</v>
      </c>
      <c r="K183" s="25" t="s">
        <v>734</v>
      </c>
      <c r="L183" s="118" t="str">
        <f t="shared" si="57"/>
        <v>N/A</v>
      </c>
    </row>
    <row r="184" spans="1:12" x14ac:dyDescent="0.25">
      <c r="A184" s="116" t="s">
        <v>1018</v>
      </c>
      <c r="B184" s="21" t="s">
        <v>213</v>
      </c>
      <c r="C184" s="22">
        <v>0</v>
      </c>
      <c r="D184" s="7" t="str">
        <f t="shared" si="54"/>
        <v>N/A</v>
      </c>
      <c r="E184" s="22">
        <v>0</v>
      </c>
      <c r="F184" s="7" t="str">
        <f t="shared" si="55"/>
        <v>N/A</v>
      </c>
      <c r="G184" s="22">
        <v>0</v>
      </c>
      <c r="H184" s="7" t="str">
        <f t="shared" si="56"/>
        <v>N/A</v>
      </c>
      <c r="I184" s="8" t="s">
        <v>1750</v>
      </c>
      <c r="J184" s="8" t="s">
        <v>1750</v>
      </c>
      <c r="K184" s="25" t="s">
        <v>734</v>
      </c>
      <c r="L184" s="85" t="str">
        <f t="shared" si="57"/>
        <v>N/A</v>
      </c>
    </row>
    <row r="185" spans="1:12" x14ac:dyDescent="0.25">
      <c r="A185" s="116" t="s">
        <v>1019</v>
      </c>
      <c r="B185" s="21" t="s">
        <v>213</v>
      </c>
      <c r="C185" s="22">
        <v>0</v>
      </c>
      <c r="D185" s="7" t="str">
        <f t="shared" si="54"/>
        <v>N/A</v>
      </c>
      <c r="E185" s="22">
        <v>0</v>
      </c>
      <c r="F185" s="7" t="str">
        <f t="shared" si="55"/>
        <v>N/A</v>
      </c>
      <c r="G185" s="22">
        <v>0</v>
      </c>
      <c r="H185" s="7" t="str">
        <f t="shared" si="56"/>
        <v>N/A</v>
      </c>
      <c r="I185" s="8" t="s">
        <v>1750</v>
      </c>
      <c r="J185" s="8" t="s">
        <v>1750</v>
      </c>
      <c r="K185" s="25" t="s">
        <v>734</v>
      </c>
      <c r="L185" s="85" t="str">
        <f t="shared" si="57"/>
        <v>N/A</v>
      </c>
    </row>
    <row r="186" spans="1:12" x14ac:dyDescent="0.25">
      <c r="A186" s="116" t="s">
        <v>1020</v>
      </c>
      <c r="B186" s="21" t="s">
        <v>213</v>
      </c>
      <c r="C186" s="22">
        <v>0</v>
      </c>
      <c r="D186" s="7" t="str">
        <f t="shared" si="54"/>
        <v>N/A</v>
      </c>
      <c r="E186" s="22">
        <v>0</v>
      </c>
      <c r="F186" s="7" t="str">
        <f t="shared" si="55"/>
        <v>N/A</v>
      </c>
      <c r="G186" s="22">
        <v>0</v>
      </c>
      <c r="H186" s="7" t="str">
        <f t="shared" si="56"/>
        <v>N/A</v>
      </c>
      <c r="I186" s="8" t="s">
        <v>1750</v>
      </c>
      <c r="J186" s="8" t="s">
        <v>1750</v>
      </c>
      <c r="K186" s="25" t="s">
        <v>734</v>
      </c>
      <c r="L186" s="85" t="str">
        <f t="shared" si="57"/>
        <v>N/A</v>
      </c>
    </row>
    <row r="187" spans="1:12" x14ac:dyDescent="0.25">
      <c r="A187" s="116" t="s">
        <v>1021</v>
      </c>
      <c r="B187" s="21" t="s">
        <v>213</v>
      </c>
      <c r="C187" s="22">
        <v>0</v>
      </c>
      <c r="D187" s="7" t="str">
        <f t="shared" si="54"/>
        <v>N/A</v>
      </c>
      <c r="E187" s="22">
        <v>0</v>
      </c>
      <c r="F187" s="7" t="str">
        <f t="shared" si="55"/>
        <v>N/A</v>
      </c>
      <c r="G187" s="22">
        <v>0</v>
      </c>
      <c r="H187" s="7" t="str">
        <f t="shared" si="56"/>
        <v>N/A</v>
      </c>
      <c r="I187" s="8" t="s">
        <v>1750</v>
      </c>
      <c r="J187" s="8" t="s">
        <v>1750</v>
      </c>
      <c r="K187" s="25" t="s">
        <v>734</v>
      </c>
      <c r="L187" s="85" t="str">
        <f t="shared" si="57"/>
        <v>N/A</v>
      </c>
    </row>
    <row r="188" spans="1:12" ht="25" x14ac:dyDescent="0.25">
      <c r="A188" s="116" t="s">
        <v>1727</v>
      </c>
      <c r="B188" s="21" t="s">
        <v>213</v>
      </c>
      <c r="C188" s="22">
        <v>0</v>
      </c>
      <c r="D188" s="7" t="str">
        <f t="shared" si="54"/>
        <v>N/A</v>
      </c>
      <c r="E188" s="22">
        <v>0</v>
      </c>
      <c r="F188" s="7" t="str">
        <f t="shared" si="55"/>
        <v>N/A</v>
      </c>
      <c r="G188" s="22">
        <v>0</v>
      </c>
      <c r="H188" s="7" t="str">
        <f t="shared" si="56"/>
        <v>N/A</v>
      </c>
      <c r="I188" s="8" t="s">
        <v>1750</v>
      </c>
      <c r="J188" s="8" t="s">
        <v>1750</v>
      </c>
      <c r="K188" s="25" t="s">
        <v>734</v>
      </c>
      <c r="L188" s="85" t="str">
        <f t="shared" si="57"/>
        <v>N/A</v>
      </c>
    </row>
    <row r="189" spans="1:12" x14ac:dyDescent="0.25">
      <c r="A189" s="130" t="s">
        <v>1022</v>
      </c>
      <c r="B189" s="25" t="s">
        <v>213</v>
      </c>
      <c r="C189" s="1">
        <v>186</v>
      </c>
      <c r="D189" s="7" t="str">
        <f t="shared" si="54"/>
        <v>N/A</v>
      </c>
      <c r="E189" s="1">
        <v>172</v>
      </c>
      <c r="F189" s="7" t="str">
        <f t="shared" si="55"/>
        <v>N/A</v>
      </c>
      <c r="G189" s="1">
        <v>11</v>
      </c>
      <c r="H189" s="7" t="str">
        <f t="shared" si="56"/>
        <v>N/A</v>
      </c>
      <c r="I189" s="8">
        <v>-7.53</v>
      </c>
      <c r="J189" s="8">
        <v>-95.3</v>
      </c>
      <c r="K189" s="25" t="s">
        <v>734</v>
      </c>
      <c r="L189" s="118" t="str">
        <f t="shared" si="57"/>
        <v>No</v>
      </c>
    </row>
    <row r="190" spans="1:12" ht="25" x14ac:dyDescent="0.25">
      <c r="A190" s="116" t="s">
        <v>1023</v>
      </c>
      <c r="B190" s="21" t="s">
        <v>213</v>
      </c>
      <c r="C190" s="22">
        <v>11</v>
      </c>
      <c r="D190" s="7" t="str">
        <f t="shared" si="54"/>
        <v>N/A</v>
      </c>
      <c r="E190" s="22">
        <v>0</v>
      </c>
      <c r="F190" s="7" t="str">
        <f t="shared" si="55"/>
        <v>N/A</v>
      </c>
      <c r="G190" s="22">
        <v>0</v>
      </c>
      <c r="H190" s="7" t="str">
        <f t="shared" si="56"/>
        <v>N/A</v>
      </c>
      <c r="I190" s="8">
        <v>-100</v>
      </c>
      <c r="J190" s="8" t="s">
        <v>1750</v>
      </c>
      <c r="K190" s="25" t="s">
        <v>734</v>
      </c>
      <c r="L190" s="85" t="str">
        <f t="shared" si="57"/>
        <v>N/A</v>
      </c>
    </row>
    <row r="191" spans="1:12" ht="25" x14ac:dyDescent="0.25">
      <c r="A191" s="116" t="s">
        <v>1024</v>
      </c>
      <c r="B191" s="21" t="s">
        <v>213</v>
      </c>
      <c r="C191" s="22">
        <v>0</v>
      </c>
      <c r="D191" s="7" t="str">
        <f t="shared" si="54"/>
        <v>N/A</v>
      </c>
      <c r="E191" s="22">
        <v>0</v>
      </c>
      <c r="F191" s="7" t="str">
        <f t="shared" si="55"/>
        <v>N/A</v>
      </c>
      <c r="G191" s="22">
        <v>0</v>
      </c>
      <c r="H191" s="7" t="str">
        <f t="shared" si="56"/>
        <v>N/A</v>
      </c>
      <c r="I191" s="8" t="s">
        <v>1750</v>
      </c>
      <c r="J191" s="8" t="s">
        <v>1750</v>
      </c>
      <c r="K191" s="25" t="s">
        <v>734</v>
      </c>
      <c r="L191" s="85" t="str">
        <f t="shared" si="57"/>
        <v>N/A</v>
      </c>
    </row>
    <row r="192" spans="1:12" ht="25" x14ac:dyDescent="0.25">
      <c r="A192" s="116" t="s">
        <v>1025</v>
      </c>
      <c r="B192" s="21" t="s">
        <v>213</v>
      </c>
      <c r="C192" s="22">
        <v>143</v>
      </c>
      <c r="D192" s="7" t="str">
        <f t="shared" si="54"/>
        <v>N/A</v>
      </c>
      <c r="E192" s="22">
        <v>134</v>
      </c>
      <c r="F192" s="7" t="str">
        <f t="shared" si="55"/>
        <v>N/A</v>
      </c>
      <c r="G192" s="22">
        <v>11</v>
      </c>
      <c r="H192" s="7" t="str">
        <f t="shared" si="56"/>
        <v>N/A</v>
      </c>
      <c r="I192" s="8">
        <v>-6.29</v>
      </c>
      <c r="J192" s="8">
        <v>-97</v>
      </c>
      <c r="K192" s="25" t="s">
        <v>734</v>
      </c>
      <c r="L192" s="85" t="str">
        <f t="shared" si="57"/>
        <v>No</v>
      </c>
    </row>
    <row r="193" spans="1:12" ht="25" x14ac:dyDescent="0.25">
      <c r="A193" s="116" t="s">
        <v>1026</v>
      </c>
      <c r="B193" s="21" t="s">
        <v>213</v>
      </c>
      <c r="C193" s="22">
        <v>42</v>
      </c>
      <c r="D193" s="7" t="str">
        <f t="shared" si="54"/>
        <v>N/A</v>
      </c>
      <c r="E193" s="22">
        <v>38</v>
      </c>
      <c r="F193" s="7" t="str">
        <f t="shared" si="55"/>
        <v>N/A</v>
      </c>
      <c r="G193" s="22">
        <v>11</v>
      </c>
      <c r="H193" s="7" t="str">
        <f t="shared" si="56"/>
        <v>N/A</v>
      </c>
      <c r="I193" s="8">
        <v>-9.52</v>
      </c>
      <c r="J193" s="8">
        <v>-89.5</v>
      </c>
      <c r="K193" s="25" t="s">
        <v>734</v>
      </c>
      <c r="L193" s="85" t="str">
        <f t="shared" si="57"/>
        <v>No</v>
      </c>
    </row>
    <row r="194" spans="1:12" ht="25" x14ac:dyDescent="0.25">
      <c r="A194" s="116" t="s">
        <v>1728</v>
      </c>
      <c r="B194" s="21" t="s">
        <v>213</v>
      </c>
      <c r="C194" s="22">
        <v>0</v>
      </c>
      <c r="D194" s="7" t="str">
        <f t="shared" si="54"/>
        <v>N/A</v>
      </c>
      <c r="E194" s="22">
        <v>0</v>
      </c>
      <c r="F194" s="7" t="str">
        <f t="shared" si="55"/>
        <v>N/A</v>
      </c>
      <c r="G194" s="22">
        <v>0</v>
      </c>
      <c r="H194" s="7" t="str">
        <f t="shared" si="56"/>
        <v>N/A</v>
      </c>
      <c r="I194" s="8" t="s">
        <v>1750</v>
      </c>
      <c r="J194" s="8" t="s">
        <v>1750</v>
      </c>
      <c r="K194" s="25" t="s">
        <v>734</v>
      </c>
      <c r="L194" s="85" t="str">
        <f t="shared" si="57"/>
        <v>N/A</v>
      </c>
    </row>
    <row r="195" spans="1:12" x14ac:dyDescent="0.25">
      <c r="A195" s="130" t="s">
        <v>1027</v>
      </c>
      <c r="B195" s="25" t="s">
        <v>213</v>
      </c>
      <c r="C195" s="1">
        <v>0</v>
      </c>
      <c r="D195" s="7" t="str">
        <f t="shared" si="54"/>
        <v>N/A</v>
      </c>
      <c r="E195" s="1">
        <v>0</v>
      </c>
      <c r="F195" s="7" t="str">
        <f t="shared" si="55"/>
        <v>N/A</v>
      </c>
      <c r="G195" s="1">
        <v>0</v>
      </c>
      <c r="H195" s="7" t="str">
        <f t="shared" si="56"/>
        <v>N/A</v>
      </c>
      <c r="I195" s="8" t="s">
        <v>1750</v>
      </c>
      <c r="J195" s="8" t="s">
        <v>1750</v>
      </c>
      <c r="K195" s="25" t="s">
        <v>734</v>
      </c>
      <c r="L195" s="118" t="str">
        <f t="shared" si="57"/>
        <v>N/A</v>
      </c>
    </row>
    <row r="196" spans="1:12" x14ac:dyDescent="0.25">
      <c r="A196" s="116" t="s">
        <v>1028</v>
      </c>
      <c r="B196" s="21" t="s">
        <v>213</v>
      </c>
      <c r="C196" s="22">
        <v>0</v>
      </c>
      <c r="D196" s="7" t="str">
        <f t="shared" si="54"/>
        <v>N/A</v>
      </c>
      <c r="E196" s="22">
        <v>0</v>
      </c>
      <c r="F196" s="7" t="str">
        <f t="shared" si="55"/>
        <v>N/A</v>
      </c>
      <c r="G196" s="22">
        <v>0</v>
      </c>
      <c r="H196" s="7" t="str">
        <f t="shared" si="56"/>
        <v>N/A</v>
      </c>
      <c r="I196" s="8" t="s">
        <v>1750</v>
      </c>
      <c r="J196" s="8" t="s">
        <v>1750</v>
      </c>
      <c r="K196" s="25" t="s">
        <v>734</v>
      </c>
      <c r="L196" s="85" t="str">
        <f t="shared" si="57"/>
        <v>N/A</v>
      </c>
    </row>
    <row r="197" spans="1:12" x14ac:dyDescent="0.25">
      <c r="A197" s="116" t="s">
        <v>1029</v>
      </c>
      <c r="B197" s="21" t="s">
        <v>213</v>
      </c>
      <c r="C197" s="22">
        <v>0</v>
      </c>
      <c r="D197" s="7" t="str">
        <f t="shared" si="54"/>
        <v>N/A</v>
      </c>
      <c r="E197" s="22">
        <v>0</v>
      </c>
      <c r="F197" s="7" t="str">
        <f t="shared" si="55"/>
        <v>N/A</v>
      </c>
      <c r="G197" s="22">
        <v>0</v>
      </c>
      <c r="H197" s="7" t="str">
        <f t="shared" si="56"/>
        <v>N/A</v>
      </c>
      <c r="I197" s="8" t="s">
        <v>1750</v>
      </c>
      <c r="J197" s="8" t="s">
        <v>1750</v>
      </c>
      <c r="K197" s="25" t="s">
        <v>734</v>
      </c>
      <c r="L197" s="85" t="str">
        <f t="shared" si="57"/>
        <v>N/A</v>
      </c>
    </row>
    <row r="198" spans="1:12" ht="25" x14ac:dyDescent="0.25">
      <c r="A198" s="116" t="s">
        <v>1030</v>
      </c>
      <c r="B198" s="21" t="s">
        <v>213</v>
      </c>
      <c r="C198" s="22">
        <v>0</v>
      </c>
      <c r="D198" s="7" t="str">
        <f t="shared" si="54"/>
        <v>N/A</v>
      </c>
      <c r="E198" s="22">
        <v>0</v>
      </c>
      <c r="F198" s="7" t="str">
        <f t="shared" si="55"/>
        <v>N/A</v>
      </c>
      <c r="G198" s="22">
        <v>0</v>
      </c>
      <c r="H198" s="7" t="str">
        <f t="shared" si="56"/>
        <v>N/A</v>
      </c>
      <c r="I198" s="8" t="s">
        <v>1750</v>
      </c>
      <c r="J198" s="8" t="s">
        <v>1750</v>
      </c>
      <c r="K198" s="25" t="s">
        <v>734</v>
      </c>
      <c r="L198" s="85" t="str">
        <f t="shared" si="57"/>
        <v>N/A</v>
      </c>
    </row>
    <row r="199" spans="1:12" ht="25" x14ac:dyDescent="0.25">
      <c r="A199" s="116" t="s">
        <v>1031</v>
      </c>
      <c r="B199" s="21" t="s">
        <v>213</v>
      </c>
      <c r="C199" s="22">
        <v>0</v>
      </c>
      <c r="D199" s="7" t="str">
        <f t="shared" si="54"/>
        <v>N/A</v>
      </c>
      <c r="E199" s="22">
        <v>0</v>
      </c>
      <c r="F199" s="7" t="str">
        <f t="shared" si="55"/>
        <v>N/A</v>
      </c>
      <c r="G199" s="22">
        <v>0</v>
      </c>
      <c r="H199" s="7" t="str">
        <f t="shared" si="56"/>
        <v>N/A</v>
      </c>
      <c r="I199" s="8" t="s">
        <v>1750</v>
      </c>
      <c r="J199" s="8" t="s">
        <v>1750</v>
      </c>
      <c r="K199" s="25" t="s">
        <v>734</v>
      </c>
      <c r="L199" s="85" t="str">
        <f t="shared" si="57"/>
        <v>N/A</v>
      </c>
    </row>
    <row r="200" spans="1:12" ht="25" x14ac:dyDescent="0.25">
      <c r="A200" s="116" t="s">
        <v>1729</v>
      </c>
      <c r="B200" s="21" t="s">
        <v>213</v>
      </c>
      <c r="C200" s="22">
        <v>0</v>
      </c>
      <c r="D200" s="7" t="str">
        <f t="shared" si="54"/>
        <v>N/A</v>
      </c>
      <c r="E200" s="22">
        <v>0</v>
      </c>
      <c r="F200" s="7" t="str">
        <f t="shared" si="55"/>
        <v>N/A</v>
      </c>
      <c r="G200" s="22">
        <v>0</v>
      </c>
      <c r="H200" s="7" t="str">
        <f t="shared" si="56"/>
        <v>N/A</v>
      </c>
      <c r="I200" s="8" t="s">
        <v>1750</v>
      </c>
      <c r="J200" s="8" t="s">
        <v>1750</v>
      </c>
      <c r="K200" s="25" t="s">
        <v>734</v>
      </c>
      <c r="L200" s="85" t="str">
        <f t="shared" si="57"/>
        <v>N/A</v>
      </c>
    </row>
    <row r="201" spans="1:12" x14ac:dyDescent="0.25">
      <c r="A201" s="130" t="s">
        <v>1032</v>
      </c>
      <c r="B201" s="25" t="s">
        <v>213</v>
      </c>
      <c r="C201" s="1">
        <v>2140</v>
      </c>
      <c r="D201" s="7" t="str">
        <f t="shared" si="54"/>
        <v>N/A</v>
      </c>
      <c r="E201" s="1">
        <v>2113</v>
      </c>
      <c r="F201" s="7" t="str">
        <f t="shared" si="55"/>
        <v>N/A</v>
      </c>
      <c r="G201" s="1">
        <v>2347</v>
      </c>
      <c r="H201" s="7" t="str">
        <f t="shared" si="56"/>
        <v>N/A</v>
      </c>
      <c r="I201" s="8">
        <v>-1.26</v>
      </c>
      <c r="J201" s="8">
        <v>11.07</v>
      </c>
      <c r="K201" s="25" t="s">
        <v>734</v>
      </c>
      <c r="L201" s="118" t="str">
        <f t="shared" si="57"/>
        <v>Yes</v>
      </c>
    </row>
    <row r="202" spans="1:12" x14ac:dyDescent="0.25">
      <c r="A202" s="116" t="s">
        <v>1033</v>
      </c>
      <c r="B202" s="21" t="s">
        <v>213</v>
      </c>
      <c r="C202" s="22">
        <v>88</v>
      </c>
      <c r="D202" s="7" t="str">
        <f t="shared" si="54"/>
        <v>N/A</v>
      </c>
      <c r="E202" s="22">
        <v>93</v>
      </c>
      <c r="F202" s="7" t="str">
        <f t="shared" si="55"/>
        <v>N/A</v>
      </c>
      <c r="G202" s="22">
        <v>94</v>
      </c>
      <c r="H202" s="7" t="str">
        <f t="shared" si="56"/>
        <v>N/A</v>
      </c>
      <c r="I202" s="8">
        <v>5.6820000000000004</v>
      </c>
      <c r="J202" s="8">
        <v>1.075</v>
      </c>
      <c r="K202" s="25" t="s">
        <v>734</v>
      </c>
      <c r="L202" s="85" t="str">
        <f t="shared" si="57"/>
        <v>Yes</v>
      </c>
    </row>
    <row r="203" spans="1:12" x14ac:dyDescent="0.25">
      <c r="A203" s="116" t="s">
        <v>1034</v>
      </c>
      <c r="B203" s="21" t="s">
        <v>213</v>
      </c>
      <c r="C203" s="22">
        <v>11</v>
      </c>
      <c r="D203" s="7" t="str">
        <f t="shared" si="54"/>
        <v>N/A</v>
      </c>
      <c r="E203" s="22">
        <v>11</v>
      </c>
      <c r="F203" s="7" t="str">
        <f t="shared" si="55"/>
        <v>N/A</v>
      </c>
      <c r="G203" s="22">
        <v>0</v>
      </c>
      <c r="H203" s="7" t="str">
        <f t="shared" si="56"/>
        <v>N/A</v>
      </c>
      <c r="I203" s="8">
        <v>0</v>
      </c>
      <c r="J203" s="8">
        <v>-100</v>
      </c>
      <c r="K203" s="25" t="s">
        <v>734</v>
      </c>
      <c r="L203" s="85" t="str">
        <f t="shared" si="57"/>
        <v>No</v>
      </c>
    </row>
    <row r="204" spans="1:12" x14ac:dyDescent="0.25">
      <c r="A204" s="116" t="s">
        <v>1035</v>
      </c>
      <c r="B204" s="21" t="s">
        <v>213</v>
      </c>
      <c r="C204" s="22">
        <v>892</v>
      </c>
      <c r="D204" s="7" t="str">
        <f t="shared" si="54"/>
        <v>N/A</v>
      </c>
      <c r="E204" s="22">
        <v>907</v>
      </c>
      <c r="F204" s="7" t="str">
        <f t="shared" si="55"/>
        <v>N/A</v>
      </c>
      <c r="G204" s="22">
        <v>1006</v>
      </c>
      <c r="H204" s="7" t="str">
        <f t="shared" si="56"/>
        <v>N/A</v>
      </c>
      <c r="I204" s="8">
        <v>1.6819999999999999</v>
      </c>
      <c r="J204" s="8">
        <v>10.92</v>
      </c>
      <c r="K204" s="25" t="s">
        <v>734</v>
      </c>
      <c r="L204" s="85" t="str">
        <f t="shared" si="57"/>
        <v>Yes</v>
      </c>
    </row>
    <row r="205" spans="1:12" x14ac:dyDescent="0.25">
      <c r="A205" s="116" t="s">
        <v>1036</v>
      </c>
      <c r="B205" s="21" t="s">
        <v>213</v>
      </c>
      <c r="C205" s="22">
        <v>1159</v>
      </c>
      <c r="D205" s="7" t="str">
        <f t="shared" si="54"/>
        <v>N/A</v>
      </c>
      <c r="E205" s="22">
        <v>1109</v>
      </c>
      <c r="F205" s="7" t="str">
        <f t="shared" si="55"/>
        <v>N/A</v>
      </c>
      <c r="G205" s="22">
        <v>1242</v>
      </c>
      <c r="H205" s="7" t="str">
        <f t="shared" si="56"/>
        <v>N/A</v>
      </c>
      <c r="I205" s="8">
        <v>-4.3099999999999996</v>
      </c>
      <c r="J205" s="8">
        <v>11.99</v>
      </c>
      <c r="K205" s="25" t="s">
        <v>734</v>
      </c>
      <c r="L205" s="85" t="str">
        <f t="shared" si="57"/>
        <v>Yes</v>
      </c>
    </row>
    <row r="206" spans="1:12" ht="25" x14ac:dyDescent="0.25">
      <c r="A206" s="116" t="s">
        <v>1730</v>
      </c>
      <c r="B206" s="21" t="s">
        <v>213</v>
      </c>
      <c r="C206" s="22">
        <v>0</v>
      </c>
      <c r="D206" s="7" t="str">
        <f t="shared" si="54"/>
        <v>N/A</v>
      </c>
      <c r="E206" s="22">
        <v>11</v>
      </c>
      <c r="F206" s="7" t="str">
        <f t="shared" si="55"/>
        <v>N/A</v>
      </c>
      <c r="G206" s="22">
        <v>11</v>
      </c>
      <c r="H206" s="7" t="str">
        <f t="shared" si="56"/>
        <v>N/A</v>
      </c>
      <c r="I206" s="8" t="s">
        <v>1750</v>
      </c>
      <c r="J206" s="8">
        <v>66.67</v>
      </c>
      <c r="K206" s="25" t="s">
        <v>734</v>
      </c>
      <c r="L206" s="85" t="str">
        <f t="shared" si="57"/>
        <v>No</v>
      </c>
    </row>
    <row r="207" spans="1:12" x14ac:dyDescent="0.25">
      <c r="A207" s="130" t="s">
        <v>1037</v>
      </c>
      <c r="B207" s="21" t="s">
        <v>213</v>
      </c>
      <c r="C207" s="22">
        <v>66</v>
      </c>
      <c r="D207" s="7" t="str">
        <f t="shared" si="54"/>
        <v>N/A</v>
      </c>
      <c r="E207" s="22">
        <v>77</v>
      </c>
      <c r="F207" s="7" t="str">
        <f t="shared" si="55"/>
        <v>N/A</v>
      </c>
      <c r="G207" s="22">
        <v>70</v>
      </c>
      <c r="H207" s="7" t="str">
        <f t="shared" si="56"/>
        <v>N/A</v>
      </c>
      <c r="I207" s="8">
        <v>16.670000000000002</v>
      </c>
      <c r="J207" s="8">
        <v>-9.09</v>
      </c>
      <c r="K207" s="25" t="s">
        <v>734</v>
      </c>
      <c r="L207" s="85" t="str">
        <f t="shared" si="57"/>
        <v>Yes</v>
      </c>
    </row>
    <row r="208" spans="1:12" x14ac:dyDescent="0.25">
      <c r="A208" s="116" t="s">
        <v>1038</v>
      </c>
      <c r="B208" s="21" t="s">
        <v>213</v>
      </c>
      <c r="C208" s="22">
        <v>0</v>
      </c>
      <c r="D208" s="7" t="str">
        <f t="shared" si="54"/>
        <v>N/A</v>
      </c>
      <c r="E208" s="22">
        <v>0</v>
      </c>
      <c r="F208" s="7" t="str">
        <f t="shared" si="55"/>
        <v>N/A</v>
      </c>
      <c r="G208" s="22">
        <v>0</v>
      </c>
      <c r="H208" s="7" t="str">
        <f t="shared" si="56"/>
        <v>N/A</v>
      </c>
      <c r="I208" s="8" t="s">
        <v>1750</v>
      </c>
      <c r="J208" s="8" t="s">
        <v>1750</v>
      </c>
      <c r="K208" s="25" t="s">
        <v>734</v>
      </c>
      <c r="L208" s="85" t="str">
        <f t="shared" si="57"/>
        <v>N/A</v>
      </c>
    </row>
    <row r="209" spans="1:12" x14ac:dyDescent="0.25">
      <c r="A209" s="116" t="s">
        <v>1039</v>
      </c>
      <c r="B209" s="21" t="s">
        <v>213</v>
      </c>
      <c r="C209" s="22">
        <v>0</v>
      </c>
      <c r="D209" s="7" t="str">
        <f t="shared" si="54"/>
        <v>N/A</v>
      </c>
      <c r="E209" s="22">
        <v>0</v>
      </c>
      <c r="F209" s="7" t="str">
        <f t="shared" si="55"/>
        <v>N/A</v>
      </c>
      <c r="G209" s="22">
        <v>0</v>
      </c>
      <c r="H209" s="7" t="str">
        <f t="shared" si="56"/>
        <v>N/A</v>
      </c>
      <c r="I209" s="8" t="s">
        <v>1750</v>
      </c>
      <c r="J209" s="8" t="s">
        <v>1750</v>
      </c>
      <c r="K209" s="25" t="s">
        <v>734</v>
      </c>
      <c r="L209" s="85" t="str">
        <f t="shared" si="57"/>
        <v>N/A</v>
      </c>
    </row>
    <row r="210" spans="1:12" ht="25" x14ac:dyDescent="0.25">
      <c r="A210" s="116" t="s">
        <v>1040</v>
      </c>
      <c r="B210" s="21" t="s">
        <v>213</v>
      </c>
      <c r="C210" s="22">
        <v>0</v>
      </c>
      <c r="D210" s="7" t="str">
        <f t="shared" si="54"/>
        <v>N/A</v>
      </c>
      <c r="E210" s="22">
        <v>11</v>
      </c>
      <c r="F210" s="7" t="str">
        <f t="shared" si="55"/>
        <v>N/A</v>
      </c>
      <c r="G210" s="22">
        <v>11</v>
      </c>
      <c r="H210" s="7" t="str">
        <f t="shared" si="56"/>
        <v>N/A</v>
      </c>
      <c r="I210" s="8" t="s">
        <v>1750</v>
      </c>
      <c r="J210" s="8">
        <v>0</v>
      </c>
      <c r="K210" s="25" t="s">
        <v>734</v>
      </c>
      <c r="L210" s="85" t="str">
        <f t="shared" si="57"/>
        <v>Yes</v>
      </c>
    </row>
    <row r="211" spans="1:12" ht="25" x14ac:dyDescent="0.25">
      <c r="A211" s="116" t="s">
        <v>1041</v>
      </c>
      <c r="B211" s="21" t="s">
        <v>213</v>
      </c>
      <c r="C211" s="22">
        <v>60</v>
      </c>
      <c r="D211" s="7" t="str">
        <f t="shared" si="54"/>
        <v>N/A</v>
      </c>
      <c r="E211" s="22">
        <v>69</v>
      </c>
      <c r="F211" s="7" t="str">
        <f t="shared" si="55"/>
        <v>N/A</v>
      </c>
      <c r="G211" s="22">
        <v>59</v>
      </c>
      <c r="H211" s="7" t="str">
        <f t="shared" si="56"/>
        <v>N/A</v>
      </c>
      <c r="I211" s="8">
        <v>15</v>
      </c>
      <c r="J211" s="8">
        <v>-14.5</v>
      </c>
      <c r="K211" s="25" t="s">
        <v>734</v>
      </c>
      <c r="L211" s="85" t="str">
        <f t="shared" si="57"/>
        <v>Yes</v>
      </c>
    </row>
    <row r="212" spans="1:12" ht="25" x14ac:dyDescent="0.25">
      <c r="A212" s="116" t="s">
        <v>1731</v>
      </c>
      <c r="B212" s="21" t="s">
        <v>213</v>
      </c>
      <c r="C212" s="22">
        <v>11</v>
      </c>
      <c r="D212" s="7" t="str">
        <f t="shared" si="54"/>
        <v>N/A</v>
      </c>
      <c r="E212" s="22">
        <v>11</v>
      </c>
      <c r="F212" s="7" t="str">
        <f t="shared" si="55"/>
        <v>N/A</v>
      </c>
      <c r="G212" s="22">
        <v>11</v>
      </c>
      <c r="H212" s="7" t="str">
        <f t="shared" si="56"/>
        <v>N/A</v>
      </c>
      <c r="I212" s="8">
        <v>16.670000000000002</v>
      </c>
      <c r="J212" s="8">
        <v>42.86</v>
      </c>
      <c r="K212" s="25" t="s">
        <v>734</v>
      </c>
      <c r="L212" s="85" t="str">
        <f t="shared" si="57"/>
        <v>No</v>
      </c>
    </row>
    <row r="213" spans="1:12" x14ac:dyDescent="0.25">
      <c r="A213" s="130" t="s">
        <v>1042</v>
      </c>
      <c r="B213" s="21" t="s">
        <v>213</v>
      </c>
      <c r="C213" s="22">
        <v>0</v>
      </c>
      <c r="D213" s="7" t="str">
        <f t="shared" si="54"/>
        <v>N/A</v>
      </c>
      <c r="E213" s="22">
        <v>0</v>
      </c>
      <c r="F213" s="7" t="str">
        <f t="shared" si="55"/>
        <v>N/A</v>
      </c>
      <c r="G213" s="22">
        <v>0</v>
      </c>
      <c r="H213" s="7" t="str">
        <f t="shared" si="56"/>
        <v>N/A</v>
      </c>
      <c r="I213" s="8" t="s">
        <v>1750</v>
      </c>
      <c r="J213" s="8" t="s">
        <v>1750</v>
      </c>
      <c r="K213" s="25" t="s">
        <v>734</v>
      </c>
      <c r="L213" s="85" t="str">
        <f t="shared" si="57"/>
        <v>N/A</v>
      </c>
    </row>
    <row r="214" spans="1:12" ht="25" x14ac:dyDescent="0.25">
      <c r="A214" s="116" t="s">
        <v>1043</v>
      </c>
      <c r="B214" s="21" t="s">
        <v>213</v>
      </c>
      <c r="C214" s="22">
        <v>0</v>
      </c>
      <c r="D214" s="7" t="str">
        <f t="shared" si="54"/>
        <v>N/A</v>
      </c>
      <c r="E214" s="22">
        <v>0</v>
      </c>
      <c r="F214" s="7" t="str">
        <f t="shared" si="55"/>
        <v>N/A</v>
      </c>
      <c r="G214" s="22">
        <v>0</v>
      </c>
      <c r="H214" s="7" t="str">
        <f t="shared" si="56"/>
        <v>N/A</v>
      </c>
      <c r="I214" s="8" t="s">
        <v>1750</v>
      </c>
      <c r="J214" s="8" t="s">
        <v>1750</v>
      </c>
      <c r="K214" s="25" t="s">
        <v>734</v>
      </c>
      <c r="L214" s="85" t="str">
        <f t="shared" si="57"/>
        <v>N/A</v>
      </c>
    </row>
    <row r="215" spans="1:12" ht="25" x14ac:dyDescent="0.25">
      <c r="A215" s="116" t="s">
        <v>1044</v>
      </c>
      <c r="B215" s="21" t="s">
        <v>213</v>
      </c>
      <c r="C215" s="22">
        <v>0</v>
      </c>
      <c r="D215" s="7" t="str">
        <f t="shared" si="54"/>
        <v>N/A</v>
      </c>
      <c r="E215" s="22">
        <v>0</v>
      </c>
      <c r="F215" s="7" t="str">
        <f t="shared" si="55"/>
        <v>N/A</v>
      </c>
      <c r="G215" s="22">
        <v>0</v>
      </c>
      <c r="H215" s="7" t="str">
        <f t="shared" si="56"/>
        <v>N/A</v>
      </c>
      <c r="I215" s="8" t="s">
        <v>1750</v>
      </c>
      <c r="J215" s="8" t="s">
        <v>1750</v>
      </c>
      <c r="K215" s="25" t="s">
        <v>734</v>
      </c>
      <c r="L215" s="85" t="str">
        <f t="shared" si="57"/>
        <v>N/A</v>
      </c>
    </row>
    <row r="216" spans="1:12" ht="25" x14ac:dyDescent="0.25">
      <c r="A216" s="116" t="s">
        <v>1045</v>
      </c>
      <c r="B216" s="21" t="s">
        <v>213</v>
      </c>
      <c r="C216" s="22">
        <v>0</v>
      </c>
      <c r="D216" s="7" t="str">
        <f t="shared" si="54"/>
        <v>N/A</v>
      </c>
      <c r="E216" s="22">
        <v>0</v>
      </c>
      <c r="F216" s="7" t="str">
        <f t="shared" si="55"/>
        <v>N/A</v>
      </c>
      <c r="G216" s="22">
        <v>0</v>
      </c>
      <c r="H216" s="7" t="str">
        <f t="shared" si="56"/>
        <v>N/A</v>
      </c>
      <c r="I216" s="8" t="s">
        <v>1750</v>
      </c>
      <c r="J216" s="8" t="s">
        <v>1750</v>
      </c>
      <c r="K216" s="25" t="s">
        <v>734</v>
      </c>
      <c r="L216" s="85" t="str">
        <f t="shared" si="57"/>
        <v>N/A</v>
      </c>
    </row>
    <row r="217" spans="1:12" ht="25" x14ac:dyDescent="0.25">
      <c r="A217" s="116" t="s">
        <v>1046</v>
      </c>
      <c r="B217" s="21" t="s">
        <v>213</v>
      </c>
      <c r="C217" s="22">
        <v>0</v>
      </c>
      <c r="D217" s="7" t="str">
        <f t="shared" si="54"/>
        <v>N/A</v>
      </c>
      <c r="E217" s="22">
        <v>0</v>
      </c>
      <c r="F217" s="7" t="str">
        <f t="shared" si="55"/>
        <v>N/A</v>
      </c>
      <c r="G217" s="22">
        <v>0</v>
      </c>
      <c r="H217" s="7" t="str">
        <f t="shared" si="56"/>
        <v>N/A</v>
      </c>
      <c r="I217" s="8" t="s">
        <v>1750</v>
      </c>
      <c r="J217" s="8" t="s">
        <v>1750</v>
      </c>
      <c r="K217" s="25" t="s">
        <v>734</v>
      </c>
      <c r="L217" s="85" t="str">
        <f t="shared" si="57"/>
        <v>N/A</v>
      </c>
    </row>
    <row r="218" spans="1:12" ht="25" x14ac:dyDescent="0.25">
      <c r="A218" s="116" t="s">
        <v>1732</v>
      </c>
      <c r="B218" s="21" t="s">
        <v>213</v>
      </c>
      <c r="C218" s="22">
        <v>0</v>
      </c>
      <c r="D218" s="7" t="str">
        <f t="shared" si="54"/>
        <v>N/A</v>
      </c>
      <c r="E218" s="22">
        <v>0</v>
      </c>
      <c r="F218" s="7" t="str">
        <f t="shared" si="55"/>
        <v>N/A</v>
      </c>
      <c r="G218" s="22">
        <v>0</v>
      </c>
      <c r="H218" s="7" t="str">
        <f t="shared" si="56"/>
        <v>N/A</v>
      </c>
      <c r="I218" s="8" t="s">
        <v>1750</v>
      </c>
      <c r="J218" s="8" t="s">
        <v>1750</v>
      </c>
      <c r="K218" s="25" t="s">
        <v>734</v>
      </c>
      <c r="L218" s="85" t="str">
        <f t="shared" si="57"/>
        <v>N/A</v>
      </c>
    </row>
    <row r="219" spans="1:12" x14ac:dyDescent="0.25">
      <c r="A219" s="130" t="s">
        <v>1047</v>
      </c>
      <c r="B219" s="21" t="s">
        <v>213</v>
      </c>
      <c r="C219" s="22">
        <v>0</v>
      </c>
      <c r="D219" s="7" t="str">
        <f t="shared" si="54"/>
        <v>N/A</v>
      </c>
      <c r="E219" s="22">
        <v>0</v>
      </c>
      <c r="F219" s="7" t="str">
        <f t="shared" si="55"/>
        <v>N/A</v>
      </c>
      <c r="G219" s="22">
        <v>0</v>
      </c>
      <c r="H219" s="7" t="str">
        <f t="shared" si="56"/>
        <v>N/A</v>
      </c>
      <c r="I219" s="8" t="s">
        <v>1750</v>
      </c>
      <c r="J219" s="8" t="s">
        <v>1750</v>
      </c>
      <c r="K219" s="25" t="s">
        <v>734</v>
      </c>
      <c r="L219" s="85" t="str">
        <f t="shared" si="57"/>
        <v>N/A</v>
      </c>
    </row>
    <row r="220" spans="1:12" ht="25" x14ac:dyDescent="0.25">
      <c r="A220" s="117" t="s">
        <v>1048</v>
      </c>
      <c r="B220" s="21" t="s">
        <v>213</v>
      </c>
      <c r="C220" s="22">
        <v>0</v>
      </c>
      <c r="D220" s="7" t="str">
        <f t="shared" si="54"/>
        <v>N/A</v>
      </c>
      <c r="E220" s="22">
        <v>0</v>
      </c>
      <c r="F220" s="7" t="str">
        <f t="shared" si="55"/>
        <v>N/A</v>
      </c>
      <c r="G220" s="22">
        <v>0</v>
      </c>
      <c r="H220" s="7" t="str">
        <f t="shared" si="56"/>
        <v>N/A</v>
      </c>
      <c r="I220" s="8" t="s">
        <v>1750</v>
      </c>
      <c r="J220" s="8" t="s">
        <v>1750</v>
      </c>
      <c r="K220" s="25" t="s">
        <v>734</v>
      </c>
      <c r="L220" s="85" t="str">
        <f t="shared" si="57"/>
        <v>N/A</v>
      </c>
    </row>
    <row r="221" spans="1:12" ht="25" x14ac:dyDescent="0.25">
      <c r="A221" s="117" t="s">
        <v>1049</v>
      </c>
      <c r="B221" s="21" t="s">
        <v>213</v>
      </c>
      <c r="C221" s="22">
        <v>0</v>
      </c>
      <c r="D221" s="7" t="str">
        <f t="shared" si="54"/>
        <v>N/A</v>
      </c>
      <c r="E221" s="22">
        <v>0</v>
      </c>
      <c r="F221" s="7" t="str">
        <f t="shared" si="55"/>
        <v>N/A</v>
      </c>
      <c r="G221" s="22">
        <v>0</v>
      </c>
      <c r="H221" s="7" t="str">
        <f t="shared" si="56"/>
        <v>N/A</v>
      </c>
      <c r="I221" s="8" t="s">
        <v>1750</v>
      </c>
      <c r="J221" s="8" t="s">
        <v>1750</v>
      </c>
      <c r="K221" s="25" t="s">
        <v>734</v>
      </c>
      <c r="L221" s="85" t="str">
        <f t="shared" si="57"/>
        <v>N/A</v>
      </c>
    </row>
    <row r="222" spans="1:12" ht="25" x14ac:dyDescent="0.25">
      <c r="A222" s="117" t="s">
        <v>1050</v>
      </c>
      <c r="B222" s="21" t="s">
        <v>213</v>
      </c>
      <c r="C222" s="22">
        <v>0</v>
      </c>
      <c r="D222" s="7" t="str">
        <f t="shared" si="54"/>
        <v>N/A</v>
      </c>
      <c r="E222" s="22">
        <v>0</v>
      </c>
      <c r="F222" s="7" t="str">
        <f t="shared" si="55"/>
        <v>N/A</v>
      </c>
      <c r="G222" s="22">
        <v>0</v>
      </c>
      <c r="H222" s="7" t="str">
        <f t="shared" si="56"/>
        <v>N/A</v>
      </c>
      <c r="I222" s="8" t="s">
        <v>1750</v>
      </c>
      <c r="J222" s="8" t="s">
        <v>1750</v>
      </c>
      <c r="K222" s="25" t="s">
        <v>734</v>
      </c>
      <c r="L222" s="85" t="str">
        <f t="shared" si="57"/>
        <v>N/A</v>
      </c>
    </row>
    <row r="223" spans="1:12" ht="25" x14ac:dyDescent="0.25">
      <c r="A223" s="117" t="s">
        <v>1051</v>
      </c>
      <c r="B223" s="21" t="s">
        <v>213</v>
      </c>
      <c r="C223" s="22">
        <v>0</v>
      </c>
      <c r="D223" s="7" t="str">
        <f t="shared" si="54"/>
        <v>N/A</v>
      </c>
      <c r="E223" s="22">
        <v>0</v>
      </c>
      <c r="F223" s="7" t="str">
        <f t="shared" si="55"/>
        <v>N/A</v>
      </c>
      <c r="G223" s="22">
        <v>0</v>
      </c>
      <c r="H223" s="7" t="str">
        <f t="shared" si="56"/>
        <v>N/A</v>
      </c>
      <c r="I223" s="8" t="s">
        <v>1750</v>
      </c>
      <c r="J223" s="8" t="s">
        <v>1750</v>
      </c>
      <c r="K223" s="25" t="s">
        <v>734</v>
      </c>
      <c r="L223" s="85" t="str">
        <f t="shared" si="57"/>
        <v>N/A</v>
      </c>
    </row>
    <row r="224" spans="1:12" ht="25" x14ac:dyDescent="0.25">
      <c r="A224" s="117" t="s">
        <v>1733</v>
      </c>
      <c r="B224" s="21" t="s">
        <v>213</v>
      </c>
      <c r="C224" s="22">
        <v>0</v>
      </c>
      <c r="D224" s="7" t="str">
        <f t="shared" si="54"/>
        <v>N/A</v>
      </c>
      <c r="E224" s="22">
        <v>0</v>
      </c>
      <c r="F224" s="7" t="str">
        <f t="shared" si="55"/>
        <v>N/A</v>
      </c>
      <c r="G224" s="22">
        <v>0</v>
      </c>
      <c r="H224" s="7" t="str">
        <f t="shared" ref="H224:H230" si="58">IF($B224="N/A","N/A",IF(G224&gt;10,"No",IF(G224&lt;-10,"No","Yes")))</f>
        <v>N/A</v>
      </c>
      <c r="I224" s="8" t="s">
        <v>1750</v>
      </c>
      <c r="J224" s="8" t="s">
        <v>1750</v>
      </c>
      <c r="K224" s="25" t="s">
        <v>734</v>
      </c>
      <c r="L224" s="85" t="str">
        <f t="shared" ref="L224:L235" si="59">IF(J224="Div by 0", "N/A", IF(K224="N/A","N/A", IF(J224&gt;VALUE(MID(K224,1,2)), "No", IF(J224&lt;-1*VALUE(MID(K224,1,2)), "No", "Yes"))))</f>
        <v>N/A</v>
      </c>
    </row>
    <row r="225" spans="1:12" x14ac:dyDescent="0.25">
      <c r="A225" s="130" t="s">
        <v>1052</v>
      </c>
      <c r="B225" s="21" t="s">
        <v>213</v>
      </c>
      <c r="C225" s="22">
        <v>0</v>
      </c>
      <c r="D225" s="7" t="str">
        <f t="shared" si="54"/>
        <v>N/A</v>
      </c>
      <c r="E225" s="22">
        <v>0</v>
      </c>
      <c r="F225" s="7" t="str">
        <f t="shared" si="55"/>
        <v>N/A</v>
      </c>
      <c r="G225" s="22">
        <v>2022</v>
      </c>
      <c r="H225" s="7" t="str">
        <f t="shared" si="58"/>
        <v>N/A</v>
      </c>
      <c r="I225" s="8" t="s">
        <v>1750</v>
      </c>
      <c r="J225" s="8" t="s">
        <v>1750</v>
      </c>
      <c r="K225" s="25" t="s">
        <v>734</v>
      </c>
      <c r="L225" s="85" t="str">
        <f t="shared" si="59"/>
        <v>N/A</v>
      </c>
    </row>
    <row r="226" spans="1:12" ht="25" x14ac:dyDescent="0.25">
      <c r="A226" s="117" t="s">
        <v>1053</v>
      </c>
      <c r="B226" s="21" t="s">
        <v>213</v>
      </c>
      <c r="C226" s="22">
        <v>0</v>
      </c>
      <c r="D226" s="7" t="str">
        <f t="shared" si="54"/>
        <v>N/A</v>
      </c>
      <c r="E226" s="22">
        <v>0</v>
      </c>
      <c r="F226" s="7" t="str">
        <f t="shared" si="55"/>
        <v>N/A</v>
      </c>
      <c r="G226" s="22">
        <v>909</v>
      </c>
      <c r="H226" s="7" t="str">
        <f t="shared" si="58"/>
        <v>N/A</v>
      </c>
      <c r="I226" s="8" t="s">
        <v>1750</v>
      </c>
      <c r="J226" s="8" t="s">
        <v>1750</v>
      </c>
      <c r="K226" s="25" t="s">
        <v>734</v>
      </c>
      <c r="L226" s="85" t="str">
        <f t="shared" si="59"/>
        <v>N/A</v>
      </c>
    </row>
    <row r="227" spans="1:12" ht="25" x14ac:dyDescent="0.25">
      <c r="A227" s="117" t="s">
        <v>1054</v>
      </c>
      <c r="B227" s="21" t="s">
        <v>213</v>
      </c>
      <c r="C227" s="22">
        <v>0</v>
      </c>
      <c r="D227" s="7" t="str">
        <f t="shared" si="54"/>
        <v>N/A</v>
      </c>
      <c r="E227" s="22">
        <v>0</v>
      </c>
      <c r="F227" s="7" t="str">
        <f t="shared" si="55"/>
        <v>N/A</v>
      </c>
      <c r="G227" s="22">
        <v>13</v>
      </c>
      <c r="H227" s="7" t="str">
        <f t="shared" si="58"/>
        <v>N/A</v>
      </c>
      <c r="I227" s="8" t="s">
        <v>1750</v>
      </c>
      <c r="J227" s="8" t="s">
        <v>1750</v>
      </c>
      <c r="K227" s="25" t="s">
        <v>734</v>
      </c>
      <c r="L227" s="85" t="str">
        <f t="shared" si="59"/>
        <v>N/A</v>
      </c>
    </row>
    <row r="228" spans="1:12" ht="25" x14ac:dyDescent="0.25">
      <c r="A228" s="117" t="s">
        <v>1055</v>
      </c>
      <c r="B228" s="21" t="s">
        <v>213</v>
      </c>
      <c r="C228" s="22">
        <v>0</v>
      </c>
      <c r="D228" s="7" t="str">
        <f t="shared" si="54"/>
        <v>N/A</v>
      </c>
      <c r="E228" s="22">
        <v>0</v>
      </c>
      <c r="F228" s="7" t="str">
        <f t="shared" si="55"/>
        <v>N/A</v>
      </c>
      <c r="G228" s="22">
        <v>792</v>
      </c>
      <c r="H228" s="7" t="str">
        <f t="shared" si="58"/>
        <v>N/A</v>
      </c>
      <c r="I228" s="8" t="s">
        <v>1750</v>
      </c>
      <c r="J228" s="8" t="s">
        <v>1750</v>
      </c>
      <c r="K228" s="25" t="s">
        <v>734</v>
      </c>
      <c r="L228" s="85" t="str">
        <f t="shared" si="59"/>
        <v>N/A</v>
      </c>
    </row>
    <row r="229" spans="1:12" ht="25" x14ac:dyDescent="0.25">
      <c r="A229" s="117" t="s">
        <v>1056</v>
      </c>
      <c r="B229" s="21" t="s">
        <v>213</v>
      </c>
      <c r="C229" s="22">
        <v>0</v>
      </c>
      <c r="D229" s="7" t="str">
        <f t="shared" si="54"/>
        <v>N/A</v>
      </c>
      <c r="E229" s="22">
        <v>0</v>
      </c>
      <c r="F229" s="7" t="str">
        <f t="shared" si="55"/>
        <v>N/A</v>
      </c>
      <c r="G229" s="22">
        <v>307</v>
      </c>
      <c r="H229" s="7" t="str">
        <f t="shared" si="58"/>
        <v>N/A</v>
      </c>
      <c r="I229" s="8" t="s">
        <v>1750</v>
      </c>
      <c r="J229" s="8" t="s">
        <v>1750</v>
      </c>
      <c r="K229" s="25" t="s">
        <v>734</v>
      </c>
      <c r="L229" s="85" t="str">
        <f t="shared" si="59"/>
        <v>N/A</v>
      </c>
    </row>
    <row r="230" spans="1:12" ht="25" x14ac:dyDescent="0.25">
      <c r="A230" s="117" t="s">
        <v>1734</v>
      </c>
      <c r="B230" s="21" t="s">
        <v>213</v>
      </c>
      <c r="C230" s="22">
        <v>0</v>
      </c>
      <c r="D230" s="7" t="str">
        <f t="shared" si="54"/>
        <v>N/A</v>
      </c>
      <c r="E230" s="22">
        <v>0</v>
      </c>
      <c r="F230" s="7" t="str">
        <f t="shared" si="55"/>
        <v>N/A</v>
      </c>
      <c r="G230" s="22">
        <v>11</v>
      </c>
      <c r="H230" s="7" t="str">
        <f t="shared" si="58"/>
        <v>N/A</v>
      </c>
      <c r="I230" s="8" t="s">
        <v>1750</v>
      </c>
      <c r="J230" s="8" t="s">
        <v>1750</v>
      </c>
      <c r="K230" s="25" t="s">
        <v>734</v>
      </c>
      <c r="L230" s="85" t="str">
        <f t="shared" si="59"/>
        <v>N/A</v>
      </c>
    </row>
    <row r="231" spans="1:12" x14ac:dyDescent="0.25">
      <c r="A231" s="117" t="s">
        <v>1057</v>
      </c>
      <c r="B231" s="21" t="s">
        <v>289</v>
      </c>
      <c r="C231" s="4">
        <v>2.8711484594000001</v>
      </c>
      <c r="D231" s="7" t="str">
        <f>IF($B231="N/A","N/A",IF(C231&lt;15,"Yes","No"))</f>
        <v>Yes</v>
      </c>
      <c r="E231" s="4">
        <v>2.7565438962000002</v>
      </c>
      <c r="F231" s="7" t="str">
        <f>IF($B231="N/A","N/A",IF(E231&lt;15,"Yes","No"))</f>
        <v>Yes</v>
      </c>
      <c r="G231" s="4">
        <v>8.7374581940000002</v>
      </c>
      <c r="H231" s="7" t="str">
        <f>IF($B231="N/A","N/A",IF(G231&lt;15,"Yes","No"))</f>
        <v>Yes</v>
      </c>
      <c r="I231" s="8">
        <v>-3.99</v>
      </c>
      <c r="J231" s="8">
        <v>217</v>
      </c>
      <c r="K231" s="25" t="s">
        <v>734</v>
      </c>
      <c r="L231" s="85" t="str">
        <f t="shared" si="59"/>
        <v>No</v>
      </c>
    </row>
    <row r="232" spans="1:12" x14ac:dyDescent="0.25">
      <c r="A232" s="117" t="s">
        <v>1058</v>
      </c>
      <c r="B232" s="21" t="s">
        <v>213</v>
      </c>
      <c r="C232" s="22">
        <v>16</v>
      </c>
      <c r="D232" s="7" t="str">
        <f t="shared" ref="D232" si="60">IF($B232="N/A","N/A",IF(C232&gt;10,"No",IF(C232&lt;-10,"No","Yes")))</f>
        <v>N/A</v>
      </c>
      <c r="E232" s="22">
        <v>80</v>
      </c>
      <c r="F232" s="7" t="str">
        <f t="shared" ref="F232" si="61">IF($B232="N/A","N/A",IF(E232&gt;10,"No",IF(E232&lt;-10,"No","Yes")))</f>
        <v>N/A</v>
      </c>
      <c r="G232" s="22">
        <v>35</v>
      </c>
      <c r="H232" s="7" t="str">
        <f t="shared" ref="H232" si="62">IF($B232="N/A","N/A",IF(G232&gt;10,"No",IF(G232&lt;-10,"No","Yes")))</f>
        <v>N/A</v>
      </c>
      <c r="I232" s="8">
        <v>400</v>
      </c>
      <c r="J232" s="8">
        <v>-56.3</v>
      </c>
      <c r="K232" s="25" t="s">
        <v>734</v>
      </c>
      <c r="L232" s="85" t="str">
        <f t="shared" si="59"/>
        <v>No</v>
      </c>
    </row>
    <row r="233" spans="1:12" x14ac:dyDescent="0.25">
      <c r="A233" s="117" t="s">
        <v>1059</v>
      </c>
      <c r="B233" s="21" t="s">
        <v>279</v>
      </c>
      <c r="C233" s="4">
        <v>0.38305003589999997</v>
      </c>
      <c r="D233" s="7" t="str">
        <f>IF($B233="N/A","N/A",IF(C233&lt;10,"Yes","No"))</f>
        <v>Yes</v>
      </c>
      <c r="E233" s="4">
        <v>1.8700327256</v>
      </c>
      <c r="F233" s="7" t="str">
        <f>IF($B233="N/A","N/A",IF(E233&lt;10,"Yes","No"))</f>
        <v>Yes</v>
      </c>
      <c r="G233" s="4">
        <v>0.79527380140000004</v>
      </c>
      <c r="H233" s="7" t="str">
        <f>IF($B233="N/A","N/A",IF(G233&lt;10,"Yes","No"))</f>
        <v>Yes</v>
      </c>
      <c r="I233" s="8">
        <v>388.2</v>
      </c>
      <c r="J233" s="8">
        <v>-57.5</v>
      </c>
      <c r="K233" s="25" t="s">
        <v>734</v>
      </c>
      <c r="L233" s="85" t="str">
        <f t="shared" si="59"/>
        <v>No</v>
      </c>
    </row>
    <row r="234" spans="1:12" x14ac:dyDescent="0.25">
      <c r="A234" s="108" t="s">
        <v>72</v>
      </c>
      <c r="B234" s="21" t="s">
        <v>213</v>
      </c>
      <c r="C234" s="4">
        <v>0.53688141919999999</v>
      </c>
      <c r="D234" s="7" t="str">
        <f t="shared" si="54"/>
        <v>N/A</v>
      </c>
      <c r="E234" s="4">
        <v>0.18531387539999999</v>
      </c>
      <c r="F234" s="7" t="str">
        <f t="shared" si="55"/>
        <v>N/A</v>
      </c>
      <c r="G234" s="4">
        <v>0.2299331104</v>
      </c>
      <c r="H234" s="7" t="str">
        <f>IF($B234="N/A","N/A",IF(G234&gt;10,"No",IF(G234&lt;-10,"No","Yes")))</f>
        <v>N/A</v>
      </c>
      <c r="I234" s="8">
        <v>-65.5</v>
      </c>
      <c r="J234" s="8">
        <v>24.08</v>
      </c>
      <c r="K234" s="25" t="s">
        <v>734</v>
      </c>
      <c r="L234" s="85" t="str">
        <f t="shared" si="59"/>
        <v>Yes</v>
      </c>
    </row>
    <row r="235" spans="1:12" ht="25" x14ac:dyDescent="0.25">
      <c r="A235" s="117" t="s">
        <v>1060</v>
      </c>
      <c r="B235" s="21" t="s">
        <v>289</v>
      </c>
      <c r="C235" s="5">
        <v>2.8711484594000001</v>
      </c>
      <c r="D235" s="7" t="str">
        <f>IF($B235="N/A","N/A",IF(C235&lt;15,"Yes","No"))</f>
        <v>Yes</v>
      </c>
      <c r="E235" s="5">
        <v>2.7565438962000002</v>
      </c>
      <c r="F235" s="7" t="str">
        <f>IF($B235="N/A","N/A",IF(E235&lt;15,"Yes","No"))</f>
        <v>Yes</v>
      </c>
      <c r="G235" s="5">
        <v>8.7165551839000006</v>
      </c>
      <c r="H235" s="7" t="str">
        <f>IF($B235="N/A","N/A",IF(G235&lt;15,"Yes","No"))</f>
        <v>Yes</v>
      </c>
      <c r="I235" s="8">
        <v>-3.99</v>
      </c>
      <c r="J235" s="8">
        <v>216.2</v>
      </c>
      <c r="K235" s="25" t="s">
        <v>734</v>
      </c>
      <c r="L235" s="85" t="str">
        <f t="shared" si="59"/>
        <v>No</v>
      </c>
    </row>
    <row r="236" spans="1:12" ht="25" x14ac:dyDescent="0.25">
      <c r="A236" s="117" t="s">
        <v>152</v>
      </c>
      <c r="B236" s="21" t="s">
        <v>213</v>
      </c>
      <c r="C236" s="22">
        <v>74</v>
      </c>
      <c r="D236" s="7" t="str">
        <f>IF($B236="N/A","N/A",IF(C236&gt;10,"No",IF(C236&lt;-10,"No","Yes")))</f>
        <v>N/A</v>
      </c>
      <c r="E236" s="22">
        <v>42</v>
      </c>
      <c r="F236" s="7" t="str">
        <f>IF($B236="N/A","N/A",IF(E236&gt;10,"No",IF(E236&lt;-10,"No","Yes")))</f>
        <v>N/A</v>
      </c>
      <c r="G236" s="22">
        <v>2371</v>
      </c>
      <c r="H236" s="7" t="str">
        <f>IF($B236="N/A","N/A",IF(G236&gt;10,"No",IF(G236&lt;-10,"No","Yes")))</f>
        <v>N/A</v>
      </c>
      <c r="I236" s="8">
        <v>-43.2</v>
      </c>
      <c r="J236" s="8">
        <v>5545</v>
      </c>
      <c r="K236" s="25" t="s">
        <v>734</v>
      </c>
      <c r="L236" s="85" t="str">
        <f>IF(J236="Div by 0", "N/A", IF(K236="N/A","N/A", IF(J236&gt;VALUE(MID(K236,1,2)), "No", IF(J236&lt;-1*VALUE(MID(K236,1,2)), "No", "Yes"))))</f>
        <v>No</v>
      </c>
    </row>
    <row r="237" spans="1:12" x14ac:dyDescent="0.25">
      <c r="A237" s="117" t="s">
        <v>1061</v>
      </c>
      <c r="B237" s="21" t="s">
        <v>213</v>
      </c>
      <c r="C237" s="22">
        <v>4177</v>
      </c>
      <c r="D237" s="7" t="str">
        <f t="shared" ref="D237:D242" si="63">IF($B237="N/A","N/A",IF(C237&gt;10,"No",IF(C237&lt;-10,"No","Yes")))</f>
        <v>N/A</v>
      </c>
      <c r="E237" s="22">
        <v>4278</v>
      </c>
      <c r="F237" s="7" t="str">
        <f t="shared" ref="F237:F242" si="64">IF($B237="N/A","N/A",IF(E237&gt;10,"No",IF(E237&lt;-10,"No","Yes")))</f>
        <v>N/A</v>
      </c>
      <c r="G237" s="22">
        <v>4401</v>
      </c>
      <c r="H237" s="7" t="str">
        <f>IF($B237="N/A","N/A",IF(G237&gt;10,"No",IF(G237&lt;-10,"No","Yes")))</f>
        <v>N/A</v>
      </c>
      <c r="I237" s="8">
        <v>2.4180000000000001</v>
      </c>
      <c r="J237" s="8">
        <v>2.875</v>
      </c>
      <c r="K237" s="25" t="s">
        <v>734</v>
      </c>
      <c r="L237" s="85" t="str">
        <f>IF(J237="Div by 0", "N/A", IF(OR(J237="N/A",K237="N/A"),"N/A", IF(J237&gt;VALUE(MID(K237,1,2)), "No", IF(J237&lt;-1*VALUE(MID(K237,1,2)), "No", "Yes"))))</f>
        <v>Yes</v>
      </c>
    </row>
    <row r="238" spans="1:12" ht="25" x14ac:dyDescent="0.25">
      <c r="A238" s="117" t="s">
        <v>1062</v>
      </c>
      <c r="B238" s="21" t="s">
        <v>213</v>
      </c>
      <c r="C238" s="4">
        <v>100</v>
      </c>
      <c r="D238" s="7" t="str">
        <f t="shared" si="63"/>
        <v>N/A</v>
      </c>
      <c r="E238" s="4">
        <v>100</v>
      </c>
      <c r="F238" s="7" t="str">
        <f t="shared" si="64"/>
        <v>N/A</v>
      </c>
      <c r="G238" s="4">
        <v>100</v>
      </c>
      <c r="H238" s="7" t="str">
        <f t="shared" ref="H238:H242" si="65">IF($B238="N/A","N/A",IF(G238&gt;10,"No",IF(G238&lt;-10,"No","Yes")))</f>
        <v>N/A</v>
      </c>
      <c r="I238" s="8">
        <v>0</v>
      </c>
      <c r="J238" s="8">
        <v>0</v>
      </c>
      <c r="K238" s="25" t="s">
        <v>213</v>
      </c>
      <c r="L238" s="85" t="str">
        <f t="shared" ref="L238:L242" si="66">IF(J238="Div by 0", "N/A", IF(OR(J238="N/A",K238="N/A"),"N/A", IF(J238&gt;VALUE(MID(K238,1,2)), "No", IF(J238&lt;-1*VALUE(MID(K238,1,2)), "No", "Yes"))))</f>
        <v>N/A</v>
      </c>
    </row>
    <row r="239" spans="1:12" ht="25" x14ac:dyDescent="0.25">
      <c r="A239" s="108" t="s">
        <v>1063</v>
      </c>
      <c r="B239" s="21" t="s">
        <v>213</v>
      </c>
      <c r="C239" s="22">
        <v>0</v>
      </c>
      <c r="D239" s="7" t="str">
        <f t="shared" si="63"/>
        <v>N/A</v>
      </c>
      <c r="E239" s="22">
        <v>0</v>
      </c>
      <c r="F239" s="7" t="str">
        <f t="shared" si="64"/>
        <v>N/A</v>
      </c>
      <c r="G239" s="22">
        <v>0</v>
      </c>
      <c r="H239" s="7" t="str">
        <f t="shared" si="65"/>
        <v>N/A</v>
      </c>
      <c r="I239" s="8" t="s">
        <v>1750</v>
      </c>
      <c r="J239" s="8" t="s">
        <v>1750</v>
      </c>
      <c r="K239" s="25" t="s">
        <v>213</v>
      </c>
      <c r="L239" s="85" t="str">
        <f t="shared" si="66"/>
        <v>N/A</v>
      </c>
    </row>
    <row r="240" spans="1:12" ht="25" x14ac:dyDescent="0.25">
      <c r="A240" s="117" t="s">
        <v>1064</v>
      </c>
      <c r="B240" s="21" t="s">
        <v>213</v>
      </c>
      <c r="C240" s="4" t="s">
        <v>1750</v>
      </c>
      <c r="D240" s="7" t="str">
        <f t="shared" si="63"/>
        <v>N/A</v>
      </c>
      <c r="E240" s="4" t="s">
        <v>1750</v>
      </c>
      <c r="F240" s="7" t="str">
        <f t="shared" si="64"/>
        <v>N/A</v>
      </c>
      <c r="G240" s="4" t="s">
        <v>1750</v>
      </c>
      <c r="H240" s="7" t="str">
        <f t="shared" si="65"/>
        <v>N/A</v>
      </c>
      <c r="I240" s="8" t="s">
        <v>1750</v>
      </c>
      <c r="J240" s="8" t="s">
        <v>1750</v>
      </c>
      <c r="K240" s="25" t="s">
        <v>213</v>
      </c>
      <c r="L240" s="85" t="str">
        <f t="shared" si="66"/>
        <v>N/A</v>
      </c>
    </row>
    <row r="241" spans="1:12" x14ac:dyDescent="0.25">
      <c r="A241" s="117" t="s">
        <v>1065</v>
      </c>
      <c r="B241" s="21" t="s">
        <v>213</v>
      </c>
      <c r="C241" s="22">
        <v>0</v>
      </c>
      <c r="D241" s="7" t="str">
        <f t="shared" si="63"/>
        <v>N/A</v>
      </c>
      <c r="E241" s="22">
        <v>0</v>
      </c>
      <c r="F241" s="7" t="str">
        <f t="shared" si="64"/>
        <v>N/A</v>
      </c>
      <c r="G241" s="22">
        <v>0</v>
      </c>
      <c r="H241" s="7" t="str">
        <f t="shared" si="65"/>
        <v>N/A</v>
      </c>
      <c r="I241" s="8" t="s">
        <v>1750</v>
      </c>
      <c r="J241" s="8" t="s">
        <v>1750</v>
      </c>
      <c r="K241" s="25" t="s">
        <v>213</v>
      </c>
      <c r="L241" s="85" t="str">
        <f t="shared" si="66"/>
        <v>N/A</v>
      </c>
    </row>
    <row r="242" spans="1:12" ht="25" x14ac:dyDescent="0.25">
      <c r="A242" s="117" t="s">
        <v>1066</v>
      </c>
      <c r="B242" s="21" t="s">
        <v>213</v>
      </c>
      <c r="C242" s="4">
        <v>2.8711484594000001</v>
      </c>
      <c r="D242" s="7" t="str">
        <f t="shared" si="63"/>
        <v>N/A</v>
      </c>
      <c r="E242" s="4">
        <v>2.7565438962000002</v>
      </c>
      <c r="F242" s="7" t="str">
        <f t="shared" si="64"/>
        <v>N/A</v>
      </c>
      <c r="G242" s="4">
        <v>8.7374581940000002</v>
      </c>
      <c r="H242" s="7" t="str">
        <f t="shared" si="65"/>
        <v>N/A</v>
      </c>
      <c r="I242" s="8">
        <v>-3.99</v>
      </c>
      <c r="J242" s="8">
        <v>217</v>
      </c>
      <c r="K242" s="25" t="s">
        <v>213</v>
      </c>
      <c r="L242" s="85" t="str">
        <f t="shared" si="66"/>
        <v>N/A</v>
      </c>
    </row>
    <row r="243" spans="1:12" x14ac:dyDescent="0.25">
      <c r="A243" s="130" t="s">
        <v>1067</v>
      </c>
      <c r="B243" s="21" t="s">
        <v>213</v>
      </c>
      <c r="C243" s="22">
        <v>1121</v>
      </c>
      <c r="D243" s="7" t="str">
        <f>IF($B243="N/A","N/A",IF(C243&gt;10,"No",IF(C243&lt;-10,"No","Yes")))</f>
        <v>N/A</v>
      </c>
      <c r="E243" s="22">
        <v>716</v>
      </c>
      <c r="F243" s="7" t="str">
        <f>IF($B243="N/A","N/A",IF(E243&gt;10,"No",IF(E243&lt;-10,"No","Yes")))</f>
        <v>N/A</v>
      </c>
      <c r="G243" s="22">
        <v>317</v>
      </c>
      <c r="H243" s="7" t="str">
        <f>IF($B243="N/A","N/A",IF(G243&gt;10,"No",IF(G243&lt;-10,"No","Yes")))</f>
        <v>N/A</v>
      </c>
      <c r="I243" s="8">
        <v>-36.1</v>
      </c>
      <c r="J243" s="8">
        <v>-55.7</v>
      </c>
      <c r="K243" s="25" t="s">
        <v>734</v>
      </c>
      <c r="L243" s="85" t="str">
        <f t="shared" ref="L243:L276" si="67">IF(J243="Div by 0", "N/A", IF(K243="N/A","N/A", IF(J243&gt;VALUE(MID(K243,1,2)), "No", IF(J243&lt;-1*VALUE(MID(K243,1,2)), "No", "Yes"))))</f>
        <v>No</v>
      </c>
    </row>
    <row r="244" spans="1:12" x14ac:dyDescent="0.25">
      <c r="A244" s="108" t="s">
        <v>1068</v>
      </c>
      <c r="B244" s="21" t="s">
        <v>213</v>
      </c>
      <c r="C244" s="4">
        <v>0</v>
      </c>
      <c r="D244" s="7" t="str">
        <f>IF($B244="N/A","N/A",IF(C244&gt;10,"No",IF(C244&lt;-10,"No","Yes")))</f>
        <v>N/A</v>
      </c>
      <c r="E244" s="4">
        <v>0</v>
      </c>
      <c r="F244" s="7" t="str">
        <f>IF($B244="N/A","N/A",IF(E244&gt;10,"No",IF(E244&lt;-10,"No","Yes")))</f>
        <v>N/A</v>
      </c>
      <c r="G244" s="4">
        <v>0</v>
      </c>
      <c r="H244" s="7" t="str">
        <f>IF($B244="N/A","N/A",IF(G244&gt;10,"No",IF(G244&lt;-10,"No","Yes")))</f>
        <v>N/A</v>
      </c>
      <c r="I244" s="8" t="s">
        <v>1750</v>
      </c>
      <c r="J244" s="8" t="s">
        <v>1750</v>
      </c>
      <c r="K244" s="25" t="s">
        <v>734</v>
      </c>
      <c r="L244" s="85" t="str">
        <f t="shared" si="67"/>
        <v>N/A</v>
      </c>
    </row>
    <row r="245" spans="1:12" x14ac:dyDescent="0.25">
      <c r="A245" s="108" t="s">
        <v>1069</v>
      </c>
      <c r="B245" s="21" t="s">
        <v>213</v>
      </c>
      <c r="C245" s="4">
        <v>1.5973165099999999E-2</v>
      </c>
      <c r="D245" s="7" t="str">
        <f>IF($B245="N/A","N/A",IF(C245&gt;10,"No",IF(C245&lt;-10,"No","Yes")))</f>
        <v>N/A</v>
      </c>
      <c r="E245" s="4">
        <v>8.2863772000000002E-3</v>
      </c>
      <c r="F245" s="7" t="str">
        <f>IF($B245="N/A","N/A",IF(E245&gt;10,"No",IF(E245&lt;-10,"No","Yes")))</f>
        <v>N/A</v>
      </c>
      <c r="G245" s="4">
        <v>0</v>
      </c>
      <c r="H245" s="7" t="str">
        <f>IF($B245="N/A","N/A",IF(G245&gt;10,"No",IF(G245&lt;-10,"No","Yes")))</f>
        <v>N/A</v>
      </c>
      <c r="I245" s="8">
        <v>-48.1</v>
      </c>
      <c r="J245" s="8">
        <v>-100</v>
      </c>
      <c r="K245" s="25" t="s">
        <v>734</v>
      </c>
      <c r="L245" s="85" t="str">
        <f t="shared" si="67"/>
        <v>No</v>
      </c>
    </row>
    <row r="246" spans="1:12" x14ac:dyDescent="0.25">
      <c r="A246" s="108" t="s">
        <v>1070</v>
      </c>
      <c r="B246" s="21" t="s">
        <v>213</v>
      </c>
      <c r="C246" s="4">
        <v>1.23063941E-2</v>
      </c>
      <c r="D246" s="7" t="str">
        <f t="shared" ref="D246:D274" si="68">IF($B246="N/A","N/A",IF(C246&gt;10,"No",IF(C246&lt;-10,"No","Yes")))</f>
        <v>N/A</v>
      </c>
      <c r="E246" s="4">
        <v>1.1071540600000001E-2</v>
      </c>
      <c r="F246" s="7" t="str">
        <f t="shared" ref="F246:F274" si="69">IF($B246="N/A","N/A",IF(E246&gt;10,"No",IF(E246&lt;-10,"No","Yes")))</f>
        <v>N/A</v>
      </c>
      <c r="G246" s="4">
        <v>0</v>
      </c>
      <c r="H246" s="7" t="str">
        <f t="shared" ref="H246:H274" si="70">IF($B246="N/A","N/A",IF(G246&gt;10,"No",IF(G246&lt;-10,"No","Yes")))</f>
        <v>N/A</v>
      </c>
      <c r="I246" s="8">
        <v>-10</v>
      </c>
      <c r="J246" s="8">
        <v>-100</v>
      </c>
      <c r="K246" s="25" t="s">
        <v>734</v>
      </c>
      <c r="L246" s="85" t="str">
        <f t="shared" si="67"/>
        <v>No</v>
      </c>
    </row>
    <row r="247" spans="1:12" x14ac:dyDescent="0.25">
      <c r="A247" s="108" t="s">
        <v>1071</v>
      </c>
      <c r="B247" s="21" t="s">
        <v>213</v>
      </c>
      <c r="C247" s="4">
        <v>9.0201168073000009</v>
      </c>
      <c r="D247" s="7" t="str">
        <f t="shared" si="68"/>
        <v>N/A</v>
      </c>
      <c r="E247" s="4">
        <v>5.4479790994000004</v>
      </c>
      <c r="F247" s="7" t="str">
        <f t="shared" si="69"/>
        <v>N/A</v>
      </c>
      <c r="G247" s="4">
        <v>2.0555051226000001</v>
      </c>
      <c r="H247" s="7" t="str">
        <f t="shared" si="70"/>
        <v>N/A</v>
      </c>
      <c r="I247" s="8">
        <v>-39.6</v>
      </c>
      <c r="J247" s="8">
        <v>-62.3</v>
      </c>
      <c r="K247" s="25" t="s">
        <v>734</v>
      </c>
      <c r="L247" s="85" t="str">
        <f t="shared" si="67"/>
        <v>No</v>
      </c>
    </row>
    <row r="248" spans="1:12" x14ac:dyDescent="0.25">
      <c r="A248" s="108" t="s">
        <v>1072</v>
      </c>
      <c r="B248" s="21" t="s">
        <v>213</v>
      </c>
      <c r="C248" s="4">
        <v>0</v>
      </c>
      <c r="D248" s="7" t="str">
        <f t="shared" si="68"/>
        <v>N/A</v>
      </c>
      <c r="E248" s="4">
        <v>0</v>
      </c>
      <c r="F248" s="7" t="str">
        <f t="shared" si="69"/>
        <v>N/A</v>
      </c>
      <c r="G248" s="4">
        <v>0</v>
      </c>
      <c r="H248" s="7" t="str">
        <f t="shared" si="70"/>
        <v>N/A</v>
      </c>
      <c r="I248" s="8" t="s">
        <v>1750</v>
      </c>
      <c r="J248" s="8" t="s">
        <v>1750</v>
      </c>
      <c r="K248" s="25" t="s">
        <v>734</v>
      </c>
      <c r="L248" s="85" t="str">
        <f t="shared" si="67"/>
        <v>N/A</v>
      </c>
    </row>
    <row r="249" spans="1:12" x14ac:dyDescent="0.25">
      <c r="A249" s="130" t="s">
        <v>1073</v>
      </c>
      <c r="B249" s="21" t="s">
        <v>213</v>
      </c>
      <c r="C249" s="22">
        <v>0</v>
      </c>
      <c r="D249" s="7" t="str">
        <f t="shared" si="68"/>
        <v>N/A</v>
      </c>
      <c r="E249" s="22">
        <v>0</v>
      </c>
      <c r="F249" s="7" t="str">
        <f t="shared" si="69"/>
        <v>N/A</v>
      </c>
      <c r="G249" s="22">
        <v>57</v>
      </c>
      <c r="H249" s="7" t="str">
        <f t="shared" si="70"/>
        <v>N/A</v>
      </c>
      <c r="I249" s="8" t="s">
        <v>1750</v>
      </c>
      <c r="J249" s="8" t="s">
        <v>1750</v>
      </c>
      <c r="K249" s="25" t="s">
        <v>734</v>
      </c>
      <c r="L249" s="85" t="str">
        <f t="shared" si="67"/>
        <v>N/A</v>
      </c>
    </row>
    <row r="250" spans="1:12" x14ac:dyDescent="0.25">
      <c r="A250" s="108" t="s">
        <v>1074</v>
      </c>
      <c r="B250" s="21" t="s">
        <v>213</v>
      </c>
      <c r="C250" s="4">
        <v>0</v>
      </c>
      <c r="D250" s="7" t="str">
        <f t="shared" si="68"/>
        <v>N/A</v>
      </c>
      <c r="E250" s="4">
        <v>0</v>
      </c>
      <c r="F250" s="7" t="str">
        <f t="shared" si="69"/>
        <v>N/A</v>
      </c>
      <c r="G250" s="4">
        <v>0</v>
      </c>
      <c r="H250" s="7" t="str">
        <f t="shared" si="70"/>
        <v>N/A</v>
      </c>
      <c r="I250" s="8" t="s">
        <v>1750</v>
      </c>
      <c r="J250" s="8" t="s">
        <v>1750</v>
      </c>
      <c r="K250" s="25" t="s">
        <v>734</v>
      </c>
      <c r="L250" s="85" t="str">
        <f t="shared" si="67"/>
        <v>N/A</v>
      </c>
    </row>
    <row r="251" spans="1:12" x14ac:dyDescent="0.25">
      <c r="A251" s="108" t="s">
        <v>1075</v>
      </c>
      <c r="B251" s="21" t="s">
        <v>213</v>
      </c>
      <c r="C251" s="4">
        <v>0</v>
      </c>
      <c r="D251" s="7" t="str">
        <f t="shared" si="68"/>
        <v>N/A</v>
      </c>
      <c r="E251" s="4">
        <v>0</v>
      </c>
      <c r="F251" s="7" t="str">
        <f t="shared" si="69"/>
        <v>N/A</v>
      </c>
      <c r="G251" s="4">
        <v>0.43664717349999999</v>
      </c>
      <c r="H251" s="7" t="str">
        <f t="shared" si="70"/>
        <v>N/A</v>
      </c>
      <c r="I251" s="8" t="s">
        <v>1750</v>
      </c>
      <c r="J251" s="8" t="s">
        <v>1750</v>
      </c>
      <c r="K251" s="25" t="s">
        <v>734</v>
      </c>
      <c r="L251" s="85" t="str">
        <f t="shared" si="67"/>
        <v>N/A</v>
      </c>
    </row>
    <row r="252" spans="1:12" x14ac:dyDescent="0.25">
      <c r="A252" s="108" t="s">
        <v>1076</v>
      </c>
      <c r="B252" s="21" t="s">
        <v>213</v>
      </c>
      <c r="C252" s="4">
        <v>0</v>
      </c>
      <c r="D252" s="7" t="str">
        <f t="shared" si="68"/>
        <v>N/A</v>
      </c>
      <c r="E252" s="4">
        <v>0</v>
      </c>
      <c r="F252" s="7" t="str">
        <f t="shared" si="69"/>
        <v>N/A</v>
      </c>
      <c r="G252" s="4">
        <v>1.7499038E-3</v>
      </c>
      <c r="H252" s="7" t="str">
        <f t="shared" si="70"/>
        <v>N/A</v>
      </c>
      <c r="I252" s="8" t="s">
        <v>1750</v>
      </c>
      <c r="J252" s="8" t="s">
        <v>1750</v>
      </c>
      <c r="K252" s="25" t="s">
        <v>734</v>
      </c>
      <c r="L252" s="85" t="str">
        <f t="shared" si="67"/>
        <v>N/A</v>
      </c>
    </row>
    <row r="253" spans="1:12" x14ac:dyDescent="0.25">
      <c r="A253" s="108" t="s">
        <v>1077</v>
      </c>
      <c r="B253" s="21" t="s">
        <v>213</v>
      </c>
      <c r="C253" s="4">
        <v>0</v>
      </c>
      <c r="D253" s="7" t="str">
        <f t="shared" si="68"/>
        <v>N/A</v>
      </c>
      <c r="E253" s="4">
        <v>0</v>
      </c>
      <c r="F253" s="7" t="str">
        <f t="shared" si="69"/>
        <v>N/A</v>
      </c>
      <c r="G253" s="4">
        <v>0</v>
      </c>
      <c r="H253" s="7" t="str">
        <f t="shared" si="70"/>
        <v>N/A</v>
      </c>
      <c r="I253" s="8" t="s">
        <v>1750</v>
      </c>
      <c r="J253" s="8" t="s">
        <v>1750</v>
      </c>
      <c r="K253" s="25" t="s">
        <v>734</v>
      </c>
      <c r="L253" s="85" t="str">
        <f t="shared" si="67"/>
        <v>N/A</v>
      </c>
    </row>
    <row r="254" spans="1:12" x14ac:dyDescent="0.25">
      <c r="A254" s="108" t="s">
        <v>1078</v>
      </c>
      <c r="B254" s="21" t="s">
        <v>213</v>
      </c>
      <c r="C254" s="4" t="s">
        <v>1750</v>
      </c>
      <c r="D254" s="7" t="str">
        <f t="shared" si="68"/>
        <v>N/A</v>
      </c>
      <c r="E254" s="4" t="s">
        <v>1750</v>
      </c>
      <c r="F254" s="7" t="str">
        <f t="shared" si="69"/>
        <v>N/A</v>
      </c>
      <c r="G254" s="4">
        <v>0</v>
      </c>
      <c r="H254" s="7" t="str">
        <f t="shared" si="70"/>
        <v>N/A</v>
      </c>
      <c r="I254" s="8" t="s">
        <v>1750</v>
      </c>
      <c r="J254" s="8" t="s">
        <v>1750</v>
      </c>
      <c r="K254" s="25" t="s">
        <v>734</v>
      </c>
      <c r="L254" s="85" t="str">
        <f t="shared" si="67"/>
        <v>N/A</v>
      </c>
    </row>
    <row r="255" spans="1:12" x14ac:dyDescent="0.25">
      <c r="A255" s="108" t="s">
        <v>1079</v>
      </c>
      <c r="B255" s="21" t="s">
        <v>213</v>
      </c>
      <c r="C255" s="4" t="s">
        <v>1750</v>
      </c>
      <c r="D255" s="7" t="str">
        <f t="shared" si="68"/>
        <v>N/A</v>
      </c>
      <c r="E255" s="4" t="s">
        <v>1750</v>
      </c>
      <c r="F255" s="7" t="str">
        <f t="shared" si="69"/>
        <v>N/A</v>
      </c>
      <c r="G255" s="4">
        <v>0</v>
      </c>
      <c r="H255" s="7" t="str">
        <f t="shared" si="70"/>
        <v>N/A</v>
      </c>
      <c r="I255" s="8" t="s">
        <v>1750</v>
      </c>
      <c r="J255" s="8" t="s">
        <v>1750</v>
      </c>
      <c r="K255" s="25" t="s">
        <v>734</v>
      </c>
      <c r="L255" s="85" t="str">
        <f>IF(J255="Div by 0", "N/A", IF(OR(J255="N/A",K255="N/A"),"N/A", IF(J255&gt;VALUE(MID(K255,1,2)), "No", IF(J255&lt;-1*VALUE(MID(K255,1,2)), "No", "Yes"))))</f>
        <v>N/A</v>
      </c>
    </row>
    <row r="256" spans="1:12" x14ac:dyDescent="0.25">
      <c r="A256" s="130" t="s">
        <v>1080</v>
      </c>
      <c r="B256" s="21" t="s">
        <v>213</v>
      </c>
      <c r="C256" s="22">
        <v>0</v>
      </c>
      <c r="D256" s="7" t="str">
        <f t="shared" si="68"/>
        <v>N/A</v>
      </c>
      <c r="E256" s="22">
        <v>0</v>
      </c>
      <c r="F256" s="7" t="str">
        <f t="shared" si="69"/>
        <v>N/A</v>
      </c>
      <c r="G256" s="22">
        <v>0</v>
      </c>
      <c r="H256" s="7" t="str">
        <f t="shared" si="70"/>
        <v>N/A</v>
      </c>
      <c r="I256" s="8" t="s">
        <v>1750</v>
      </c>
      <c r="J256" s="8" t="s">
        <v>1750</v>
      </c>
      <c r="K256" s="25" t="s">
        <v>734</v>
      </c>
      <c r="L256" s="85" t="str">
        <f t="shared" si="67"/>
        <v>N/A</v>
      </c>
    </row>
    <row r="257" spans="1:12" x14ac:dyDescent="0.25">
      <c r="A257" s="108" t="s">
        <v>1081</v>
      </c>
      <c r="B257" s="21" t="s">
        <v>213</v>
      </c>
      <c r="C257" s="4">
        <v>0</v>
      </c>
      <c r="D257" s="7" t="str">
        <f t="shared" si="68"/>
        <v>N/A</v>
      </c>
      <c r="E257" s="4">
        <v>0</v>
      </c>
      <c r="F257" s="7" t="str">
        <f t="shared" si="69"/>
        <v>N/A</v>
      </c>
      <c r="G257" s="4">
        <v>0</v>
      </c>
      <c r="H257" s="7" t="str">
        <f t="shared" si="70"/>
        <v>N/A</v>
      </c>
      <c r="I257" s="8" t="s">
        <v>1750</v>
      </c>
      <c r="J257" s="8" t="s">
        <v>1750</v>
      </c>
      <c r="K257" s="25" t="s">
        <v>734</v>
      </c>
      <c r="L257" s="85" t="str">
        <f t="shared" si="67"/>
        <v>N/A</v>
      </c>
    </row>
    <row r="258" spans="1:12" x14ac:dyDescent="0.25">
      <c r="A258" s="108" t="s">
        <v>1082</v>
      </c>
      <c r="B258" s="21" t="s">
        <v>213</v>
      </c>
      <c r="C258" s="4">
        <v>0</v>
      </c>
      <c r="D258" s="7" t="str">
        <f t="shared" si="68"/>
        <v>N/A</v>
      </c>
      <c r="E258" s="4">
        <v>0</v>
      </c>
      <c r="F258" s="7" t="str">
        <f t="shared" si="69"/>
        <v>N/A</v>
      </c>
      <c r="G258" s="4">
        <v>0</v>
      </c>
      <c r="H258" s="7" t="str">
        <f t="shared" si="70"/>
        <v>N/A</v>
      </c>
      <c r="I258" s="8" t="s">
        <v>1750</v>
      </c>
      <c r="J258" s="8" t="s">
        <v>1750</v>
      </c>
      <c r="K258" s="25" t="s">
        <v>734</v>
      </c>
      <c r="L258" s="85" t="str">
        <f t="shared" si="67"/>
        <v>N/A</v>
      </c>
    </row>
    <row r="259" spans="1:12" x14ac:dyDescent="0.25">
      <c r="A259" s="108" t="s">
        <v>1083</v>
      </c>
      <c r="B259" s="21" t="s">
        <v>213</v>
      </c>
      <c r="C259" s="4">
        <v>0</v>
      </c>
      <c r="D259" s="7" t="str">
        <f t="shared" si="68"/>
        <v>N/A</v>
      </c>
      <c r="E259" s="4">
        <v>0</v>
      </c>
      <c r="F259" s="7" t="str">
        <f t="shared" si="69"/>
        <v>N/A</v>
      </c>
      <c r="G259" s="4">
        <v>0</v>
      </c>
      <c r="H259" s="7" t="str">
        <f t="shared" si="70"/>
        <v>N/A</v>
      </c>
      <c r="I259" s="8" t="s">
        <v>1750</v>
      </c>
      <c r="J259" s="8" t="s">
        <v>1750</v>
      </c>
      <c r="K259" s="25" t="s">
        <v>734</v>
      </c>
      <c r="L259" s="85" t="str">
        <f t="shared" si="67"/>
        <v>N/A</v>
      </c>
    </row>
    <row r="260" spans="1:12" x14ac:dyDescent="0.25">
      <c r="A260" s="108" t="s">
        <v>1084</v>
      </c>
      <c r="B260" s="21" t="s">
        <v>213</v>
      </c>
      <c r="C260" s="4">
        <v>0</v>
      </c>
      <c r="D260" s="7" t="str">
        <f t="shared" si="68"/>
        <v>N/A</v>
      </c>
      <c r="E260" s="4">
        <v>0</v>
      </c>
      <c r="F260" s="7" t="str">
        <f t="shared" si="69"/>
        <v>N/A</v>
      </c>
      <c r="G260" s="4">
        <v>0</v>
      </c>
      <c r="H260" s="7" t="str">
        <f t="shared" si="70"/>
        <v>N/A</v>
      </c>
      <c r="I260" s="8" t="s">
        <v>1750</v>
      </c>
      <c r="J260" s="8" t="s">
        <v>1750</v>
      </c>
      <c r="K260" s="25" t="s">
        <v>734</v>
      </c>
      <c r="L260" s="85" t="str">
        <f t="shared" si="67"/>
        <v>N/A</v>
      </c>
    </row>
    <row r="261" spans="1:12" x14ac:dyDescent="0.25">
      <c r="A261" s="108" t="s">
        <v>1085</v>
      </c>
      <c r="B261" s="21" t="s">
        <v>213</v>
      </c>
      <c r="C261" s="4" t="s">
        <v>1750</v>
      </c>
      <c r="D261" s="7" t="str">
        <f t="shared" si="68"/>
        <v>N/A</v>
      </c>
      <c r="E261" s="4" t="s">
        <v>1750</v>
      </c>
      <c r="F261" s="7" t="str">
        <f t="shared" si="69"/>
        <v>N/A</v>
      </c>
      <c r="G261" s="4" t="s">
        <v>1750</v>
      </c>
      <c r="H261" s="7" t="str">
        <f t="shared" si="70"/>
        <v>N/A</v>
      </c>
      <c r="I261" s="8" t="s">
        <v>1750</v>
      </c>
      <c r="J261" s="8" t="s">
        <v>1750</v>
      </c>
      <c r="K261" s="25" t="s">
        <v>734</v>
      </c>
      <c r="L261" s="85" t="str">
        <f t="shared" si="67"/>
        <v>N/A</v>
      </c>
    </row>
    <row r="262" spans="1:12" x14ac:dyDescent="0.25">
      <c r="A262" s="108" t="s">
        <v>1086</v>
      </c>
      <c r="B262" s="21" t="s">
        <v>213</v>
      </c>
      <c r="C262" s="4" t="s">
        <v>1750</v>
      </c>
      <c r="D262" s="7" t="str">
        <f t="shared" si="68"/>
        <v>N/A</v>
      </c>
      <c r="E262" s="4" t="s">
        <v>1750</v>
      </c>
      <c r="F262" s="7" t="str">
        <f t="shared" si="69"/>
        <v>N/A</v>
      </c>
      <c r="G262" s="4" t="s">
        <v>1750</v>
      </c>
      <c r="H262" s="7" t="str">
        <f t="shared" si="70"/>
        <v>N/A</v>
      </c>
      <c r="I262" s="8" t="s">
        <v>1750</v>
      </c>
      <c r="J262" s="8" t="s">
        <v>1750</v>
      </c>
      <c r="K262" s="25" t="s">
        <v>734</v>
      </c>
      <c r="L262" s="85" t="str">
        <f>IF(J262="Div by 0", "N/A", IF(OR(J262="N/A",K262="N/A"),"N/A", IF(J262&gt;VALUE(MID(K262,1,2)), "No", IF(J262&lt;-1*VALUE(MID(K262,1,2)), "No", "Yes"))))</f>
        <v>N/A</v>
      </c>
    </row>
    <row r="263" spans="1:12" x14ac:dyDescent="0.25">
      <c r="A263" s="108" t="s">
        <v>1087</v>
      </c>
      <c r="B263" s="21" t="s">
        <v>213</v>
      </c>
      <c r="C263" s="22">
        <v>0</v>
      </c>
      <c r="D263" s="7" t="str">
        <f t="shared" si="68"/>
        <v>N/A</v>
      </c>
      <c r="E263" s="22">
        <v>0</v>
      </c>
      <c r="F263" s="7" t="str">
        <f t="shared" si="69"/>
        <v>N/A</v>
      </c>
      <c r="G263" s="22">
        <v>0</v>
      </c>
      <c r="H263" s="7" t="str">
        <f t="shared" si="70"/>
        <v>N/A</v>
      </c>
      <c r="I263" s="8" t="s">
        <v>1750</v>
      </c>
      <c r="J263" s="8" t="s">
        <v>1750</v>
      </c>
      <c r="K263" s="25" t="s">
        <v>734</v>
      </c>
      <c r="L263" s="85" t="str">
        <f t="shared" si="67"/>
        <v>N/A</v>
      </c>
    </row>
    <row r="264" spans="1:12" x14ac:dyDescent="0.25">
      <c r="A264" s="130" t="s">
        <v>1088</v>
      </c>
      <c r="B264" s="21" t="s">
        <v>213</v>
      </c>
      <c r="C264" s="22">
        <v>0</v>
      </c>
      <c r="D264" s="7" t="str">
        <f t="shared" si="68"/>
        <v>N/A</v>
      </c>
      <c r="E264" s="22">
        <v>0</v>
      </c>
      <c r="F264" s="7" t="str">
        <f t="shared" si="69"/>
        <v>N/A</v>
      </c>
      <c r="G264" s="22">
        <v>0</v>
      </c>
      <c r="H264" s="7" t="str">
        <f t="shared" si="70"/>
        <v>N/A</v>
      </c>
      <c r="I264" s="8" t="s">
        <v>1750</v>
      </c>
      <c r="J264" s="8" t="s">
        <v>1750</v>
      </c>
      <c r="K264" s="25" t="s">
        <v>734</v>
      </c>
      <c r="L264" s="85" t="str">
        <f t="shared" si="67"/>
        <v>N/A</v>
      </c>
    </row>
    <row r="265" spans="1:12" x14ac:dyDescent="0.25">
      <c r="A265" s="108" t="s">
        <v>1089</v>
      </c>
      <c r="B265" s="21" t="s">
        <v>213</v>
      </c>
      <c r="C265" s="4">
        <v>0</v>
      </c>
      <c r="D265" s="7" t="str">
        <f t="shared" si="68"/>
        <v>N/A</v>
      </c>
      <c r="E265" s="4">
        <v>0</v>
      </c>
      <c r="F265" s="7" t="str">
        <f t="shared" si="69"/>
        <v>N/A</v>
      </c>
      <c r="G265" s="4">
        <v>0</v>
      </c>
      <c r="H265" s="7" t="str">
        <f t="shared" si="70"/>
        <v>N/A</v>
      </c>
      <c r="I265" s="8" t="s">
        <v>1750</v>
      </c>
      <c r="J265" s="8" t="s">
        <v>1750</v>
      </c>
      <c r="K265" s="25" t="s">
        <v>734</v>
      </c>
      <c r="L265" s="85" t="str">
        <f t="shared" si="67"/>
        <v>N/A</v>
      </c>
    </row>
    <row r="266" spans="1:12" x14ac:dyDescent="0.25">
      <c r="A266" s="108" t="s">
        <v>1090</v>
      </c>
      <c r="B266" s="21" t="s">
        <v>213</v>
      </c>
      <c r="C266" s="4">
        <v>0</v>
      </c>
      <c r="D266" s="7" t="str">
        <f t="shared" si="68"/>
        <v>N/A</v>
      </c>
      <c r="E266" s="4">
        <v>0</v>
      </c>
      <c r="F266" s="7" t="str">
        <f t="shared" si="69"/>
        <v>N/A</v>
      </c>
      <c r="G266" s="4">
        <v>0</v>
      </c>
      <c r="H266" s="7" t="str">
        <f t="shared" si="70"/>
        <v>N/A</v>
      </c>
      <c r="I266" s="8" t="s">
        <v>1750</v>
      </c>
      <c r="J266" s="8" t="s">
        <v>1750</v>
      </c>
      <c r="K266" s="25" t="s">
        <v>734</v>
      </c>
      <c r="L266" s="85" t="str">
        <f t="shared" si="67"/>
        <v>N/A</v>
      </c>
    </row>
    <row r="267" spans="1:12" x14ac:dyDescent="0.25">
      <c r="A267" s="108" t="s">
        <v>1091</v>
      </c>
      <c r="B267" s="21" t="s">
        <v>213</v>
      </c>
      <c r="C267" s="4">
        <v>0</v>
      </c>
      <c r="D267" s="7" t="str">
        <f t="shared" si="68"/>
        <v>N/A</v>
      </c>
      <c r="E267" s="4">
        <v>0</v>
      </c>
      <c r="F267" s="7" t="str">
        <f t="shared" si="69"/>
        <v>N/A</v>
      </c>
      <c r="G267" s="4">
        <v>0</v>
      </c>
      <c r="H267" s="7" t="str">
        <f t="shared" si="70"/>
        <v>N/A</v>
      </c>
      <c r="I267" s="8" t="s">
        <v>1750</v>
      </c>
      <c r="J267" s="8" t="s">
        <v>1750</v>
      </c>
      <c r="K267" s="25" t="s">
        <v>734</v>
      </c>
      <c r="L267" s="85" t="str">
        <f t="shared" si="67"/>
        <v>N/A</v>
      </c>
    </row>
    <row r="268" spans="1:12" x14ac:dyDescent="0.25">
      <c r="A268" s="108" t="s">
        <v>1092</v>
      </c>
      <c r="B268" s="21" t="s">
        <v>213</v>
      </c>
      <c r="C268" s="4">
        <v>0</v>
      </c>
      <c r="D268" s="7" t="str">
        <f t="shared" si="68"/>
        <v>N/A</v>
      </c>
      <c r="E268" s="4">
        <v>0</v>
      </c>
      <c r="F268" s="7" t="str">
        <f t="shared" si="69"/>
        <v>N/A</v>
      </c>
      <c r="G268" s="4">
        <v>0</v>
      </c>
      <c r="H268" s="7" t="str">
        <f t="shared" si="70"/>
        <v>N/A</v>
      </c>
      <c r="I268" s="8" t="s">
        <v>1750</v>
      </c>
      <c r="J268" s="8" t="s">
        <v>1750</v>
      </c>
      <c r="K268" s="25" t="s">
        <v>734</v>
      </c>
      <c r="L268" s="85" t="str">
        <f t="shared" si="67"/>
        <v>N/A</v>
      </c>
    </row>
    <row r="269" spans="1:12" x14ac:dyDescent="0.25">
      <c r="A269" s="108" t="s">
        <v>1093</v>
      </c>
      <c r="B269" s="21" t="s">
        <v>213</v>
      </c>
      <c r="C269" s="4" t="s">
        <v>1750</v>
      </c>
      <c r="D269" s="7" t="str">
        <f t="shared" si="68"/>
        <v>N/A</v>
      </c>
      <c r="E269" s="4" t="s">
        <v>1750</v>
      </c>
      <c r="F269" s="7" t="str">
        <f t="shared" si="69"/>
        <v>N/A</v>
      </c>
      <c r="G269" s="4" t="s">
        <v>1750</v>
      </c>
      <c r="H269" s="7" t="str">
        <f t="shared" si="70"/>
        <v>N/A</v>
      </c>
      <c r="I269" s="8" t="s">
        <v>1750</v>
      </c>
      <c r="J269" s="8" t="s">
        <v>1750</v>
      </c>
      <c r="K269" s="25" t="s">
        <v>734</v>
      </c>
      <c r="L269" s="85" t="str">
        <f t="shared" si="67"/>
        <v>N/A</v>
      </c>
    </row>
    <row r="270" spans="1:12" x14ac:dyDescent="0.25">
      <c r="A270" s="108" t="s">
        <v>1094</v>
      </c>
      <c r="B270" s="21" t="s">
        <v>213</v>
      </c>
      <c r="C270" s="22">
        <v>0</v>
      </c>
      <c r="D270" s="7" t="str">
        <f t="shared" si="68"/>
        <v>N/A</v>
      </c>
      <c r="E270" s="22">
        <v>0</v>
      </c>
      <c r="F270" s="7" t="str">
        <f t="shared" si="69"/>
        <v>N/A</v>
      </c>
      <c r="G270" s="22">
        <v>0</v>
      </c>
      <c r="H270" s="7" t="str">
        <f t="shared" si="70"/>
        <v>N/A</v>
      </c>
      <c r="I270" s="8" t="s">
        <v>1750</v>
      </c>
      <c r="J270" s="8" t="s">
        <v>1750</v>
      </c>
      <c r="K270" s="25" t="s">
        <v>734</v>
      </c>
      <c r="L270" s="85" t="str">
        <f t="shared" si="67"/>
        <v>N/A</v>
      </c>
    </row>
    <row r="271" spans="1:12" x14ac:dyDescent="0.25">
      <c r="A271" s="108" t="s">
        <v>1095</v>
      </c>
      <c r="B271" s="21" t="s">
        <v>213</v>
      </c>
      <c r="C271" s="22">
        <v>0</v>
      </c>
      <c r="D271" s="7" t="str">
        <f t="shared" si="68"/>
        <v>N/A</v>
      </c>
      <c r="E271" s="22">
        <v>0</v>
      </c>
      <c r="F271" s="7" t="str">
        <f t="shared" si="69"/>
        <v>N/A</v>
      </c>
      <c r="G271" s="22">
        <v>72719</v>
      </c>
      <c r="H271" s="7" t="str">
        <f t="shared" si="70"/>
        <v>N/A</v>
      </c>
      <c r="I271" s="8" t="s">
        <v>1750</v>
      </c>
      <c r="J271" s="8" t="s">
        <v>1750</v>
      </c>
      <c r="K271" s="25" t="s">
        <v>734</v>
      </c>
      <c r="L271" s="85" t="str">
        <f t="shared" si="67"/>
        <v>N/A</v>
      </c>
    </row>
    <row r="272" spans="1:12" x14ac:dyDescent="0.25">
      <c r="A272" s="108" t="s">
        <v>1096</v>
      </c>
      <c r="B272" s="21" t="s">
        <v>213</v>
      </c>
      <c r="C272" s="22">
        <v>0</v>
      </c>
      <c r="D272" s="7" t="str">
        <f t="shared" si="68"/>
        <v>N/A</v>
      </c>
      <c r="E272" s="22">
        <v>0</v>
      </c>
      <c r="F272" s="7" t="str">
        <f t="shared" si="69"/>
        <v>N/A</v>
      </c>
      <c r="G272" s="22">
        <v>0</v>
      </c>
      <c r="H272" s="7" t="str">
        <f t="shared" si="70"/>
        <v>N/A</v>
      </c>
      <c r="I272" s="8" t="s">
        <v>1750</v>
      </c>
      <c r="J272" s="8" t="s">
        <v>1750</v>
      </c>
      <c r="K272" s="25" t="s">
        <v>734</v>
      </c>
      <c r="L272" s="85" t="str">
        <f t="shared" si="67"/>
        <v>N/A</v>
      </c>
    </row>
    <row r="273" spans="1:12" x14ac:dyDescent="0.25">
      <c r="A273" s="108" t="s">
        <v>1097</v>
      </c>
      <c r="B273" s="21" t="s">
        <v>213</v>
      </c>
      <c r="C273" s="22">
        <v>1121</v>
      </c>
      <c r="D273" s="7" t="str">
        <f t="shared" si="68"/>
        <v>N/A</v>
      </c>
      <c r="E273" s="22">
        <v>716</v>
      </c>
      <c r="F273" s="7" t="str">
        <f t="shared" si="69"/>
        <v>N/A</v>
      </c>
      <c r="G273" s="22">
        <v>317</v>
      </c>
      <c r="H273" s="7" t="str">
        <f t="shared" si="70"/>
        <v>N/A</v>
      </c>
      <c r="I273" s="8">
        <v>-36.1</v>
      </c>
      <c r="J273" s="8">
        <v>-55.7</v>
      </c>
      <c r="K273" s="25" t="s">
        <v>734</v>
      </c>
      <c r="L273" s="85" t="str">
        <f t="shared" si="67"/>
        <v>No</v>
      </c>
    </row>
    <row r="274" spans="1:12" x14ac:dyDescent="0.25">
      <c r="A274" s="133" t="s">
        <v>153</v>
      </c>
      <c r="B274" s="21" t="s">
        <v>213</v>
      </c>
      <c r="C274" s="22">
        <v>0</v>
      </c>
      <c r="D274" s="7" t="str">
        <f t="shared" si="68"/>
        <v>N/A</v>
      </c>
      <c r="E274" s="22">
        <v>0</v>
      </c>
      <c r="F274" s="7" t="str">
        <f t="shared" si="69"/>
        <v>N/A</v>
      </c>
      <c r="G274" s="22">
        <v>0</v>
      </c>
      <c r="H274" s="7" t="str">
        <f t="shared" si="70"/>
        <v>N/A</v>
      </c>
      <c r="I274" s="8" t="s">
        <v>1750</v>
      </c>
      <c r="J274" s="8" t="s">
        <v>1750</v>
      </c>
      <c r="K274" s="25" t="s">
        <v>734</v>
      </c>
      <c r="L274" s="85" t="str">
        <f t="shared" si="67"/>
        <v>N/A</v>
      </c>
    </row>
    <row r="275" spans="1:12" x14ac:dyDescent="0.25">
      <c r="A275" s="108" t="s">
        <v>154</v>
      </c>
      <c r="B275" s="25" t="s">
        <v>217</v>
      </c>
      <c r="C275" s="1">
        <v>0</v>
      </c>
      <c r="D275" s="7" t="str">
        <f t="shared" ref="D275:D276" si="71">IF($B275="N/A","N/A",IF(C275&gt;0,"No",IF(C275&lt;0,"No","Yes")))</f>
        <v>Yes</v>
      </c>
      <c r="E275" s="1">
        <v>0</v>
      </c>
      <c r="F275" s="7" t="str">
        <f t="shared" ref="F275:F276" si="72">IF($B275="N/A","N/A",IF(E275&gt;0,"No",IF(E275&lt;0,"No","Yes")))</f>
        <v>Yes</v>
      </c>
      <c r="G275" s="1">
        <v>6</v>
      </c>
      <c r="H275" s="7" t="str">
        <f t="shared" ref="H275:H276" si="73">IF($B275="N/A","N/A",IF(G275&gt;0,"No",IF(G275&lt;0,"No","Yes")))</f>
        <v>No</v>
      </c>
      <c r="I275" s="8" t="s">
        <v>1750</v>
      </c>
      <c r="J275" s="8" t="s">
        <v>1750</v>
      </c>
      <c r="K275" s="25" t="s">
        <v>734</v>
      </c>
      <c r="L275" s="85" t="str">
        <f t="shared" si="67"/>
        <v>N/A</v>
      </c>
    </row>
    <row r="276" spans="1:12" x14ac:dyDescent="0.25">
      <c r="A276" s="108" t="s">
        <v>155</v>
      </c>
      <c r="B276" s="25" t="s">
        <v>217</v>
      </c>
      <c r="C276" s="1">
        <v>0</v>
      </c>
      <c r="D276" s="7" t="str">
        <f t="shared" si="71"/>
        <v>Yes</v>
      </c>
      <c r="E276" s="1">
        <v>0</v>
      </c>
      <c r="F276" s="7" t="str">
        <f t="shared" si="72"/>
        <v>Yes</v>
      </c>
      <c r="G276" s="1">
        <v>4</v>
      </c>
      <c r="H276" s="7" t="str">
        <f t="shared" si="73"/>
        <v>No</v>
      </c>
      <c r="I276" s="8" t="s">
        <v>1750</v>
      </c>
      <c r="J276" s="8" t="s">
        <v>1750</v>
      </c>
      <c r="K276" s="25" t="s">
        <v>734</v>
      </c>
      <c r="L276" s="85" t="str">
        <f t="shared" si="67"/>
        <v>N/A</v>
      </c>
    </row>
    <row r="277" spans="1:12" x14ac:dyDescent="0.25">
      <c r="A277" s="117" t="s">
        <v>688</v>
      </c>
      <c r="B277" s="1" t="s">
        <v>213</v>
      </c>
      <c r="C277" s="1">
        <v>78267</v>
      </c>
      <c r="D277" s="7" t="str">
        <f t="shared" ref="D277:D284" si="74">IF($B277="N/A","N/A",IF(C277&gt;10,"No",IF(C277&lt;-10,"No","Yes")))</f>
        <v>N/A</v>
      </c>
      <c r="E277" s="1">
        <v>78747</v>
      </c>
      <c r="F277" s="7" t="str">
        <f t="shared" ref="F277:F278" si="75">IF($B277="N/A","N/A",IF(E277&gt;10,"No",IF(E277&lt;-10,"No","Yes")))</f>
        <v>N/A</v>
      </c>
      <c r="G277" s="1">
        <v>86009</v>
      </c>
      <c r="H277" s="7" t="str">
        <f t="shared" ref="H277:H278" si="76">IF($B277="N/A","N/A",IF(G277&gt;10,"No",IF(G277&lt;-10,"No","Yes")))</f>
        <v>N/A</v>
      </c>
      <c r="I277" s="8">
        <v>0.61329999999999996</v>
      </c>
      <c r="J277" s="8">
        <v>9.2219999999999995</v>
      </c>
      <c r="K277" s="1" t="s">
        <v>213</v>
      </c>
      <c r="L277" s="85" t="str">
        <f t="shared" ref="L277:L278" si="77">IF(J277="Div by 0", "N/A", IF(K277="N/A","N/A", IF(J277&gt;VALUE(MID(K277,1,2)), "No", IF(J277&lt;-1*VALUE(MID(K277,1,2)), "No", "Yes"))))</f>
        <v>N/A</v>
      </c>
    </row>
    <row r="278" spans="1:12" x14ac:dyDescent="0.25">
      <c r="A278" s="117" t="s">
        <v>689</v>
      </c>
      <c r="B278" s="1" t="s">
        <v>213</v>
      </c>
      <c r="C278" s="1">
        <v>60469</v>
      </c>
      <c r="D278" s="7" t="str">
        <f t="shared" si="74"/>
        <v>N/A</v>
      </c>
      <c r="E278" s="1">
        <v>65307.75</v>
      </c>
      <c r="F278" s="7" t="str">
        <f t="shared" si="75"/>
        <v>N/A</v>
      </c>
      <c r="G278" s="1">
        <v>64989.166666999998</v>
      </c>
      <c r="H278" s="7" t="str">
        <f t="shared" si="76"/>
        <v>N/A</v>
      </c>
      <c r="I278" s="8">
        <v>8.0020000000000007</v>
      </c>
      <c r="J278" s="8">
        <v>-0.48799999999999999</v>
      </c>
      <c r="K278" s="1" t="s">
        <v>213</v>
      </c>
      <c r="L278" s="85" t="str">
        <f t="shared" si="77"/>
        <v>N/A</v>
      </c>
    </row>
    <row r="279" spans="1:12" x14ac:dyDescent="0.25">
      <c r="A279" s="117" t="s">
        <v>690</v>
      </c>
      <c r="B279" s="1" t="s">
        <v>213</v>
      </c>
      <c r="C279" s="1">
        <v>921</v>
      </c>
      <c r="D279" s="7" t="str">
        <f t="shared" si="74"/>
        <v>N/A</v>
      </c>
      <c r="E279" s="1">
        <v>728</v>
      </c>
      <c r="F279" s="7" t="str">
        <f t="shared" ref="F279:F284" si="78">IF($B279="N/A","N/A",IF(E279&gt;10,"No",IF(E279&lt;-10,"No","Yes")))</f>
        <v>N/A</v>
      </c>
      <c r="G279" s="1">
        <v>524</v>
      </c>
      <c r="H279" s="7" t="str">
        <f t="shared" ref="H279:H284" si="79">IF($B279="N/A","N/A",IF(G279&gt;10,"No",IF(G279&lt;-10,"No","Yes")))</f>
        <v>N/A</v>
      </c>
      <c r="I279" s="8">
        <v>-21</v>
      </c>
      <c r="J279" s="8">
        <v>-28</v>
      </c>
      <c r="K279" s="1" t="s">
        <v>213</v>
      </c>
      <c r="L279" s="85" t="str">
        <f t="shared" ref="L279:L285" si="80">IF(J279="Div by 0", "N/A", IF(K279="N/A","N/A", IF(J279&gt;VALUE(MID(K279,1,2)), "No", IF(J279&lt;-1*VALUE(MID(K279,1,2)), "No", "Yes"))))</f>
        <v>N/A</v>
      </c>
    </row>
    <row r="280" spans="1:12" x14ac:dyDescent="0.25">
      <c r="A280" s="117" t="s">
        <v>691</v>
      </c>
      <c r="B280" s="1" t="s">
        <v>213</v>
      </c>
      <c r="C280" s="1">
        <v>956</v>
      </c>
      <c r="D280" s="7" t="str">
        <f t="shared" si="74"/>
        <v>N/A</v>
      </c>
      <c r="E280" s="1">
        <v>815</v>
      </c>
      <c r="F280" s="7" t="str">
        <f t="shared" si="78"/>
        <v>N/A</v>
      </c>
      <c r="G280" s="1">
        <v>582</v>
      </c>
      <c r="H280" s="7" t="str">
        <f t="shared" si="79"/>
        <v>N/A</v>
      </c>
      <c r="I280" s="8">
        <v>-14.7</v>
      </c>
      <c r="J280" s="8">
        <v>-28.6</v>
      </c>
      <c r="K280" s="1" t="s">
        <v>213</v>
      </c>
      <c r="L280" s="85" t="str">
        <f t="shared" si="80"/>
        <v>N/A</v>
      </c>
    </row>
    <row r="281" spans="1:12" x14ac:dyDescent="0.25">
      <c r="A281" s="117" t="s">
        <v>692</v>
      </c>
      <c r="B281" s="1" t="s">
        <v>213</v>
      </c>
      <c r="C281" s="1">
        <v>589.41666667000004</v>
      </c>
      <c r="D281" s="7" t="str">
        <f t="shared" si="74"/>
        <v>N/A</v>
      </c>
      <c r="E281" s="1">
        <v>500.91666666999998</v>
      </c>
      <c r="F281" s="7" t="str">
        <f t="shared" si="78"/>
        <v>N/A</v>
      </c>
      <c r="G281" s="1">
        <v>192.41666667000001</v>
      </c>
      <c r="H281" s="7" t="str">
        <f t="shared" si="79"/>
        <v>N/A</v>
      </c>
      <c r="I281" s="8">
        <v>-15</v>
      </c>
      <c r="J281" s="8">
        <v>-61.6</v>
      </c>
      <c r="K281" s="1" t="s">
        <v>213</v>
      </c>
      <c r="L281" s="85" t="str">
        <f t="shared" si="80"/>
        <v>N/A</v>
      </c>
    </row>
    <row r="282" spans="1:12" x14ac:dyDescent="0.25">
      <c r="A282" s="117" t="s">
        <v>693</v>
      </c>
      <c r="B282" s="1" t="s">
        <v>213</v>
      </c>
      <c r="C282" s="1">
        <v>4758</v>
      </c>
      <c r="D282" s="7" t="str">
        <f t="shared" si="74"/>
        <v>N/A</v>
      </c>
      <c r="E282" s="1">
        <v>4774</v>
      </c>
      <c r="F282" s="7" t="str">
        <f t="shared" si="78"/>
        <v>N/A</v>
      </c>
      <c r="G282" s="1">
        <v>4516</v>
      </c>
      <c r="H282" s="7" t="str">
        <f t="shared" si="79"/>
        <v>N/A</v>
      </c>
      <c r="I282" s="8">
        <v>0.33629999999999999</v>
      </c>
      <c r="J282" s="8">
        <v>-5.4</v>
      </c>
      <c r="K282" s="1" t="s">
        <v>213</v>
      </c>
      <c r="L282" s="85" t="str">
        <f t="shared" si="80"/>
        <v>N/A</v>
      </c>
    </row>
    <row r="283" spans="1:12" x14ac:dyDescent="0.25">
      <c r="A283" s="117" t="s">
        <v>694</v>
      </c>
      <c r="B283" s="1" t="s">
        <v>213</v>
      </c>
      <c r="C283" s="1">
        <v>5054</v>
      </c>
      <c r="D283" s="7" t="str">
        <f t="shared" si="74"/>
        <v>N/A</v>
      </c>
      <c r="E283" s="1">
        <v>5099</v>
      </c>
      <c r="F283" s="7" t="str">
        <f t="shared" si="78"/>
        <v>N/A</v>
      </c>
      <c r="G283" s="1">
        <v>5066</v>
      </c>
      <c r="H283" s="7" t="str">
        <f t="shared" si="79"/>
        <v>N/A</v>
      </c>
      <c r="I283" s="8">
        <v>0.89039999999999997</v>
      </c>
      <c r="J283" s="8">
        <v>-0.64700000000000002</v>
      </c>
      <c r="K283" s="1" t="s">
        <v>213</v>
      </c>
      <c r="L283" s="85" t="str">
        <f t="shared" si="80"/>
        <v>N/A</v>
      </c>
    </row>
    <row r="284" spans="1:12" x14ac:dyDescent="0.25">
      <c r="A284" s="117" t="s">
        <v>695</v>
      </c>
      <c r="B284" s="1" t="s">
        <v>213</v>
      </c>
      <c r="C284" s="1">
        <v>4114.5</v>
      </c>
      <c r="D284" s="7" t="str">
        <f t="shared" si="74"/>
        <v>N/A</v>
      </c>
      <c r="E284" s="1">
        <v>4329.8333333</v>
      </c>
      <c r="F284" s="7" t="str">
        <f t="shared" si="78"/>
        <v>N/A</v>
      </c>
      <c r="G284" s="1">
        <v>3828.0833333</v>
      </c>
      <c r="H284" s="7" t="str">
        <f t="shared" si="79"/>
        <v>N/A</v>
      </c>
      <c r="I284" s="8">
        <v>5.234</v>
      </c>
      <c r="J284" s="8">
        <v>-11.6</v>
      </c>
      <c r="K284" s="1" t="s">
        <v>213</v>
      </c>
      <c r="L284" s="85" t="str">
        <f t="shared" si="80"/>
        <v>N/A</v>
      </c>
    </row>
    <row r="285" spans="1:12" x14ac:dyDescent="0.25">
      <c r="A285" s="117" t="s">
        <v>402</v>
      </c>
      <c r="B285" s="21" t="s">
        <v>290</v>
      </c>
      <c r="C285" s="4">
        <v>38.269122496999998</v>
      </c>
      <c r="D285" s="7" t="str">
        <f>IF($B285="N/A","N/A",IF(C285&lt;=40,"Yes","No"))</f>
        <v>Yes</v>
      </c>
      <c r="E285" s="4">
        <v>38.055001992999998</v>
      </c>
      <c r="F285" s="7" t="str">
        <f>IF($B285="N/A","N/A",IF(E285&lt;=40,"Yes","No"))</f>
        <v>Yes</v>
      </c>
      <c r="G285" s="4">
        <v>35.339228421999998</v>
      </c>
      <c r="H285" s="7" t="str">
        <f>IF($B285="N/A","N/A",IF(G285&lt;=40,"Yes","No"))</f>
        <v>Yes</v>
      </c>
      <c r="I285" s="8">
        <v>-0.56000000000000005</v>
      </c>
      <c r="J285" s="8">
        <v>-7.14</v>
      </c>
      <c r="K285" s="25" t="s">
        <v>736</v>
      </c>
      <c r="L285" s="85" t="str">
        <f t="shared" si="80"/>
        <v>Yes</v>
      </c>
    </row>
    <row r="286" spans="1:12" x14ac:dyDescent="0.25">
      <c r="A286" s="117" t="s">
        <v>696</v>
      </c>
      <c r="B286" s="1" t="s">
        <v>213</v>
      </c>
      <c r="C286" s="1">
        <v>4250</v>
      </c>
      <c r="D286" s="7" t="str">
        <f t="shared" ref="D286:D304" si="81">IF($B286="N/A","N/A",IF(C286&gt;10,"No",IF(C286&lt;-10,"No","Yes")))</f>
        <v>N/A</v>
      </c>
      <c r="E286" s="1">
        <v>2236</v>
      </c>
      <c r="F286" s="7" t="str">
        <f t="shared" ref="F286:F287" si="82">IF($B286="N/A","N/A",IF(E286&gt;10,"No",IF(E286&lt;-10,"No","Yes")))</f>
        <v>N/A</v>
      </c>
      <c r="G286" s="1">
        <v>926</v>
      </c>
      <c r="H286" s="7" t="str">
        <f t="shared" ref="H286:H287" si="83">IF($B286="N/A","N/A",IF(G286&gt;10,"No",IF(G286&lt;-10,"No","Yes")))</f>
        <v>N/A</v>
      </c>
      <c r="I286" s="8">
        <v>-47.4</v>
      </c>
      <c r="J286" s="8">
        <v>-58.6</v>
      </c>
      <c r="K286" s="1" t="s">
        <v>213</v>
      </c>
      <c r="L286" s="85" t="str">
        <f t="shared" ref="L286:L287" si="84">IF(J286="Div by 0", "N/A", IF(K286="N/A","N/A", IF(J286&gt;VALUE(MID(K286,1,2)), "No", IF(J286&lt;-1*VALUE(MID(K286,1,2)), "No", "Yes"))))</f>
        <v>N/A</v>
      </c>
    </row>
    <row r="287" spans="1:12" x14ac:dyDescent="0.25">
      <c r="A287" s="117" t="s">
        <v>697</v>
      </c>
      <c r="B287" s="1" t="s">
        <v>213</v>
      </c>
      <c r="C287" s="1">
        <v>1847.1666667</v>
      </c>
      <c r="D287" s="7" t="str">
        <f t="shared" si="81"/>
        <v>N/A</v>
      </c>
      <c r="E287" s="1">
        <v>712.25</v>
      </c>
      <c r="F287" s="7" t="str">
        <f t="shared" si="82"/>
        <v>N/A</v>
      </c>
      <c r="G287" s="1">
        <v>188.75</v>
      </c>
      <c r="H287" s="7" t="str">
        <f t="shared" si="83"/>
        <v>N/A</v>
      </c>
      <c r="I287" s="8">
        <v>-61.4</v>
      </c>
      <c r="J287" s="8">
        <v>-73.5</v>
      </c>
      <c r="K287" s="1" t="s">
        <v>213</v>
      </c>
      <c r="L287" s="85" t="str">
        <f t="shared" si="84"/>
        <v>N/A</v>
      </c>
    </row>
    <row r="288" spans="1:12" x14ac:dyDescent="0.25">
      <c r="A288" s="117" t="s">
        <v>698</v>
      </c>
      <c r="B288" s="1" t="s">
        <v>213</v>
      </c>
      <c r="C288" s="1">
        <v>73</v>
      </c>
      <c r="D288" s="7" t="str">
        <f t="shared" si="81"/>
        <v>N/A</v>
      </c>
      <c r="E288" s="1">
        <v>99</v>
      </c>
      <c r="F288" s="7" t="str">
        <f t="shared" ref="F288:F289" si="85">IF($B288="N/A","N/A",IF(E288&gt;10,"No",IF(E288&lt;-10,"No","Yes")))</f>
        <v>N/A</v>
      </c>
      <c r="G288" s="1">
        <v>110</v>
      </c>
      <c r="H288" s="7" t="str">
        <f t="shared" ref="H288:H289" si="86">IF($B288="N/A","N/A",IF(G288&gt;10,"No",IF(G288&lt;-10,"No","Yes")))</f>
        <v>N/A</v>
      </c>
      <c r="I288" s="8">
        <v>35.619999999999997</v>
      </c>
      <c r="J288" s="8">
        <v>11.11</v>
      </c>
      <c r="K288" s="1" t="s">
        <v>213</v>
      </c>
      <c r="L288" s="85" t="str">
        <f t="shared" ref="L288:L289" si="87">IF(J288="Div by 0", "N/A", IF(K288="N/A","N/A", IF(J288&gt;VALUE(MID(K288,1,2)), "No", IF(J288&lt;-1*VALUE(MID(K288,1,2)), "No", "Yes"))))</f>
        <v>N/A</v>
      </c>
    </row>
    <row r="289" spans="1:12" x14ac:dyDescent="0.25">
      <c r="A289" s="117" t="s">
        <v>710</v>
      </c>
      <c r="B289" s="1" t="s">
        <v>213</v>
      </c>
      <c r="C289" s="1">
        <v>15.833333333000001</v>
      </c>
      <c r="D289" s="7" t="str">
        <f t="shared" si="81"/>
        <v>N/A</v>
      </c>
      <c r="E289" s="1">
        <v>29.416666667000001</v>
      </c>
      <c r="F289" s="7" t="str">
        <f t="shared" si="85"/>
        <v>N/A</v>
      </c>
      <c r="G289" s="1">
        <v>29.916666667000001</v>
      </c>
      <c r="H289" s="7" t="str">
        <f t="shared" si="86"/>
        <v>N/A</v>
      </c>
      <c r="I289" s="8">
        <v>85.79</v>
      </c>
      <c r="J289" s="8">
        <v>1.7</v>
      </c>
      <c r="K289" s="1" t="s">
        <v>213</v>
      </c>
      <c r="L289" s="85" t="str">
        <f t="shared" si="87"/>
        <v>N/A</v>
      </c>
    </row>
    <row r="290" spans="1:12" x14ac:dyDescent="0.25">
      <c r="A290" s="117" t="s">
        <v>699</v>
      </c>
      <c r="B290" s="1" t="s">
        <v>213</v>
      </c>
      <c r="C290" s="1">
        <v>607</v>
      </c>
      <c r="D290" s="7" t="str">
        <f t="shared" si="81"/>
        <v>N/A</v>
      </c>
      <c r="E290" s="1">
        <v>484</v>
      </c>
      <c r="F290" s="7" t="str">
        <f t="shared" ref="F290:F304" si="88">IF($B290="N/A","N/A",IF(E290&gt;10,"No",IF(E290&lt;-10,"No","Yes")))</f>
        <v>N/A</v>
      </c>
      <c r="G290" s="1">
        <v>227</v>
      </c>
      <c r="H290" s="7" t="str">
        <f t="shared" ref="H290:H304" si="89">IF($B290="N/A","N/A",IF(G290&gt;10,"No",IF(G290&lt;-10,"No","Yes")))</f>
        <v>N/A</v>
      </c>
      <c r="I290" s="8">
        <v>-20.3</v>
      </c>
      <c r="J290" s="8">
        <v>-53.1</v>
      </c>
      <c r="K290" s="1" t="s">
        <v>213</v>
      </c>
      <c r="L290" s="85" t="str">
        <f t="shared" ref="L290:L301" si="90">IF(J290="Div by 0", "N/A", IF(K290="N/A","N/A", IF(J290&gt;VALUE(MID(K290,1,2)), "No", IF(J290&lt;-1*VALUE(MID(K290,1,2)), "No", "Yes"))))</f>
        <v>N/A</v>
      </c>
    </row>
    <row r="291" spans="1:12" x14ac:dyDescent="0.25">
      <c r="A291" s="117" t="s">
        <v>700</v>
      </c>
      <c r="B291" s="1" t="s">
        <v>213</v>
      </c>
      <c r="C291" s="1">
        <v>1121</v>
      </c>
      <c r="D291" s="7" t="str">
        <f t="shared" si="81"/>
        <v>N/A</v>
      </c>
      <c r="E291" s="1">
        <v>716</v>
      </c>
      <c r="F291" s="7" t="str">
        <f t="shared" si="88"/>
        <v>N/A</v>
      </c>
      <c r="G291" s="1">
        <v>317</v>
      </c>
      <c r="H291" s="7" t="str">
        <f t="shared" si="89"/>
        <v>N/A</v>
      </c>
      <c r="I291" s="8">
        <v>-36.1</v>
      </c>
      <c r="J291" s="8">
        <v>-55.7</v>
      </c>
      <c r="K291" s="1" t="s">
        <v>213</v>
      </c>
      <c r="L291" s="85" t="str">
        <f t="shared" si="90"/>
        <v>N/A</v>
      </c>
    </row>
    <row r="292" spans="1:12" x14ac:dyDescent="0.25">
      <c r="A292" s="117" t="s">
        <v>718</v>
      </c>
      <c r="B292" s="21" t="s">
        <v>213</v>
      </c>
      <c r="C292" s="9">
        <v>8.9206066000000001E-2</v>
      </c>
      <c r="D292" s="7" t="str">
        <f t="shared" si="81"/>
        <v>N/A</v>
      </c>
      <c r="E292" s="9">
        <v>0.13966480449999999</v>
      </c>
      <c r="F292" s="7" t="str">
        <f t="shared" si="88"/>
        <v>N/A</v>
      </c>
      <c r="G292" s="9">
        <v>0.31545741319999998</v>
      </c>
      <c r="H292" s="7" t="str">
        <f t="shared" si="89"/>
        <v>N/A</v>
      </c>
      <c r="I292" s="8">
        <v>56.56</v>
      </c>
      <c r="J292" s="8">
        <v>125.9</v>
      </c>
      <c r="K292" s="21" t="s">
        <v>213</v>
      </c>
      <c r="L292" s="85" t="str">
        <f t="shared" si="90"/>
        <v>N/A</v>
      </c>
    </row>
    <row r="293" spans="1:12" x14ac:dyDescent="0.25">
      <c r="A293" s="117" t="s">
        <v>711</v>
      </c>
      <c r="B293" s="1" t="s">
        <v>213</v>
      </c>
      <c r="C293" s="1">
        <v>675.83333332999996</v>
      </c>
      <c r="D293" s="7" t="str">
        <f t="shared" si="81"/>
        <v>N/A</v>
      </c>
      <c r="E293" s="1">
        <v>501.66666666999998</v>
      </c>
      <c r="F293" s="7" t="str">
        <f t="shared" si="88"/>
        <v>N/A</v>
      </c>
      <c r="G293" s="1">
        <v>168</v>
      </c>
      <c r="H293" s="7" t="str">
        <f t="shared" si="89"/>
        <v>N/A</v>
      </c>
      <c r="I293" s="8">
        <v>-25.8</v>
      </c>
      <c r="J293" s="8">
        <v>-66.5</v>
      </c>
      <c r="K293" s="1" t="s">
        <v>213</v>
      </c>
      <c r="L293" s="85" t="str">
        <f t="shared" si="90"/>
        <v>N/A</v>
      </c>
    </row>
    <row r="294" spans="1:12" x14ac:dyDescent="0.25">
      <c r="A294" s="117" t="s">
        <v>701</v>
      </c>
      <c r="B294" s="1" t="s">
        <v>213</v>
      </c>
      <c r="C294" s="1">
        <v>0</v>
      </c>
      <c r="D294" s="7" t="str">
        <f t="shared" si="81"/>
        <v>N/A</v>
      </c>
      <c r="E294" s="1">
        <v>0</v>
      </c>
      <c r="F294" s="7" t="str">
        <f t="shared" si="88"/>
        <v>N/A</v>
      </c>
      <c r="G294" s="1">
        <v>0</v>
      </c>
      <c r="H294" s="7" t="str">
        <f t="shared" si="89"/>
        <v>N/A</v>
      </c>
      <c r="I294" s="8" t="s">
        <v>1750</v>
      </c>
      <c r="J294" s="8" t="s">
        <v>1750</v>
      </c>
      <c r="K294" s="1" t="s">
        <v>213</v>
      </c>
      <c r="L294" s="85" t="str">
        <f t="shared" si="90"/>
        <v>N/A</v>
      </c>
    </row>
    <row r="295" spans="1:12" x14ac:dyDescent="0.25">
      <c r="A295" s="117" t="s">
        <v>712</v>
      </c>
      <c r="B295" s="1" t="s">
        <v>213</v>
      </c>
      <c r="C295" s="1">
        <v>0</v>
      </c>
      <c r="D295" s="7" t="str">
        <f t="shared" si="81"/>
        <v>N/A</v>
      </c>
      <c r="E295" s="1">
        <v>0</v>
      </c>
      <c r="F295" s="7" t="str">
        <f t="shared" si="88"/>
        <v>N/A</v>
      </c>
      <c r="G295" s="1">
        <v>0</v>
      </c>
      <c r="H295" s="7" t="str">
        <f t="shared" si="89"/>
        <v>N/A</v>
      </c>
      <c r="I295" s="8" t="s">
        <v>1750</v>
      </c>
      <c r="J295" s="8" t="s">
        <v>1750</v>
      </c>
      <c r="K295" s="1" t="s">
        <v>213</v>
      </c>
      <c r="L295" s="85" t="str">
        <f t="shared" si="90"/>
        <v>N/A</v>
      </c>
    </row>
    <row r="296" spans="1:12" x14ac:dyDescent="0.25">
      <c r="A296" s="117" t="s">
        <v>702</v>
      </c>
      <c r="B296" s="1" t="s">
        <v>213</v>
      </c>
      <c r="C296" s="1">
        <v>0</v>
      </c>
      <c r="D296" s="7" t="str">
        <f t="shared" si="81"/>
        <v>N/A</v>
      </c>
      <c r="E296" s="1">
        <v>0</v>
      </c>
      <c r="F296" s="7" t="str">
        <f t="shared" si="88"/>
        <v>N/A</v>
      </c>
      <c r="G296" s="1">
        <v>0</v>
      </c>
      <c r="H296" s="7" t="str">
        <f t="shared" si="89"/>
        <v>N/A</v>
      </c>
      <c r="I296" s="8" t="s">
        <v>1750</v>
      </c>
      <c r="J296" s="8" t="s">
        <v>1750</v>
      </c>
      <c r="K296" s="1" t="s">
        <v>213</v>
      </c>
      <c r="L296" s="85" t="str">
        <f t="shared" si="90"/>
        <v>N/A</v>
      </c>
    </row>
    <row r="297" spans="1:12" x14ac:dyDescent="0.25">
      <c r="A297" s="117" t="s">
        <v>713</v>
      </c>
      <c r="B297" s="1" t="s">
        <v>213</v>
      </c>
      <c r="C297" s="1">
        <v>0</v>
      </c>
      <c r="D297" s="7" t="str">
        <f t="shared" si="81"/>
        <v>N/A</v>
      </c>
      <c r="E297" s="1">
        <v>0</v>
      </c>
      <c r="F297" s="7" t="str">
        <f t="shared" si="88"/>
        <v>N/A</v>
      </c>
      <c r="G297" s="1">
        <v>0</v>
      </c>
      <c r="H297" s="7" t="str">
        <f t="shared" si="89"/>
        <v>N/A</v>
      </c>
      <c r="I297" s="8" t="s">
        <v>1750</v>
      </c>
      <c r="J297" s="8" t="s">
        <v>1750</v>
      </c>
      <c r="K297" s="1" t="s">
        <v>213</v>
      </c>
      <c r="L297" s="85" t="str">
        <f t="shared" si="90"/>
        <v>N/A</v>
      </c>
    </row>
    <row r="298" spans="1:12" x14ac:dyDescent="0.25">
      <c r="A298" s="117" t="s">
        <v>703</v>
      </c>
      <c r="B298" s="1" t="s">
        <v>213</v>
      </c>
      <c r="C298" s="1">
        <v>0</v>
      </c>
      <c r="D298" s="7" t="str">
        <f t="shared" si="81"/>
        <v>N/A</v>
      </c>
      <c r="E298" s="1">
        <v>0</v>
      </c>
      <c r="F298" s="7" t="str">
        <f t="shared" si="88"/>
        <v>N/A</v>
      </c>
      <c r="G298" s="1">
        <v>0</v>
      </c>
      <c r="H298" s="7" t="str">
        <f t="shared" si="89"/>
        <v>N/A</v>
      </c>
      <c r="I298" s="8" t="s">
        <v>1750</v>
      </c>
      <c r="J298" s="8" t="s">
        <v>1750</v>
      </c>
      <c r="K298" s="1" t="s">
        <v>213</v>
      </c>
      <c r="L298" s="85" t="str">
        <f t="shared" si="90"/>
        <v>N/A</v>
      </c>
    </row>
    <row r="299" spans="1:12" x14ac:dyDescent="0.25">
      <c r="A299" s="117" t="s">
        <v>714</v>
      </c>
      <c r="B299" s="1" t="s">
        <v>213</v>
      </c>
      <c r="C299" s="1">
        <v>0</v>
      </c>
      <c r="D299" s="7" t="str">
        <f t="shared" si="81"/>
        <v>N/A</v>
      </c>
      <c r="E299" s="1">
        <v>0</v>
      </c>
      <c r="F299" s="7" t="str">
        <f t="shared" si="88"/>
        <v>N/A</v>
      </c>
      <c r="G299" s="1">
        <v>0</v>
      </c>
      <c r="H299" s="7" t="str">
        <f t="shared" si="89"/>
        <v>N/A</v>
      </c>
      <c r="I299" s="8" t="s">
        <v>1750</v>
      </c>
      <c r="J299" s="8" t="s">
        <v>1750</v>
      </c>
      <c r="K299" s="1" t="s">
        <v>213</v>
      </c>
      <c r="L299" s="85" t="str">
        <f t="shared" si="90"/>
        <v>N/A</v>
      </c>
    </row>
    <row r="300" spans="1:12" x14ac:dyDescent="0.25">
      <c r="A300" s="117" t="s">
        <v>403</v>
      </c>
      <c r="B300" s="1" t="s">
        <v>213</v>
      </c>
      <c r="C300" s="1">
        <v>0</v>
      </c>
      <c r="D300" s="7" t="str">
        <f t="shared" si="81"/>
        <v>N/A</v>
      </c>
      <c r="E300" s="1">
        <v>0</v>
      </c>
      <c r="F300" s="7" t="str">
        <f t="shared" si="88"/>
        <v>N/A</v>
      </c>
      <c r="G300" s="1">
        <v>0</v>
      </c>
      <c r="H300" s="7" t="str">
        <f t="shared" si="89"/>
        <v>N/A</v>
      </c>
      <c r="I300" s="8" t="s">
        <v>1750</v>
      </c>
      <c r="J300" s="8" t="s">
        <v>1750</v>
      </c>
      <c r="K300" s="1" t="s">
        <v>213</v>
      </c>
      <c r="L300" s="85" t="str">
        <f t="shared" si="90"/>
        <v>N/A</v>
      </c>
    </row>
    <row r="301" spans="1:12" x14ac:dyDescent="0.25">
      <c r="A301" s="117" t="s">
        <v>715</v>
      </c>
      <c r="B301" s="1" t="s">
        <v>213</v>
      </c>
      <c r="C301" s="1">
        <v>0</v>
      </c>
      <c r="D301" s="7" t="str">
        <f t="shared" si="81"/>
        <v>N/A</v>
      </c>
      <c r="E301" s="1">
        <v>0</v>
      </c>
      <c r="F301" s="7" t="str">
        <f t="shared" si="88"/>
        <v>N/A</v>
      </c>
      <c r="G301" s="1">
        <v>0</v>
      </c>
      <c r="H301" s="7" t="str">
        <f t="shared" si="89"/>
        <v>N/A</v>
      </c>
      <c r="I301" s="8" t="s">
        <v>1750</v>
      </c>
      <c r="J301" s="8" t="s">
        <v>1750</v>
      </c>
      <c r="K301" s="1" t="s">
        <v>213</v>
      </c>
      <c r="L301" s="85" t="str">
        <f t="shared" si="90"/>
        <v>N/A</v>
      </c>
    </row>
    <row r="302" spans="1:12" x14ac:dyDescent="0.25">
      <c r="A302" s="117" t="s">
        <v>704</v>
      </c>
      <c r="B302" s="1" t="s">
        <v>213</v>
      </c>
      <c r="C302" s="1">
        <v>0</v>
      </c>
      <c r="D302" s="7" t="str">
        <f t="shared" si="81"/>
        <v>N/A</v>
      </c>
      <c r="E302" s="1">
        <v>0</v>
      </c>
      <c r="F302" s="7" t="str">
        <f t="shared" si="88"/>
        <v>N/A</v>
      </c>
      <c r="G302" s="1">
        <v>0</v>
      </c>
      <c r="H302" s="7" t="str">
        <f t="shared" si="89"/>
        <v>N/A</v>
      </c>
      <c r="I302" s="8" t="s">
        <v>1750</v>
      </c>
      <c r="J302" s="8" t="s">
        <v>1750</v>
      </c>
      <c r="K302" s="1" t="s">
        <v>213</v>
      </c>
      <c r="L302" s="85" t="str">
        <f t="shared" ref="L302:L304" si="91">IF(J302="Div by 0", "N/A", IF(K302="N/A","N/A", IF(J302&gt;VALUE(MID(K302,1,2)), "No", IF(J302&lt;-1*VALUE(MID(K302,1,2)), "No", "Yes"))))</f>
        <v>N/A</v>
      </c>
    </row>
    <row r="303" spans="1:12" x14ac:dyDescent="0.25">
      <c r="A303" s="117" t="s">
        <v>705</v>
      </c>
      <c r="B303" s="1" t="s">
        <v>213</v>
      </c>
      <c r="C303" s="1">
        <v>0</v>
      </c>
      <c r="D303" s="7" t="str">
        <f t="shared" si="81"/>
        <v>N/A</v>
      </c>
      <c r="E303" s="1">
        <v>0</v>
      </c>
      <c r="F303" s="7" t="str">
        <f t="shared" si="88"/>
        <v>N/A</v>
      </c>
      <c r="G303" s="1">
        <v>0</v>
      </c>
      <c r="H303" s="7" t="str">
        <f t="shared" si="89"/>
        <v>N/A</v>
      </c>
      <c r="I303" s="8" t="s">
        <v>1750</v>
      </c>
      <c r="J303" s="8" t="s">
        <v>1750</v>
      </c>
      <c r="K303" s="1" t="s">
        <v>213</v>
      </c>
      <c r="L303" s="85" t="str">
        <f t="shared" si="91"/>
        <v>N/A</v>
      </c>
    </row>
    <row r="304" spans="1:12" x14ac:dyDescent="0.25">
      <c r="A304" s="117" t="s">
        <v>716</v>
      </c>
      <c r="B304" s="1" t="s">
        <v>213</v>
      </c>
      <c r="C304" s="1">
        <v>0</v>
      </c>
      <c r="D304" s="7" t="str">
        <f t="shared" si="81"/>
        <v>N/A</v>
      </c>
      <c r="E304" s="1">
        <v>0</v>
      </c>
      <c r="F304" s="7" t="str">
        <f t="shared" si="88"/>
        <v>N/A</v>
      </c>
      <c r="G304" s="1">
        <v>0</v>
      </c>
      <c r="H304" s="7" t="str">
        <f t="shared" si="89"/>
        <v>N/A</v>
      </c>
      <c r="I304" s="8" t="s">
        <v>1750</v>
      </c>
      <c r="J304" s="8" t="s">
        <v>1750</v>
      </c>
      <c r="K304" s="1" t="s">
        <v>213</v>
      </c>
      <c r="L304" s="85" t="str">
        <f t="shared" si="91"/>
        <v>N/A</v>
      </c>
    </row>
    <row r="305" spans="1:12" ht="25" x14ac:dyDescent="0.25">
      <c r="A305" s="134" t="s">
        <v>706</v>
      </c>
      <c r="B305" s="1" t="s">
        <v>213</v>
      </c>
      <c r="C305" s="1">
        <v>0</v>
      </c>
      <c r="D305" s="1" t="s">
        <v>213</v>
      </c>
      <c r="E305" s="1">
        <v>0</v>
      </c>
      <c r="F305" s="1" t="s">
        <v>213</v>
      </c>
      <c r="G305" s="1">
        <v>0</v>
      </c>
      <c r="H305" s="1" t="s">
        <v>213</v>
      </c>
      <c r="I305" s="8" t="s">
        <v>1750</v>
      </c>
      <c r="J305" s="8" t="s">
        <v>1750</v>
      </c>
      <c r="K305" s="1" t="s">
        <v>213</v>
      </c>
      <c r="L305" s="85" t="str">
        <f>IF(J305="Div by 0", "N/A", IF(K305="N/A","N/A", IF(J305&gt;VALUE(MID(K305,1,2)), "No", IF(J305&lt;-1*VALUE(MID(K305,1,2)), "No", "Yes"))))</f>
        <v>N/A</v>
      </c>
    </row>
    <row r="306" spans="1:12" x14ac:dyDescent="0.25">
      <c r="A306" s="134" t="s">
        <v>707</v>
      </c>
      <c r="B306" s="1" t="s">
        <v>213</v>
      </c>
      <c r="C306" s="1">
        <v>0</v>
      </c>
      <c r="D306" s="1" t="s">
        <v>213</v>
      </c>
      <c r="E306" s="1">
        <v>0</v>
      </c>
      <c r="F306" s="1" t="s">
        <v>213</v>
      </c>
      <c r="G306" s="1">
        <v>0</v>
      </c>
      <c r="H306" s="1" t="s">
        <v>213</v>
      </c>
      <c r="I306" s="8" t="s">
        <v>1750</v>
      </c>
      <c r="J306" s="8" t="s">
        <v>1750</v>
      </c>
      <c r="K306" s="1" t="s">
        <v>213</v>
      </c>
      <c r="L306" s="85" t="str">
        <f>IF(J306="Div by 0", "N/A", IF(K306="N/A","N/A", IF(J306&gt;VALUE(MID(K306,1,2)), "No", IF(J306&lt;-1*VALUE(MID(K306,1,2)), "No", "Yes"))))</f>
        <v>N/A</v>
      </c>
    </row>
    <row r="307" spans="1:12" x14ac:dyDescent="0.25">
      <c r="A307" s="134" t="s">
        <v>717</v>
      </c>
      <c r="B307" s="1" t="s">
        <v>213</v>
      </c>
      <c r="C307" s="1">
        <v>0</v>
      </c>
      <c r="D307" s="1" t="s">
        <v>213</v>
      </c>
      <c r="E307" s="1">
        <v>0</v>
      </c>
      <c r="F307" s="1" t="s">
        <v>213</v>
      </c>
      <c r="G307" s="1">
        <v>0</v>
      </c>
      <c r="H307" s="1" t="s">
        <v>213</v>
      </c>
      <c r="I307" s="8" t="s">
        <v>1750</v>
      </c>
      <c r="J307" s="8" t="s">
        <v>1750</v>
      </c>
      <c r="K307" s="1" t="s">
        <v>213</v>
      </c>
      <c r="L307" s="85" t="str">
        <f>IF(J307="Div by 0", "N/A", IF(K307="N/A","N/A", IF(J307&gt;VALUE(MID(K307,1,2)), "No", IF(J307&lt;-1*VALUE(MID(K307,1,2)), "No", "Yes"))))</f>
        <v>N/A</v>
      </c>
    </row>
    <row r="308" spans="1:12" x14ac:dyDescent="0.25">
      <c r="A308" s="134" t="s">
        <v>708</v>
      </c>
      <c r="B308" s="1" t="s">
        <v>213</v>
      </c>
      <c r="C308" s="1">
        <v>0</v>
      </c>
      <c r="D308" s="1" t="s">
        <v>213</v>
      </c>
      <c r="E308" s="1">
        <v>0</v>
      </c>
      <c r="F308" s="1" t="s">
        <v>213</v>
      </c>
      <c r="G308" s="1">
        <v>0</v>
      </c>
      <c r="H308" s="1" t="s">
        <v>213</v>
      </c>
      <c r="I308" s="8" t="s">
        <v>1750</v>
      </c>
      <c r="J308" s="8" t="s">
        <v>1750</v>
      </c>
      <c r="K308" s="1" t="s">
        <v>213</v>
      </c>
      <c r="L308" s="85" t="str">
        <f>IF(J308="Div by 0", "N/A", IF(K308="N/A","N/A", IF(J308&gt;VALUE(MID(K308,1,2)), "No", IF(J308&lt;-1*VALUE(MID(K308,1,2)), "No", "Yes"))))</f>
        <v>N/A</v>
      </c>
    </row>
    <row r="309" spans="1:12" x14ac:dyDescent="0.25">
      <c r="A309" s="134" t="s">
        <v>709</v>
      </c>
      <c r="B309" s="1" t="s">
        <v>213</v>
      </c>
      <c r="C309" s="1">
        <v>6324</v>
      </c>
      <c r="D309" s="1" t="s">
        <v>213</v>
      </c>
      <c r="E309" s="1">
        <v>6015</v>
      </c>
      <c r="F309" s="1" t="s">
        <v>213</v>
      </c>
      <c r="G309" s="1">
        <v>5473</v>
      </c>
      <c r="H309" s="1" t="s">
        <v>213</v>
      </c>
      <c r="I309" s="8">
        <v>-4.8899999999999997</v>
      </c>
      <c r="J309" s="8">
        <v>-9.01</v>
      </c>
      <c r="K309" s="1" t="s">
        <v>213</v>
      </c>
      <c r="L309" s="85" t="str">
        <f>IF(J309="Div by 0", "N/A", IF(K309="N/A","N/A", IF(J309&gt;VALUE(MID(K309,1,2)), "No", IF(J309&lt;-1*VALUE(MID(K309,1,2)), "No", "Yes"))))</f>
        <v>N/A</v>
      </c>
    </row>
    <row r="310" spans="1:12" x14ac:dyDescent="0.25">
      <c r="A310" s="135" t="s">
        <v>73</v>
      </c>
      <c r="B310" s="21" t="s">
        <v>213</v>
      </c>
      <c r="C310" s="22">
        <v>66378</v>
      </c>
      <c r="D310" s="7" t="str">
        <f>IF($B310="N/A","N/A",IF(C310&gt;10,"No",IF(C310&lt;-10,"No","Yes")))</f>
        <v>N/A</v>
      </c>
      <c r="E310" s="22">
        <v>68362</v>
      </c>
      <c r="F310" s="7" t="str">
        <f>IF($B310="N/A","N/A",IF(E310&gt;10,"No",IF(E310&lt;-10,"No","Yes")))</f>
        <v>N/A</v>
      </c>
      <c r="G310" s="22">
        <v>66600</v>
      </c>
      <c r="H310" s="7" t="str">
        <f>IF($B310="N/A","N/A",IF(G310&gt;10,"No",IF(G310&lt;-10,"No","Yes")))</f>
        <v>N/A</v>
      </c>
      <c r="I310" s="8">
        <v>2.9889999999999999</v>
      </c>
      <c r="J310" s="8">
        <v>-2.58</v>
      </c>
      <c r="K310" s="25" t="s">
        <v>736</v>
      </c>
      <c r="L310" s="85" t="str">
        <f t="shared" ref="L310:L339" si="92">IF(J310="Div by 0", "N/A", IF(K310="N/A","N/A", IF(J310&gt;VALUE(MID(K310,1,2)), "No", IF(J310&lt;-1*VALUE(MID(K310,1,2)), "No", "Yes"))))</f>
        <v>Yes</v>
      </c>
    </row>
    <row r="311" spans="1:12" x14ac:dyDescent="0.25">
      <c r="A311" s="134" t="s">
        <v>182</v>
      </c>
      <c r="B311" s="21" t="s">
        <v>213</v>
      </c>
      <c r="C311" s="22">
        <v>5071</v>
      </c>
      <c r="D311" s="7" t="str">
        <f t="shared" ref="D311:D314" si="93">IF($B311="N/A","N/A",IF(C311&gt;10,"No",IF(C311&lt;-10,"No","Yes")))</f>
        <v>N/A</v>
      </c>
      <c r="E311" s="22">
        <v>5152</v>
      </c>
      <c r="F311" s="7" t="str">
        <f t="shared" ref="F311:F314" si="94">IF($B311="N/A","N/A",IF(E311&gt;10,"No",IF(E311&lt;-10,"No","Yes")))</f>
        <v>N/A</v>
      </c>
      <c r="G311" s="22">
        <v>5009</v>
      </c>
      <c r="H311" s="7" t="str">
        <f t="shared" ref="H311:H314" si="95">IF($B311="N/A","N/A",IF(G311&gt;10,"No",IF(G311&lt;-10,"No","Yes")))</f>
        <v>N/A</v>
      </c>
      <c r="I311" s="8">
        <v>1.597</v>
      </c>
      <c r="J311" s="8">
        <v>-2.78</v>
      </c>
      <c r="K311" s="25" t="s">
        <v>736</v>
      </c>
      <c r="L311" s="85" t="str">
        <f>IF(J311="Div by 0", "N/A", IF(OR(J311="N/A",K311="N/A"),"N/A", IF(J311&gt;VALUE(MID(K311,1,2)), "No", IF(J311&lt;-1*VALUE(MID(K311,1,2)), "No", "Yes"))))</f>
        <v>Yes</v>
      </c>
    </row>
    <row r="312" spans="1:12" x14ac:dyDescent="0.25">
      <c r="A312" s="134" t="s">
        <v>183</v>
      </c>
      <c r="B312" s="21" t="s">
        <v>213</v>
      </c>
      <c r="C312" s="22">
        <v>10682</v>
      </c>
      <c r="D312" s="7" t="str">
        <f t="shared" si="93"/>
        <v>N/A</v>
      </c>
      <c r="E312" s="22">
        <v>10722</v>
      </c>
      <c r="F312" s="7" t="str">
        <f t="shared" si="94"/>
        <v>N/A</v>
      </c>
      <c r="G312" s="22">
        <v>10766</v>
      </c>
      <c r="H312" s="7" t="str">
        <f t="shared" si="95"/>
        <v>N/A</v>
      </c>
      <c r="I312" s="8">
        <v>0.3745</v>
      </c>
      <c r="J312" s="8">
        <v>0.41039999999999999</v>
      </c>
      <c r="K312" s="25" t="s">
        <v>736</v>
      </c>
      <c r="L312" s="85" t="str">
        <f t="shared" ref="L312:L314" si="96">IF(J312="Div by 0", "N/A", IF(OR(J312="N/A",K312="N/A"),"N/A", IF(J312&gt;VALUE(MID(K312,1,2)), "No", IF(J312&lt;-1*VALUE(MID(K312,1,2)), "No", "Yes"))))</f>
        <v>Yes</v>
      </c>
    </row>
    <row r="313" spans="1:12" x14ac:dyDescent="0.25">
      <c r="A313" s="134" t="s">
        <v>184</v>
      </c>
      <c r="B313" s="21" t="s">
        <v>213</v>
      </c>
      <c r="C313" s="22">
        <v>43205</v>
      </c>
      <c r="D313" s="7" t="str">
        <f t="shared" si="93"/>
        <v>N/A</v>
      </c>
      <c r="E313" s="22">
        <v>44146</v>
      </c>
      <c r="F313" s="7" t="str">
        <f t="shared" si="94"/>
        <v>N/A</v>
      </c>
      <c r="G313" s="22">
        <v>41448</v>
      </c>
      <c r="H313" s="7" t="str">
        <f t="shared" si="95"/>
        <v>N/A</v>
      </c>
      <c r="I313" s="8">
        <v>2.1779999999999999</v>
      </c>
      <c r="J313" s="8">
        <v>-6.11</v>
      </c>
      <c r="K313" s="25" t="s">
        <v>736</v>
      </c>
      <c r="L313" s="85" t="str">
        <f t="shared" si="96"/>
        <v>Yes</v>
      </c>
    </row>
    <row r="314" spans="1:12" x14ac:dyDescent="0.25">
      <c r="A314" s="131" t="s">
        <v>185</v>
      </c>
      <c r="B314" s="21" t="s">
        <v>213</v>
      </c>
      <c r="C314" s="22">
        <v>7420</v>
      </c>
      <c r="D314" s="7" t="str">
        <f t="shared" si="93"/>
        <v>N/A</v>
      </c>
      <c r="E314" s="22">
        <v>8342</v>
      </c>
      <c r="F314" s="7" t="str">
        <f t="shared" si="94"/>
        <v>N/A</v>
      </c>
      <c r="G314" s="22">
        <v>9377</v>
      </c>
      <c r="H314" s="7" t="str">
        <f t="shared" si="95"/>
        <v>N/A</v>
      </c>
      <c r="I314" s="8">
        <v>12.43</v>
      </c>
      <c r="J314" s="8">
        <v>12.41</v>
      </c>
      <c r="K314" s="25" t="s">
        <v>736</v>
      </c>
      <c r="L314" s="85" t="str">
        <f t="shared" si="96"/>
        <v>Yes</v>
      </c>
    </row>
    <row r="315" spans="1:12" x14ac:dyDescent="0.25">
      <c r="A315" s="134" t="s">
        <v>1098</v>
      </c>
      <c r="B315" s="9" t="s">
        <v>213</v>
      </c>
      <c r="C315" s="22">
        <v>42721</v>
      </c>
      <c r="D315" s="5" t="str">
        <f t="shared" ref="D315:F318" si="97">IF($B315="N/A","N/A",IF(C315&lt;0,"No","Yes"))</f>
        <v>N/A</v>
      </c>
      <c r="E315" s="22">
        <v>43447</v>
      </c>
      <c r="F315" s="5" t="str">
        <f t="shared" si="97"/>
        <v>N/A</v>
      </c>
      <c r="G315" s="22">
        <v>40640</v>
      </c>
      <c r="H315" s="5" t="str">
        <f t="shared" ref="H315:H318" si="98">IF($B315="N/A","N/A",IF(G315&lt;0,"No","Yes"))</f>
        <v>N/A</v>
      </c>
      <c r="I315" s="8">
        <v>1.6990000000000001</v>
      </c>
      <c r="J315" s="8">
        <v>-6.46</v>
      </c>
      <c r="K315" s="1" t="s">
        <v>735</v>
      </c>
      <c r="L315" s="85" t="str">
        <f>IF(J315="Div by 0", "N/A", IF(OR(J315="N/A",K315="N/A"),"N/A", IF(J315&gt;VALUE(MID(K315,1,2)), "No", IF(J315&lt;-1*VALUE(MID(K315,1,2)), "No", "Yes"))))</f>
        <v>Yes</v>
      </c>
    </row>
    <row r="316" spans="1:12" x14ac:dyDescent="0.25">
      <c r="A316" s="134" t="s">
        <v>430</v>
      </c>
      <c r="B316" s="9" t="s">
        <v>213</v>
      </c>
      <c r="C316" s="22">
        <v>1701</v>
      </c>
      <c r="D316" s="5" t="str">
        <f t="shared" si="97"/>
        <v>N/A</v>
      </c>
      <c r="E316" s="22">
        <v>1811</v>
      </c>
      <c r="F316" s="5" t="str">
        <f t="shared" si="97"/>
        <v>N/A</v>
      </c>
      <c r="G316" s="22">
        <v>1951</v>
      </c>
      <c r="H316" s="5" t="str">
        <f t="shared" si="98"/>
        <v>N/A</v>
      </c>
      <c r="I316" s="8">
        <v>6.4669999999999996</v>
      </c>
      <c r="J316" s="8">
        <v>7.7309999999999999</v>
      </c>
      <c r="K316" s="1" t="s">
        <v>735</v>
      </c>
      <c r="L316" s="85" t="str">
        <f t="shared" ref="L316:L318" si="99">IF(J316="Div by 0", "N/A", IF(OR(J316="N/A",K316="N/A"),"N/A", IF(J316&gt;VALUE(MID(K316,1,2)), "No", IF(J316&lt;-1*VALUE(MID(K316,1,2)), "No", "Yes"))))</f>
        <v>Yes</v>
      </c>
    </row>
    <row r="317" spans="1:12" x14ac:dyDescent="0.25">
      <c r="A317" s="134" t="s">
        <v>431</v>
      </c>
      <c r="B317" s="9" t="s">
        <v>213</v>
      </c>
      <c r="C317" s="22">
        <v>16085</v>
      </c>
      <c r="D317" s="5" t="str">
        <f t="shared" si="97"/>
        <v>N/A</v>
      </c>
      <c r="E317" s="22">
        <v>17115</v>
      </c>
      <c r="F317" s="5" t="str">
        <f t="shared" si="97"/>
        <v>N/A</v>
      </c>
      <c r="G317" s="22">
        <v>18192</v>
      </c>
      <c r="H317" s="5" t="str">
        <f t="shared" si="98"/>
        <v>N/A</v>
      </c>
      <c r="I317" s="8">
        <v>6.4029999999999996</v>
      </c>
      <c r="J317" s="8">
        <v>6.2930000000000001</v>
      </c>
      <c r="K317" s="1" t="s">
        <v>735</v>
      </c>
      <c r="L317" s="85" t="str">
        <f t="shared" si="99"/>
        <v>Yes</v>
      </c>
    </row>
    <row r="318" spans="1:12" x14ac:dyDescent="0.25">
      <c r="A318" s="134" t="s">
        <v>1099</v>
      </c>
      <c r="B318" s="9" t="s">
        <v>213</v>
      </c>
      <c r="C318" s="22">
        <v>3710</v>
      </c>
      <c r="D318" s="5" t="str">
        <f t="shared" si="97"/>
        <v>N/A</v>
      </c>
      <c r="E318" s="22">
        <v>3812</v>
      </c>
      <c r="F318" s="5" t="str">
        <f t="shared" si="97"/>
        <v>N/A</v>
      </c>
      <c r="G318" s="22">
        <v>3696</v>
      </c>
      <c r="H318" s="5" t="str">
        <f t="shared" si="98"/>
        <v>N/A</v>
      </c>
      <c r="I318" s="8">
        <v>2.7490000000000001</v>
      </c>
      <c r="J318" s="8">
        <v>-3.04</v>
      </c>
      <c r="K318" s="1" t="s">
        <v>735</v>
      </c>
      <c r="L318" s="85" t="str">
        <f t="shared" si="99"/>
        <v>Yes</v>
      </c>
    </row>
    <row r="319" spans="1:12" x14ac:dyDescent="0.25">
      <c r="A319" s="134" t="s">
        <v>98</v>
      </c>
      <c r="B319" s="21" t="s">
        <v>291</v>
      </c>
      <c r="C319" s="4">
        <v>89.276567537000005</v>
      </c>
      <c r="D319" s="7" t="str">
        <f>IF($B319="N/A","N/A",IF(C319&gt;80,"Yes","No"))</f>
        <v>Yes</v>
      </c>
      <c r="E319" s="4">
        <v>91.476258740000006</v>
      </c>
      <c r="F319" s="7" t="str">
        <f>IF($B319="N/A","N/A",IF(E319&gt;80,"Yes","No"))</f>
        <v>Yes</v>
      </c>
      <c r="G319" s="4">
        <v>93.695195194999997</v>
      </c>
      <c r="H319" s="7" t="str">
        <f>IF($B319="N/A","N/A",IF(G319&gt;80,"Yes","No"))</f>
        <v>Yes</v>
      </c>
      <c r="I319" s="8">
        <v>2.464</v>
      </c>
      <c r="J319" s="8">
        <v>2.4260000000000002</v>
      </c>
      <c r="K319" s="25" t="s">
        <v>736</v>
      </c>
      <c r="L319" s="85" t="str">
        <f t="shared" si="92"/>
        <v>Yes</v>
      </c>
    </row>
    <row r="320" spans="1:12" x14ac:dyDescent="0.25">
      <c r="A320" s="134" t="s">
        <v>332</v>
      </c>
      <c r="B320" s="21" t="s">
        <v>278</v>
      </c>
      <c r="C320" s="4">
        <v>0.90391394739999997</v>
      </c>
      <c r="D320" s="7" t="str">
        <f>IF($B320="N/A","N/A",IF(C320&gt;=5,"No",IF(C320&lt;0,"No","Yes")))</f>
        <v>Yes</v>
      </c>
      <c r="E320" s="4">
        <v>0.7548053012</v>
      </c>
      <c r="F320" s="7" t="str">
        <f>IF($B320="N/A","N/A",IF(E320&gt;=5,"No",IF(E320&lt;0,"No","Yes")))</f>
        <v>Yes</v>
      </c>
      <c r="G320" s="4">
        <v>0.25075075079999998</v>
      </c>
      <c r="H320" s="7" t="str">
        <f>IF($B320="N/A","N/A",IF(G320&gt;=5,"No",IF(G320&lt;0,"No","Yes")))</f>
        <v>Yes</v>
      </c>
      <c r="I320" s="8">
        <v>-16.5</v>
      </c>
      <c r="J320" s="8">
        <v>-66.8</v>
      </c>
      <c r="K320" s="25" t="s">
        <v>736</v>
      </c>
      <c r="L320" s="85" t="str">
        <f t="shared" si="92"/>
        <v>No</v>
      </c>
    </row>
    <row r="321" spans="1:12" x14ac:dyDescent="0.25">
      <c r="A321" s="134" t="s">
        <v>340</v>
      </c>
      <c r="B321" s="25" t="s">
        <v>278</v>
      </c>
      <c r="C321" s="4">
        <v>6.1134713309000004</v>
      </c>
      <c r="D321" s="7" t="str">
        <f>IF($B321="N/A","N/A",IF(C321&gt;=5,"No",IF(C321&lt;0,"No","Yes")))</f>
        <v>No</v>
      </c>
      <c r="E321" s="4">
        <v>6.0647728269999996</v>
      </c>
      <c r="F321" s="7" t="str">
        <f>IF($B321="N/A","N/A",IF(E321&gt;=5,"No",IF(E321&lt;0,"No","Yes")))</f>
        <v>No</v>
      </c>
      <c r="G321" s="4">
        <v>5.5255255255</v>
      </c>
      <c r="H321" s="7" t="str">
        <f>IF($B321="N/A","N/A",IF(G321&gt;=5,"No",IF(G321&lt;0,"No","Yes")))</f>
        <v>No</v>
      </c>
      <c r="I321" s="8">
        <v>-0.79700000000000004</v>
      </c>
      <c r="J321" s="8">
        <v>-8.89</v>
      </c>
      <c r="K321" s="25" t="s">
        <v>736</v>
      </c>
      <c r="L321" s="85" t="str">
        <f t="shared" si="92"/>
        <v>Yes</v>
      </c>
    </row>
    <row r="322" spans="1:12" x14ac:dyDescent="0.25">
      <c r="A322" s="134" t="s">
        <v>333</v>
      </c>
      <c r="B322" s="25" t="s">
        <v>278</v>
      </c>
      <c r="C322" s="4">
        <v>2.6876374701999999</v>
      </c>
      <c r="D322" s="7" t="str">
        <f>IF($B322="N/A","N/A",IF(C322&gt;=5,"No",IF(C322&lt;0,"No","Yes")))</f>
        <v>Yes</v>
      </c>
      <c r="E322" s="4">
        <v>0.91717620899999996</v>
      </c>
      <c r="F322" s="7" t="str">
        <f>IF($B322="N/A","N/A",IF(E322&gt;=5,"No",IF(E322&lt;0,"No","Yes")))</f>
        <v>Yes</v>
      </c>
      <c r="G322" s="4">
        <v>0.27327327330000001</v>
      </c>
      <c r="H322" s="7" t="str">
        <f>IF($B322="N/A","N/A",IF(G322&gt;=5,"No",IF(G322&lt;0,"No","Yes")))</f>
        <v>Yes</v>
      </c>
      <c r="I322" s="8">
        <v>-65.900000000000006</v>
      </c>
      <c r="J322" s="8">
        <v>-70.2</v>
      </c>
      <c r="K322" s="25" t="s">
        <v>736</v>
      </c>
      <c r="L322" s="85" t="str">
        <f t="shared" si="92"/>
        <v>No</v>
      </c>
    </row>
    <row r="323" spans="1:12" x14ac:dyDescent="0.25">
      <c r="A323" s="134" t="s">
        <v>334</v>
      </c>
      <c r="B323" s="25" t="s">
        <v>292</v>
      </c>
      <c r="C323" s="4">
        <v>1.9584802200000001E-2</v>
      </c>
      <c r="D323" s="7" t="str">
        <f>IF($B323="N/A","N/A",IF(C323&gt;0,"No",IF(C323&lt;0,"No","Yes")))</f>
        <v>No</v>
      </c>
      <c r="E323" s="4">
        <v>4.2421228200000001E-2</v>
      </c>
      <c r="F323" s="7" t="str">
        <f>IF($B323="N/A","N/A",IF(E323&gt;0,"No",IF(E323&lt;0,"No","Yes")))</f>
        <v>No</v>
      </c>
      <c r="G323" s="4">
        <v>5.1051051100000001E-2</v>
      </c>
      <c r="H323" s="7" t="str">
        <f>IF($B323="N/A","N/A",IF(G323&gt;0,"No",IF(G323&lt;0,"No","Yes")))</f>
        <v>No</v>
      </c>
      <c r="I323" s="8">
        <v>116.6</v>
      </c>
      <c r="J323" s="8">
        <v>20.34</v>
      </c>
      <c r="K323" s="25" t="s">
        <v>736</v>
      </c>
      <c r="L323" s="85" t="str">
        <f t="shared" si="92"/>
        <v>No</v>
      </c>
    </row>
    <row r="324" spans="1:12" x14ac:dyDescent="0.25">
      <c r="A324" s="134" t="s">
        <v>335</v>
      </c>
      <c r="B324" s="25" t="s">
        <v>278</v>
      </c>
      <c r="C324" s="4">
        <v>0.9988249119</v>
      </c>
      <c r="D324" s="7" t="str">
        <f>IF($B324="N/A","N/A",IF(C324&gt;=5,"No",IF(C324&lt;0,"No","Yes")))</f>
        <v>Yes</v>
      </c>
      <c r="E324" s="4">
        <v>0.74456569439999998</v>
      </c>
      <c r="F324" s="7" t="str">
        <f>IF($B324="N/A","N/A",IF(E324&gt;=5,"No",IF(E324&lt;0,"No","Yes")))</f>
        <v>Yes</v>
      </c>
      <c r="G324" s="4">
        <v>0.20420420419999999</v>
      </c>
      <c r="H324" s="7" t="str">
        <f>IF($B324="N/A","N/A",IF(G324&gt;=5,"No",IF(G324&lt;0,"No","Yes")))</f>
        <v>Yes</v>
      </c>
      <c r="I324" s="8">
        <v>-25.5</v>
      </c>
      <c r="J324" s="8">
        <v>-72.599999999999994</v>
      </c>
      <c r="K324" s="25" t="s">
        <v>736</v>
      </c>
      <c r="L324" s="85" t="str">
        <f t="shared" si="92"/>
        <v>No</v>
      </c>
    </row>
    <row r="325" spans="1:12" x14ac:dyDescent="0.25">
      <c r="A325" s="134"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1750</v>
      </c>
      <c r="J325" s="8" t="s">
        <v>1750</v>
      </c>
      <c r="K325" s="25" t="s">
        <v>736</v>
      </c>
      <c r="L325" s="85" t="str">
        <f t="shared" si="92"/>
        <v>N/A</v>
      </c>
    </row>
    <row r="326" spans="1:12" x14ac:dyDescent="0.25">
      <c r="A326" s="134" t="s">
        <v>337</v>
      </c>
      <c r="B326" s="25" t="s">
        <v>292</v>
      </c>
      <c r="C326" s="4">
        <v>0</v>
      </c>
      <c r="D326" s="7" t="str">
        <f t="shared" si="100"/>
        <v>Yes</v>
      </c>
      <c r="E326" s="4">
        <v>0</v>
      </c>
      <c r="F326" s="7" t="str">
        <f t="shared" si="101"/>
        <v>Yes</v>
      </c>
      <c r="G326" s="4">
        <v>0</v>
      </c>
      <c r="H326" s="7" t="str">
        <f t="shared" si="102"/>
        <v>Yes</v>
      </c>
      <c r="I326" s="8" t="s">
        <v>1750</v>
      </c>
      <c r="J326" s="8" t="s">
        <v>1750</v>
      </c>
      <c r="K326" s="25" t="s">
        <v>736</v>
      </c>
      <c r="L326" s="85" t="str">
        <f t="shared" si="92"/>
        <v>N/A</v>
      </c>
    </row>
    <row r="327" spans="1:12" x14ac:dyDescent="0.25">
      <c r="A327" s="134"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1750</v>
      </c>
      <c r="J327" s="8" t="s">
        <v>1750</v>
      </c>
      <c r="K327" s="25" t="s">
        <v>736</v>
      </c>
      <c r="L327" s="85" t="str">
        <f t="shared" si="92"/>
        <v>N/A</v>
      </c>
    </row>
    <row r="328" spans="1:12" x14ac:dyDescent="0.25">
      <c r="A328" s="134"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1750</v>
      </c>
      <c r="J328" s="8" t="s">
        <v>1750</v>
      </c>
      <c r="K328" s="25" t="s">
        <v>736</v>
      </c>
      <c r="L328" s="85" t="str">
        <f t="shared" si="92"/>
        <v>N/A</v>
      </c>
    </row>
    <row r="329" spans="1:12" x14ac:dyDescent="0.25">
      <c r="A329" s="134"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1750</v>
      </c>
      <c r="J329" s="8" t="s">
        <v>1750</v>
      </c>
      <c r="K329" s="25" t="s">
        <v>736</v>
      </c>
      <c r="L329" s="85" t="str">
        <f t="shared" si="92"/>
        <v>N/A</v>
      </c>
    </row>
    <row r="330" spans="1:12" x14ac:dyDescent="0.25">
      <c r="A330" s="134" t="s">
        <v>1100</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1750</v>
      </c>
      <c r="J330" s="8" t="s">
        <v>1750</v>
      </c>
      <c r="K330" s="25" t="s">
        <v>736</v>
      </c>
      <c r="L330" s="85" t="str">
        <f t="shared" si="92"/>
        <v>N/A</v>
      </c>
    </row>
    <row r="331" spans="1:12" x14ac:dyDescent="0.25">
      <c r="A331" s="134" t="s">
        <v>1101</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1750</v>
      </c>
      <c r="J331" s="8" t="s">
        <v>1750</v>
      </c>
      <c r="K331" s="25" t="s">
        <v>736</v>
      </c>
      <c r="L331" s="85" t="str">
        <f t="shared" si="92"/>
        <v>N/A</v>
      </c>
    </row>
    <row r="332" spans="1:12" x14ac:dyDescent="0.25">
      <c r="A332" s="134" t="s">
        <v>1102</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1750</v>
      </c>
      <c r="J332" s="8" t="s">
        <v>1750</v>
      </c>
      <c r="K332" s="25" t="s">
        <v>736</v>
      </c>
      <c r="L332" s="85" t="str">
        <f t="shared" si="92"/>
        <v>N/A</v>
      </c>
    </row>
    <row r="333" spans="1:12" x14ac:dyDescent="0.25">
      <c r="A333" s="134" t="s">
        <v>1103</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1750</v>
      </c>
      <c r="J333" s="8" t="s">
        <v>1750</v>
      </c>
      <c r="K333" s="25" t="s">
        <v>736</v>
      </c>
      <c r="L333" s="85" t="str">
        <f t="shared" si="92"/>
        <v>N/A</v>
      </c>
    </row>
    <row r="334" spans="1:12" x14ac:dyDescent="0.25">
      <c r="A334" s="134" t="s">
        <v>1748</v>
      </c>
      <c r="B334" s="21" t="s">
        <v>293</v>
      </c>
      <c r="C334" s="4">
        <v>4.7786917351999998</v>
      </c>
      <c r="D334" s="7" t="str">
        <f>IF($B334="N/A","N/A",IF(C334&gt;15,"No",IF(C334&lt;2,"No","Yes")))</f>
        <v>Yes</v>
      </c>
      <c r="E334" s="4">
        <v>5.4577104239000001</v>
      </c>
      <c r="F334" s="7" t="str">
        <f>IF($B334="N/A","N/A",IF(E334&gt;15,"No",IF(E334&lt;2,"No","Yes")))</f>
        <v>Yes</v>
      </c>
      <c r="G334" s="4">
        <v>5.9774774774999999</v>
      </c>
      <c r="H334" s="7" t="str">
        <f>IF($B334="N/A","N/A",IF(G334&gt;15,"No",IF(G334&lt;2,"No","Yes")))</f>
        <v>Yes</v>
      </c>
      <c r="I334" s="8">
        <v>14.21</v>
      </c>
      <c r="J334" s="8">
        <v>9.5239999999999991</v>
      </c>
      <c r="K334" s="25" t="s">
        <v>736</v>
      </c>
      <c r="L334" s="85" t="str">
        <f t="shared" si="92"/>
        <v>Yes</v>
      </c>
    </row>
    <row r="335" spans="1:12" x14ac:dyDescent="0.25">
      <c r="A335" s="134" t="s">
        <v>1104</v>
      </c>
      <c r="B335" s="21" t="s">
        <v>213</v>
      </c>
      <c r="C335" s="22">
        <v>0</v>
      </c>
      <c r="D335" s="7" t="str">
        <f>IF($B335="N/A","N/A",IF(C335&gt;10,"No",IF(C335&lt;-10,"No","Yes")))</f>
        <v>N/A</v>
      </c>
      <c r="E335" s="22">
        <v>0</v>
      </c>
      <c r="F335" s="7" t="str">
        <f>IF($B335="N/A","N/A",IF(E335&gt;10,"No",IF(E335&lt;-10,"No","Yes")))</f>
        <v>N/A</v>
      </c>
      <c r="G335" s="22">
        <v>0</v>
      </c>
      <c r="H335" s="7" t="str">
        <f>IF($B335="N/A","N/A",IF(G335&gt;10,"No",IF(G335&lt;-10,"No","Yes")))</f>
        <v>N/A</v>
      </c>
      <c r="I335" s="8" t="s">
        <v>1750</v>
      </c>
      <c r="J335" s="8" t="s">
        <v>1750</v>
      </c>
      <c r="K335" s="25" t="s">
        <v>736</v>
      </c>
      <c r="L335" s="85" t="str">
        <f t="shared" si="92"/>
        <v>N/A</v>
      </c>
    </row>
    <row r="336" spans="1:12" x14ac:dyDescent="0.25">
      <c r="A336" s="134" t="s">
        <v>1658</v>
      </c>
      <c r="B336" s="21" t="s">
        <v>213</v>
      </c>
      <c r="C336" s="22">
        <v>0</v>
      </c>
      <c r="D336" s="7" t="str">
        <f>IF($B336="N/A","N/A",IF(C336&gt;10,"No",IF(C336&lt;-10,"No","Yes")))</f>
        <v>N/A</v>
      </c>
      <c r="E336" s="22">
        <v>0</v>
      </c>
      <c r="F336" s="7" t="str">
        <f>IF($B336="N/A","N/A",IF(E336&gt;10,"No",IF(E336&lt;-10,"No","Yes")))</f>
        <v>N/A</v>
      </c>
      <c r="G336" s="22">
        <v>0</v>
      </c>
      <c r="H336" s="7" t="str">
        <f>IF($B336="N/A","N/A",IF(G336&gt;10,"No",IF(G336&lt;-10,"No","Yes")))</f>
        <v>N/A</v>
      </c>
      <c r="I336" s="8" t="s">
        <v>1750</v>
      </c>
      <c r="J336" s="8" t="s">
        <v>1750</v>
      </c>
      <c r="K336" s="25" t="s">
        <v>736</v>
      </c>
      <c r="L336" s="85" t="str">
        <f t="shared" si="92"/>
        <v>N/A</v>
      </c>
    </row>
    <row r="337" spans="1:12" x14ac:dyDescent="0.25">
      <c r="A337" s="134" t="s">
        <v>1659</v>
      </c>
      <c r="B337" s="21" t="s">
        <v>213</v>
      </c>
      <c r="C337" s="22">
        <v>0</v>
      </c>
      <c r="D337" s="7" t="str">
        <f>IF($B337="N/A","N/A",IF(C337&gt;10,"No",IF(C337&lt;-10,"No","Yes")))</f>
        <v>N/A</v>
      </c>
      <c r="E337" s="22">
        <v>0</v>
      </c>
      <c r="F337" s="7" t="str">
        <f>IF($B337="N/A","N/A",IF(E337&gt;10,"No",IF(E337&lt;-10,"No","Yes")))</f>
        <v>N/A</v>
      </c>
      <c r="G337" s="22">
        <v>0</v>
      </c>
      <c r="H337" s="7" t="str">
        <f>IF($B337="N/A","N/A",IF(G337&gt;10,"No",IF(G337&lt;-10,"No","Yes")))</f>
        <v>N/A</v>
      </c>
      <c r="I337" s="8" t="s">
        <v>1750</v>
      </c>
      <c r="J337" s="8" t="s">
        <v>1750</v>
      </c>
      <c r="K337" s="25" t="s">
        <v>736</v>
      </c>
      <c r="L337" s="85" t="str">
        <f t="shared" si="92"/>
        <v>N/A</v>
      </c>
    </row>
    <row r="338" spans="1:12" x14ac:dyDescent="0.25">
      <c r="A338" s="134" t="s">
        <v>1660</v>
      </c>
      <c r="B338" s="21" t="s">
        <v>213</v>
      </c>
      <c r="C338" s="22">
        <v>0</v>
      </c>
      <c r="D338" s="7" t="str">
        <f>IF($B338="N/A","N/A",IF(C338&gt;10,"No",IF(C338&lt;-10,"No","Yes")))</f>
        <v>N/A</v>
      </c>
      <c r="E338" s="22">
        <v>0</v>
      </c>
      <c r="F338" s="7" t="str">
        <f>IF($B338="N/A","N/A",IF(E338&gt;10,"No",IF(E338&lt;-10,"No","Yes")))</f>
        <v>N/A</v>
      </c>
      <c r="G338" s="22">
        <v>0</v>
      </c>
      <c r="H338" s="7" t="str">
        <f>IF($B338="N/A","N/A",IF(G338&gt;10,"No",IF(G338&lt;-10,"No","Yes")))</f>
        <v>N/A</v>
      </c>
      <c r="I338" s="8" t="s">
        <v>1750</v>
      </c>
      <c r="J338" s="8" t="s">
        <v>1750</v>
      </c>
      <c r="K338" s="25" t="s">
        <v>736</v>
      </c>
      <c r="L338" s="85" t="str">
        <f t="shared" si="92"/>
        <v>N/A</v>
      </c>
    </row>
    <row r="339" spans="1:12" x14ac:dyDescent="0.25">
      <c r="A339" s="136" t="s">
        <v>1661</v>
      </c>
      <c r="B339" s="93" t="s">
        <v>213</v>
      </c>
      <c r="C339" s="137">
        <v>0</v>
      </c>
      <c r="D339" s="124" t="str">
        <f>IF($B339="N/A","N/A",IF(C339&gt;10,"No",IF(C339&lt;-10,"No","Yes")))</f>
        <v>N/A</v>
      </c>
      <c r="E339" s="137">
        <v>0</v>
      </c>
      <c r="F339" s="124" t="str">
        <f>IF($B339="N/A","N/A",IF(E339&gt;10,"No",IF(E339&lt;-10,"No","Yes")))</f>
        <v>N/A</v>
      </c>
      <c r="G339" s="137">
        <v>0</v>
      </c>
      <c r="H339" s="124" t="str">
        <f>IF($B339="N/A","N/A",IF(G339&gt;10,"No",IF(G339&lt;-10,"No","Yes")))</f>
        <v>N/A</v>
      </c>
      <c r="I339" s="125" t="s">
        <v>1750</v>
      </c>
      <c r="J339" s="125" t="s">
        <v>1750</v>
      </c>
      <c r="K339" s="138" t="s">
        <v>736</v>
      </c>
      <c r="L339" s="96" t="str">
        <f t="shared" si="92"/>
        <v>N/A</v>
      </c>
    </row>
    <row r="340" spans="1:12" s="13" customFormat="1" ht="12" customHeight="1" x14ac:dyDescent="0.25">
      <c r="A340" s="172" t="s">
        <v>1619</v>
      </c>
      <c r="B340" s="173"/>
      <c r="C340" s="173"/>
      <c r="D340" s="173"/>
      <c r="E340" s="173"/>
      <c r="F340" s="173"/>
      <c r="G340" s="173"/>
      <c r="H340" s="173"/>
      <c r="I340" s="173"/>
      <c r="J340" s="173"/>
      <c r="K340" s="173"/>
      <c r="L340" s="174"/>
    </row>
    <row r="341" spans="1:12" s="13" customFormat="1" ht="12.75" customHeight="1" x14ac:dyDescent="0.25">
      <c r="A341" s="167" t="s">
        <v>1617</v>
      </c>
      <c r="B341" s="168"/>
      <c r="C341" s="168"/>
      <c r="D341" s="168"/>
      <c r="E341" s="168"/>
      <c r="F341" s="168"/>
      <c r="G341" s="168"/>
      <c r="H341" s="168"/>
      <c r="I341" s="168"/>
      <c r="J341" s="168"/>
      <c r="K341" s="168"/>
      <c r="L341" s="169"/>
    </row>
    <row r="342" spans="1:12" s="13" customFormat="1" x14ac:dyDescent="0.25">
      <c r="A342" s="170" t="s">
        <v>1705</v>
      </c>
      <c r="B342" s="170"/>
      <c r="C342" s="170"/>
      <c r="D342" s="170"/>
      <c r="E342" s="170"/>
      <c r="F342" s="170"/>
      <c r="G342" s="170"/>
      <c r="H342" s="170"/>
      <c r="I342" s="170"/>
      <c r="J342" s="170"/>
      <c r="K342" s="170"/>
      <c r="L342" s="171"/>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740</v>
      </c>
    </row>
    <row r="2" spans="1:1" s="65" customFormat="1" x14ac:dyDescent="0.25">
      <c r="A2" s="70" t="s">
        <v>1618</v>
      </c>
    </row>
    <row r="3" spans="1:1" s="65" customFormat="1" x14ac:dyDescent="0.25">
      <c r="A3" s="66" t="s">
        <v>1615</v>
      </c>
    </row>
    <row r="4" spans="1:1" s="65" customFormat="1" x14ac:dyDescent="0.25">
      <c r="A4" s="65" t="s">
        <v>1657</v>
      </c>
    </row>
    <row r="5" spans="1:1" s="65" customFormat="1" x14ac:dyDescent="0.25">
      <c r="A5" s="65" t="s">
        <v>1616</v>
      </c>
    </row>
    <row r="6" spans="1:1" s="65" customFormat="1" x14ac:dyDescent="0.25">
      <c r="A6" s="65" t="s">
        <v>741</v>
      </c>
    </row>
    <row r="7" spans="1:1" x14ac:dyDescent="0.25">
      <c r="A7" s="65" t="s">
        <v>742</v>
      </c>
    </row>
    <row r="8" spans="1:1" x14ac:dyDescent="0.25">
      <c r="A8" s="70" t="s">
        <v>1618</v>
      </c>
    </row>
    <row r="9" spans="1:1" x14ac:dyDescent="0.25">
      <c r="A9" s="64"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0" t="s">
        <v>1705</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8" style="13" customWidth="1"/>
    <col min="12" max="12" width="17.269531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24.75" customHeight="1" x14ac:dyDescent="0.3">
      <c r="A2" s="187" t="s">
        <v>1578</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6" t="s">
        <v>58</v>
      </c>
      <c r="B6" s="25" t="s">
        <v>213</v>
      </c>
      <c r="C6" s="10">
        <v>612103868</v>
      </c>
      <c r="D6" s="7" t="str">
        <f t="shared" ref="D6:D12" si="0">IF($B6="N/A","N/A",IF(C6&gt;10,"No",IF(C6&lt;-10,"No","Yes")))</f>
        <v>N/A</v>
      </c>
      <c r="E6" s="10">
        <v>626431167</v>
      </c>
      <c r="F6" s="7" t="str">
        <f t="shared" ref="F6:F12" si="1">IF($B6="N/A","N/A",IF(E6&gt;10,"No",IF(E6&lt;-10,"No","Yes")))</f>
        <v>N/A</v>
      </c>
      <c r="G6" s="10">
        <v>629888357</v>
      </c>
      <c r="H6" s="7" t="str">
        <f t="shared" ref="H6:H12" si="2">IF($B6="N/A","N/A",IF(G6&gt;10,"No",IF(G6&lt;-10,"No","Yes")))</f>
        <v>N/A</v>
      </c>
      <c r="I6" s="8">
        <v>2.3410000000000002</v>
      </c>
      <c r="J6" s="8">
        <v>0.55189999999999995</v>
      </c>
      <c r="K6" s="25" t="s">
        <v>734</v>
      </c>
      <c r="L6" s="85" t="str">
        <f t="shared" ref="L6:L13" si="3">IF(J6="Div by 0", "N/A", IF(K6="N/A","N/A", IF(J6&gt;VALUE(MID(K6,1,2)), "No", IF(J6&lt;-1*VALUE(MID(K6,1,2)), "No", "Yes"))))</f>
        <v>Yes</v>
      </c>
    </row>
    <row r="7" spans="1:12" x14ac:dyDescent="0.25">
      <c r="A7" s="116" t="s">
        <v>1105</v>
      </c>
      <c r="B7" s="25" t="s">
        <v>213</v>
      </c>
      <c r="C7" s="10">
        <v>6953.7502754999996</v>
      </c>
      <c r="D7" s="7" t="str">
        <f t="shared" si="0"/>
        <v>N/A</v>
      </c>
      <c r="E7" s="10">
        <v>7315.2155334999998</v>
      </c>
      <c r="F7" s="7" t="str">
        <f t="shared" si="1"/>
        <v>N/A</v>
      </c>
      <c r="G7" s="10">
        <v>6848.0268425000004</v>
      </c>
      <c r="H7" s="7" t="str">
        <f t="shared" si="2"/>
        <v>N/A</v>
      </c>
      <c r="I7" s="8">
        <v>5.1980000000000004</v>
      </c>
      <c r="J7" s="8">
        <v>-6.39</v>
      </c>
      <c r="K7" s="25" t="s">
        <v>734</v>
      </c>
      <c r="L7" s="85" t="str">
        <f t="shared" si="3"/>
        <v>Yes</v>
      </c>
    </row>
    <row r="8" spans="1:12" x14ac:dyDescent="0.25">
      <c r="A8" s="116" t="s">
        <v>719</v>
      </c>
      <c r="B8" s="25" t="s">
        <v>213</v>
      </c>
      <c r="C8" s="10">
        <v>171</v>
      </c>
      <c r="D8" s="7" t="str">
        <f t="shared" si="0"/>
        <v>N/A</v>
      </c>
      <c r="E8" s="10">
        <v>212</v>
      </c>
      <c r="F8" s="7" t="str">
        <f t="shared" si="1"/>
        <v>N/A</v>
      </c>
      <c r="G8" s="10">
        <v>115</v>
      </c>
      <c r="H8" s="7" t="str">
        <f t="shared" si="2"/>
        <v>N/A</v>
      </c>
      <c r="I8" s="8">
        <v>23.98</v>
      </c>
      <c r="J8" s="8">
        <v>-45.8</v>
      </c>
      <c r="K8" s="25" t="s">
        <v>734</v>
      </c>
      <c r="L8" s="85" t="str">
        <f t="shared" si="3"/>
        <v>No</v>
      </c>
    </row>
    <row r="9" spans="1:12" x14ac:dyDescent="0.25">
      <c r="A9" s="116" t="s">
        <v>720</v>
      </c>
      <c r="B9" s="25" t="s">
        <v>213</v>
      </c>
      <c r="C9" s="10">
        <v>913</v>
      </c>
      <c r="D9" s="7" t="str">
        <f t="shared" si="0"/>
        <v>N/A</v>
      </c>
      <c r="E9" s="10">
        <v>996</v>
      </c>
      <c r="F9" s="7" t="str">
        <f t="shared" si="1"/>
        <v>N/A</v>
      </c>
      <c r="G9" s="10">
        <v>864</v>
      </c>
      <c r="H9" s="7" t="str">
        <f t="shared" si="2"/>
        <v>N/A</v>
      </c>
      <c r="I9" s="8">
        <v>9.0909999999999993</v>
      </c>
      <c r="J9" s="8">
        <v>-13.3</v>
      </c>
      <c r="K9" s="25" t="s">
        <v>734</v>
      </c>
      <c r="L9" s="85" t="str">
        <f t="shared" si="3"/>
        <v>Yes</v>
      </c>
    </row>
    <row r="10" spans="1:12" x14ac:dyDescent="0.25">
      <c r="A10" s="116" t="s">
        <v>721</v>
      </c>
      <c r="B10" s="25" t="s">
        <v>213</v>
      </c>
      <c r="C10" s="10">
        <v>3721</v>
      </c>
      <c r="D10" s="7" t="str">
        <f t="shared" si="0"/>
        <v>N/A</v>
      </c>
      <c r="E10" s="10">
        <v>4064</v>
      </c>
      <c r="F10" s="7" t="str">
        <f t="shared" si="1"/>
        <v>N/A</v>
      </c>
      <c r="G10" s="10">
        <v>3745</v>
      </c>
      <c r="H10" s="7" t="str">
        <f t="shared" si="2"/>
        <v>N/A</v>
      </c>
      <c r="I10" s="8">
        <v>9.218</v>
      </c>
      <c r="J10" s="8">
        <v>-7.85</v>
      </c>
      <c r="K10" s="25" t="s">
        <v>734</v>
      </c>
      <c r="L10" s="85" t="str">
        <f t="shared" si="3"/>
        <v>Yes</v>
      </c>
    </row>
    <row r="11" spans="1:12" x14ac:dyDescent="0.25">
      <c r="A11" s="116" t="s">
        <v>722</v>
      </c>
      <c r="B11" s="25" t="s">
        <v>213</v>
      </c>
      <c r="C11" s="10">
        <v>34096</v>
      </c>
      <c r="D11" s="7" t="str">
        <f t="shared" si="0"/>
        <v>N/A</v>
      </c>
      <c r="E11" s="10">
        <v>36574</v>
      </c>
      <c r="F11" s="7" t="str">
        <f t="shared" si="1"/>
        <v>N/A</v>
      </c>
      <c r="G11" s="10">
        <v>34009</v>
      </c>
      <c r="H11" s="7" t="str">
        <f t="shared" si="2"/>
        <v>N/A</v>
      </c>
      <c r="I11" s="8">
        <v>7.2679999999999998</v>
      </c>
      <c r="J11" s="8">
        <v>-7.01</v>
      </c>
      <c r="K11" s="25" t="s">
        <v>734</v>
      </c>
      <c r="L11" s="85" t="str">
        <f t="shared" si="3"/>
        <v>Yes</v>
      </c>
    </row>
    <row r="12" spans="1:12" x14ac:dyDescent="0.25">
      <c r="A12" s="116" t="s">
        <v>723</v>
      </c>
      <c r="B12" s="25" t="s">
        <v>213</v>
      </c>
      <c r="C12" s="10">
        <v>100236</v>
      </c>
      <c r="D12" s="7" t="str">
        <f t="shared" si="0"/>
        <v>N/A</v>
      </c>
      <c r="E12" s="10">
        <v>102761</v>
      </c>
      <c r="F12" s="7" t="str">
        <f t="shared" si="1"/>
        <v>N/A</v>
      </c>
      <c r="G12" s="10">
        <v>98215</v>
      </c>
      <c r="H12" s="7" t="str">
        <f t="shared" si="2"/>
        <v>N/A</v>
      </c>
      <c r="I12" s="8">
        <v>2.5190000000000001</v>
      </c>
      <c r="J12" s="8">
        <v>-4.42</v>
      </c>
      <c r="K12" s="25" t="s">
        <v>734</v>
      </c>
      <c r="L12" s="85" t="str">
        <f t="shared" si="3"/>
        <v>Yes</v>
      </c>
    </row>
    <row r="13" spans="1:12" x14ac:dyDescent="0.25">
      <c r="A13" s="116" t="s">
        <v>74</v>
      </c>
      <c r="B13" s="25" t="s">
        <v>213</v>
      </c>
      <c r="C13" s="10">
        <v>1142521</v>
      </c>
      <c r="D13" s="7" t="str">
        <f>IF($B13="N/A","N/A",IF(C13&gt;10,"No",IF(C13&lt;-10,"No","Yes")))</f>
        <v>N/A</v>
      </c>
      <c r="E13" s="10">
        <v>1517190</v>
      </c>
      <c r="F13" s="7" t="str">
        <f>IF($B13="N/A","N/A",IF(E13&gt;10,"No",IF(E13&lt;-10,"No","Yes")))</f>
        <v>N/A</v>
      </c>
      <c r="G13" s="10">
        <v>2082411</v>
      </c>
      <c r="H13" s="7" t="str">
        <f>IF($B13="N/A","N/A",IF(G13&gt;10,"No",IF(G13&lt;-10,"No","Yes")))</f>
        <v>N/A</v>
      </c>
      <c r="I13" s="8">
        <v>32.79</v>
      </c>
      <c r="J13" s="8">
        <v>37.25</v>
      </c>
      <c r="K13" s="25" t="s">
        <v>734</v>
      </c>
      <c r="L13" s="85" t="str">
        <f t="shared" si="3"/>
        <v>No</v>
      </c>
    </row>
    <row r="14" spans="1:12" x14ac:dyDescent="0.25">
      <c r="A14" s="132" t="s">
        <v>157</v>
      </c>
      <c r="B14" s="21" t="s">
        <v>213</v>
      </c>
      <c r="C14" s="4">
        <v>17.590457256000001</v>
      </c>
      <c r="D14" s="7" t="str">
        <f t="shared" ref="D14:D18" si="4">IF($B14="N/A","N/A",IF(C14&gt;10,"No",IF(C14&lt;-10,"No","Yes")))</f>
        <v>N/A</v>
      </c>
      <c r="E14" s="4">
        <v>16.183992339</v>
      </c>
      <c r="F14" s="7" t="str">
        <f t="shared" ref="F14:F18" si="5">IF($B14="N/A","N/A",IF(E14&gt;10,"No",IF(E14&lt;-10,"No","Yes")))</f>
        <v>N/A</v>
      </c>
      <c r="G14" s="4">
        <v>20.156336634999999</v>
      </c>
      <c r="H14" s="7" t="str">
        <f t="shared" ref="H14:H18" si="6">IF($B14="N/A","N/A",IF(G14&gt;10,"No",IF(G14&lt;-10,"No","Yes")))</f>
        <v>N/A</v>
      </c>
      <c r="I14" s="8">
        <v>-8</v>
      </c>
      <c r="J14" s="8">
        <v>24.54</v>
      </c>
      <c r="K14" s="25" t="s">
        <v>734</v>
      </c>
      <c r="L14" s="85" t="str">
        <f t="shared" ref="L14:L18" si="7">IF(J14="Div by 0", "N/A", IF(K14="N/A","N/A", IF(J14&gt;VALUE(MID(K14,1,2)), "No", IF(J14&lt;-1*VALUE(MID(K14,1,2)), "No", "Yes"))))</f>
        <v>Yes</v>
      </c>
    </row>
    <row r="15" spans="1:12" x14ac:dyDescent="0.25">
      <c r="A15" s="116" t="s">
        <v>417</v>
      </c>
      <c r="B15" s="21" t="s">
        <v>213</v>
      </c>
      <c r="C15" s="4">
        <v>26.957903097999999</v>
      </c>
      <c r="D15" s="7" t="str">
        <f t="shared" si="4"/>
        <v>N/A</v>
      </c>
      <c r="E15" s="4">
        <v>25.978927504000001</v>
      </c>
      <c r="F15" s="7" t="str">
        <f t="shared" si="5"/>
        <v>N/A</v>
      </c>
      <c r="G15" s="4">
        <v>25.850030358000001</v>
      </c>
      <c r="H15" s="7" t="str">
        <f t="shared" si="6"/>
        <v>N/A</v>
      </c>
      <c r="I15" s="8">
        <v>-3.63</v>
      </c>
      <c r="J15" s="8">
        <v>-0.496</v>
      </c>
      <c r="K15" s="25" t="s">
        <v>734</v>
      </c>
      <c r="L15" s="85" t="str">
        <f t="shared" si="7"/>
        <v>Yes</v>
      </c>
    </row>
    <row r="16" spans="1:12" x14ac:dyDescent="0.25">
      <c r="A16" s="116" t="s">
        <v>418</v>
      </c>
      <c r="B16" s="21" t="s">
        <v>213</v>
      </c>
      <c r="C16" s="4">
        <v>17.314910950000002</v>
      </c>
      <c r="D16" s="7" t="str">
        <f t="shared" si="4"/>
        <v>N/A</v>
      </c>
      <c r="E16" s="4">
        <v>15.503811733999999</v>
      </c>
      <c r="F16" s="7" t="str">
        <f t="shared" si="5"/>
        <v>N/A</v>
      </c>
      <c r="G16" s="4">
        <v>18.619883041000001</v>
      </c>
      <c r="H16" s="7" t="str">
        <f t="shared" si="6"/>
        <v>N/A</v>
      </c>
      <c r="I16" s="8">
        <v>-10.5</v>
      </c>
      <c r="J16" s="8">
        <v>20.100000000000001</v>
      </c>
      <c r="K16" s="25" t="s">
        <v>734</v>
      </c>
      <c r="L16" s="85" t="str">
        <f t="shared" si="7"/>
        <v>Yes</v>
      </c>
    </row>
    <row r="17" spans="1:12" x14ac:dyDescent="0.25">
      <c r="A17" s="116" t="s">
        <v>419</v>
      </c>
      <c r="B17" s="21" t="s">
        <v>213</v>
      </c>
      <c r="C17" s="4">
        <v>15.935022239</v>
      </c>
      <c r="D17" s="7" t="str">
        <f t="shared" si="4"/>
        <v>N/A</v>
      </c>
      <c r="E17" s="4">
        <v>14.042404001</v>
      </c>
      <c r="F17" s="7" t="str">
        <f t="shared" si="5"/>
        <v>N/A</v>
      </c>
      <c r="G17" s="4">
        <v>19.002204879000001</v>
      </c>
      <c r="H17" s="7" t="str">
        <f t="shared" si="6"/>
        <v>N/A</v>
      </c>
      <c r="I17" s="8">
        <v>-11.9</v>
      </c>
      <c r="J17" s="8">
        <v>35.32</v>
      </c>
      <c r="K17" s="25" t="s">
        <v>734</v>
      </c>
      <c r="L17" s="85" t="str">
        <f t="shared" si="7"/>
        <v>No</v>
      </c>
    </row>
    <row r="18" spans="1:12" x14ac:dyDescent="0.25">
      <c r="A18" s="116" t="s">
        <v>420</v>
      </c>
      <c r="B18" s="21" t="s">
        <v>213</v>
      </c>
      <c r="C18" s="4">
        <v>20.725178455999998</v>
      </c>
      <c r="D18" s="7" t="str">
        <f t="shared" si="4"/>
        <v>N/A</v>
      </c>
      <c r="E18" s="4">
        <v>20.946672813999999</v>
      </c>
      <c r="F18" s="7" t="str">
        <f t="shared" si="5"/>
        <v>N/A</v>
      </c>
      <c r="G18" s="4">
        <v>23.278433407000001</v>
      </c>
      <c r="H18" s="7" t="str">
        <f t="shared" si="6"/>
        <v>N/A</v>
      </c>
      <c r="I18" s="8">
        <v>1.069</v>
      </c>
      <c r="J18" s="8">
        <v>11.13</v>
      </c>
      <c r="K18" s="25" t="s">
        <v>734</v>
      </c>
      <c r="L18" s="85" t="str">
        <f t="shared" si="7"/>
        <v>Yes</v>
      </c>
    </row>
    <row r="19" spans="1:12" x14ac:dyDescent="0.25">
      <c r="A19" s="116" t="s">
        <v>75</v>
      </c>
      <c r="B19" s="25" t="s">
        <v>213</v>
      </c>
      <c r="C19" s="22">
        <v>11</v>
      </c>
      <c r="D19" s="7" t="str">
        <f t="shared" ref="D19:D50" si="8">IF($B19="N/A","N/A",IF(C19&gt;10,"No",IF(C19&lt;-10,"No","Yes")))</f>
        <v>N/A</v>
      </c>
      <c r="E19" s="22">
        <v>11</v>
      </c>
      <c r="F19" s="7" t="str">
        <f t="shared" ref="F19:F50" si="9">IF($B19="N/A","N/A",IF(E19&gt;10,"No",IF(E19&lt;-10,"No","Yes")))</f>
        <v>N/A</v>
      </c>
      <c r="G19" s="22">
        <v>11</v>
      </c>
      <c r="H19" s="7" t="str">
        <f t="shared" ref="H19:H50" si="10">IF($B19="N/A","N/A",IF(G19&gt;10,"No",IF(G19&lt;-10,"No","Yes")))</f>
        <v>N/A</v>
      </c>
      <c r="I19" s="8">
        <v>0</v>
      </c>
      <c r="J19" s="8">
        <v>0</v>
      </c>
      <c r="K19" s="25" t="s">
        <v>213</v>
      </c>
      <c r="L19" s="85" t="str">
        <f t="shared" ref="L19:L25" si="11">IF(J19="Div by 0", "N/A", IF(K19="N/A","N/A", IF(J19&gt;VALUE(MID(K19,1,2)), "No", IF(J19&lt;-1*VALUE(MID(K19,1,2)), "No", "Yes"))))</f>
        <v>N/A</v>
      </c>
    </row>
    <row r="20" spans="1:12" x14ac:dyDescent="0.25">
      <c r="A20" s="116" t="s">
        <v>76</v>
      </c>
      <c r="B20" s="25" t="s">
        <v>213</v>
      </c>
      <c r="C20" s="22">
        <v>25</v>
      </c>
      <c r="D20" s="7" t="str">
        <f t="shared" si="8"/>
        <v>N/A</v>
      </c>
      <c r="E20" s="22">
        <v>14</v>
      </c>
      <c r="F20" s="7" t="str">
        <f t="shared" si="9"/>
        <v>N/A</v>
      </c>
      <c r="G20" s="22">
        <v>17</v>
      </c>
      <c r="H20" s="7" t="str">
        <f t="shared" si="10"/>
        <v>N/A</v>
      </c>
      <c r="I20" s="8">
        <v>-44</v>
      </c>
      <c r="J20" s="8">
        <v>21.43</v>
      </c>
      <c r="K20" s="25" t="s">
        <v>213</v>
      </c>
      <c r="L20" s="85" t="str">
        <f t="shared" si="11"/>
        <v>N/A</v>
      </c>
    </row>
    <row r="21" spans="1:12" x14ac:dyDescent="0.25">
      <c r="A21" s="132" t="s">
        <v>1105</v>
      </c>
      <c r="B21" s="25" t="s">
        <v>213</v>
      </c>
      <c r="C21" s="10">
        <v>6953.7502754999996</v>
      </c>
      <c r="D21" s="7" t="str">
        <f t="shared" si="8"/>
        <v>N/A</v>
      </c>
      <c r="E21" s="10">
        <v>7315.2155334999998</v>
      </c>
      <c r="F21" s="7" t="str">
        <f t="shared" si="9"/>
        <v>N/A</v>
      </c>
      <c r="G21" s="10">
        <v>6848.0268425000004</v>
      </c>
      <c r="H21" s="7" t="str">
        <f t="shared" si="10"/>
        <v>N/A</v>
      </c>
      <c r="I21" s="8">
        <v>5.1980000000000004</v>
      </c>
      <c r="J21" s="8">
        <v>-6.39</v>
      </c>
      <c r="K21" s="25" t="s">
        <v>734</v>
      </c>
      <c r="L21" s="85" t="str">
        <f t="shared" si="11"/>
        <v>Yes</v>
      </c>
    </row>
    <row r="22" spans="1:12" x14ac:dyDescent="0.25">
      <c r="A22" s="116" t="s">
        <v>1687</v>
      </c>
      <c r="B22" s="25" t="s">
        <v>213</v>
      </c>
      <c r="C22" s="10">
        <v>20842.082128999999</v>
      </c>
      <c r="D22" s="7" t="str">
        <f t="shared" si="8"/>
        <v>N/A</v>
      </c>
      <c r="E22" s="10">
        <v>21532.504325000002</v>
      </c>
      <c r="F22" s="7" t="str">
        <f t="shared" si="9"/>
        <v>N/A</v>
      </c>
      <c r="G22" s="10">
        <v>20171.868094000001</v>
      </c>
      <c r="H22" s="7" t="str">
        <f t="shared" si="10"/>
        <v>N/A</v>
      </c>
      <c r="I22" s="8">
        <v>3.3130000000000002</v>
      </c>
      <c r="J22" s="8">
        <v>-6.32</v>
      </c>
      <c r="K22" s="25" t="s">
        <v>734</v>
      </c>
      <c r="L22" s="85" t="str">
        <f t="shared" si="11"/>
        <v>Yes</v>
      </c>
    </row>
    <row r="23" spans="1:12" x14ac:dyDescent="0.25">
      <c r="A23" s="116" t="s">
        <v>1106</v>
      </c>
      <c r="B23" s="25" t="s">
        <v>213</v>
      </c>
      <c r="C23" s="10">
        <v>22948.765114999998</v>
      </c>
      <c r="D23" s="7" t="str">
        <f t="shared" si="8"/>
        <v>N/A</v>
      </c>
      <c r="E23" s="10">
        <v>23976.536791999999</v>
      </c>
      <c r="F23" s="7" t="str">
        <f t="shared" si="9"/>
        <v>N/A</v>
      </c>
      <c r="G23" s="10">
        <v>21950.438051000001</v>
      </c>
      <c r="H23" s="7" t="str">
        <f t="shared" si="10"/>
        <v>N/A</v>
      </c>
      <c r="I23" s="8">
        <v>4.4790000000000001</v>
      </c>
      <c r="J23" s="8">
        <v>-8.4499999999999993</v>
      </c>
      <c r="K23" s="25" t="s">
        <v>734</v>
      </c>
      <c r="L23" s="85" t="str">
        <f t="shared" si="11"/>
        <v>Yes</v>
      </c>
    </row>
    <row r="24" spans="1:12" x14ac:dyDescent="0.25">
      <c r="A24" s="116" t="s">
        <v>1107</v>
      </c>
      <c r="B24" s="25" t="s">
        <v>213</v>
      </c>
      <c r="C24" s="10">
        <v>2426.9498954000001</v>
      </c>
      <c r="D24" s="7" t="str">
        <f t="shared" si="8"/>
        <v>N/A</v>
      </c>
      <c r="E24" s="10">
        <v>2609.5723247999999</v>
      </c>
      <c r="F24" s="7" t="str">
        <f t="shared" si="9"/>
        <v>N/A</v>
      </c>
      <c r="G24" s="10">
        <v>2635.4548</v>
      </c>
      <c r="H24" s="7" t="str">
        <f t="shared" si="10"/>
        <v>N/A</v>
      </c>
      <c r="I24" s="8">
        <v>7.5250000000000004</v>
      </c>
      <c r="J24" s="8">
        <v>0.99180000000000001</v>
      </c>
      <c r="K24" s="25" t="s">
        <v>734</v>
      </c>
      <c r="L24" s="85" t="str">
        <f t="shared" si="11"/>
        <v>Yes</v>
      </c>
    </row>
    <row r="25" spans="1:12" x14ac:dyDescent="0.25">
      <c r="A25" s="116" t="s">
        <v>1108</v>
      </c>
      <c r="B25" s="25" t="s">
        <v>213</v>
      </c>
      <c r="C25" s="10">
        <v>4503.0934458000002</v>
      </c>
      <c r="D25" s="7" t="str">
        <f t="shared" si="8"/>
        <v>N/A</v>
      </c>
      <c r="E25" s="10">
        <v>4513.3374058999998</v>
      </c>
      <c r="F25" s="7" t="str">
        <f t="shared" si="9"/>
        <v>N/A</v>
      </c>
      <c r="G25" s="10">
        <v>4206.7191026</v>
      </c>
      <c r="H25" s="7" t="str">
        <f t="shared" si="10"/>
        <v>N/A</v>
      </c>
      <c r="I25" s="8">
        <v>0.22750000000000001</v>
      </c>
      <c r="J25" s="8">
        <v>-6.79</v>
      </c>
      <c r="K25" s="25" t="s">
        <v>734</v>
      </c>
      <c r="L25" s="85" t="str">
        <f t="shared" si="11"/>
        <v>Yes</v>
      </c>
    </row>
    <row r="26" spans="1:12" x14ac:dyDescent="0.25">
      <c r="A26" s="108" t="s">
        <v>1109</v>
      </c>
      <c r="B26" s="25" t="s">
        <v>213</v>
      </c>
      <c r="C26" s="10">
        <v>7250.6903941</v>
      </c>
      <c r="D26" s="7" t="str">
        <f t="shared" si="8"/>
        <v>N/A</v>
      </c>
      <c r="E26" s="10">
        <v>7615.1465116999998</v>
      </c>
      <c r="F26" s="7" t="str">
        <f t="shared" si="9"/>
        <v>N/A</v>
      </c>
      <c r="G26" s="10">
        <v>6993.8867704000004</v>
      </c>
      <c r="H26" s="7" t="str">
        <f t="shared" si="10"/>
        <v>N/A</v>
      </c>
      <c r="I26" s="8">
        <v>5.0270000000000001</v>
      </c>
      <c r="J26" s="8">
        <v>-8.16</v>
      </c>
      <c r="K26" s="25" t="s">
        <v>734</v>
      </c>
      <c r="L26" s="85" t="str">
        <f>IF(J26="Div by 0", "N/A", IF(OR(J26="N/A",K26="N/A"),"N/A", IF(J26&gt;VALUE(MID(K26,1,2)), "No", IF(J26&lt;-1*VALUE(MID(K26,1,2)), "No", "Yes"))))</f>
        <v>Yes</v>
      </c>
    </row>
    <row r="27" spans="1:12" x14ac:dyDescent="0.25">
      <c r="A27" s="108" t="s">
        <v>1110</v>
      </c>
      <c r="B27" s="25" t="s">
        <v>213</v>
      </c>
      <c r="C27" s="10">
        <v>6575.3033513</v>
      </c>
      <c r="D27" s="7" t="str">
        <f t="shared" si="8"/>
        <v>N/A</v>
      </c>
      <c r="E27" s="10">
        <v>6927.6287273999997</v>
      </c>
      <c r="F27" s="7" t="str">
        <f t="shared" si="9"/>
        <v>N/A</v>
      </c>
      <c r="G27" s="10">
        <v>6656.7503957999998</v>
      </c>
      <c r="H27" s="7" t="str">
        <f t="shared" si="10"/>
        <v>N/A</v>
      </c>
      <c r="I27" s="8">
        <v>5.3579999999999997</v>
      </c>
      <c r="J27" s="8">
        <v>-3.91</v>
      </c>
      <c r="K27" s="25" t="s">
        <v>734</v>
      </c>
      <c r="L27" s="85" t="str">
        <f>IF(J27="Div by 0", "N/A", IF(OR(J27="N/A",K27="N/A"),"N/A", IF(J27&gt;VALUE(MID(K27,1,2)), "No", IF(J27&lt;-1*VALUE(MID(K27,1,2)), "No", "Yes"))))</f>
        <v>Yes</v>
      </c>
    </row>
    <row r="28" spans="1:12" x14ac:dyDescent="0.25">
      <c r="A28" s="132" t="s">
        <v>1111</v>
      </c>
      <c r="B28" s="25" t="s">
        <v>213</v>
      </c>
      <c r="C28" s="10">
        <v>22885.398375000001</v>
      </c>
      <c r="D28" s="7" t="str">
        <f t="shared" si="8"/>
        <v>N/A</v>
      </c>
      <c r="E28" s="10">
        <v>23800.404783000002</v>
      </c>
      <c r="F28" s="7" t="str">
        <f t="shared" si="9"/>
        <v>N/A</v>
      </c>
      <c r="G28" s="10">
        <v>21942.544173999999</v>
      </c>
      <c r="H28" s="7" t="str">
        <f t="shared" si="10"/>
        <v>N/A</v>
      </c>
      <c r="I28" s="8">
        <v>3.9980000000000002</v>
      </c>
      <c r="J28" s="8">
        <v>-7.81</v>
      </c>
      <c r="K28" s="25" t="s">
        <v>734</v>
      </c>
      <c r="L28" s="85" t="str">
        <f>IF(J28="Div by 0", "N/A", IF(K28="N/A","N/A", IF(J28&gt;VALUE(MID(K28,1,2)), "No", IF(J28&lt;-1*VALUE(MID(K28,1,2)), "No", "Yes"))))</f>
        <v>Yes</v>
      </c>
    </row>
    <row r="29" spans="1:12" x14ac:dyDescent="0.25">
      <c r="A29" s="108" t="s">
        <v>1112</v>
      </c>
      <c r="B29" s="25" t="s">
        <v>213</v>
      </c>
      <c r="C29" s="10">
        <v>20930.025368999999</v>
      </c>
      <c r="D29" s="7" t="str">
        <f t="shared" si="8"/>
        <v>N/A</v>
      </c>
      <c r="E29" s="10">
        <v>21584.414521999999</v>
      </c>
      <c r="F29" s="7" t="str">
        <f t="shared" si="9"/>
        <v>N/A</v>
      </c>
      <c r="G29" s="10">
        <v>20861.999209000001</v>
      </c>
      <c r="H29" s="7" t="str">
        <f t="shared" si="10"/>
        <v>N/A</v>
      </c>
      <c r="I29" s="8">
        <v>3.1269999999999998</v>
      </c>
      <c r="J29" s="8">
        <v>-3.35</v>
      </c>
      <c r="K29" s="25" t="s">
        <v>734</v>
      </c>
      <c r="L29" s="85" t="str">
        <f>IF(J29="Div by 0", "N/A", IF(K29="N/A","N/A", IF(J29&gt;VALUE(MID(K29,1,2)), "No", IF(J29&lt;-1*VALUE(MID(K29,1,2)), "No", "Yes"))))</f>
        <v>Yes</v>
      </c>
    </row>
    <row r="30" spans="1:12" x14ac:dyDescent="0.25">
      <c r="A30" s="108" t="s">
        <v>1113</v>
      </c>
      <c r="B30" s="25" t="s">
        <v>213</v>
      </c>
      <c r="C30" s="10">
        <v>24876.326073</v>
      </c>
      <c r="D30" s="7" t="str">
        <f t="shared" si="8"/>
        <v>N/A</v>
      </c>
      <c r="E30" s="10">
        <v>26356.632847000001</v>
      </c>
      <c r="F30" s="7" t="str">
        <f t="shared" si="9"/>
        <v>N/A</v>
      </c>
      <c r="G30" s="10">
        <v>23433.823303000001</v>
      </c>
      <c r="H30" s="7" t="str">
        <f t="shared" si="10"/>
        <v>N/A</v>
      </c>
      <c r="I30" s="8">
        <v>5.9509999999999996</v>
      </c>
      <c r="J30" s="8">
        <v>-11.1</v>
      </c>
      <c r="K30" s="25" t="s">
        <v>734</v>
      </c>
      <c r="L30" s="85" t="str">
        <f>IF(J30="Div by 0", "N/A", IF(K30="N/A","N/A", IF(J30&gt;VALUE(MID(K30,1,2)), "No", IF(J30&lt;-1*VALUE(MID(K30,1,2)), "No", "Yes"))))</f>
        <v>Yes</v>
      </c>
    </row>
    <row r="31" spans="1:12" x14ac:dyDescent="0.25">
      <c r="A31" s="108" t="s">
        <v>1114</v>
      </c>
      <c r="B31" s="25" t="s">
        <v>213</v>
      </c>
      <c r="C31" s="10">
        <v>22863.753495000001</v>
      </c>
      <c r="D31" s="7" t="str">
        <f t="shared" si="8"/>
        <v>N/A</v>
      </c>
      <c r="E31" s="10">
        <v>23616.483832999998</v>
      </c>
      <c r="F31" s="7" t="str">
        <f t="shared" si="9"/>
        <v>N/A</v>
      </c>
      <c r="G31" s="10">
        <v>21418.326184000001</v>
      </c>
      <c r="H31" s="7" t="str">
        <f t="shared" si="10"/>
        <v>N/A</v>
      </c>
      <c r="I31" s="8">
        <v>3.2919999999999998</v>
      </c>
      <c r="J31" s="8">
        <v>-9.31</v>
      </c>
      <c r="K31" s="25" t="s">
        <v>734</v>
      </c>
      <c r="L31" s="85" t="str">
        <f>IF(J31="Div by 0", "N/A", IF(OR(J31="N/A",K31="N/A"),"N/A", IF(J31&gt;VALUE(MID(K31,1,2)), "No", IF(J31&lt;-1*VALUE(MID(K31,1,2)), "No", "Yes"))))</f>
        <v>Yes</v>
      </c>
    </row>
    <row r="32" spans="1:12" x14ac:dyDescent="0.25">
      <c r="A32" s="108" t="s">
        <v>1115</v>
      </c>
      <c r="B32" s="25" t="s">
        <v>213</v>
      </c>
      <c r="C32" s="10">
        <v>22919.228819</v>
      </c>
      <c r="D32" s="7" t="str">
        <f t="shared" si="8"/>
        <v>N/A</v>
      </c>
      <c r="E32" s="10">
        <v>24092.802641999999</v>
      </c>
      <c r="F32" s="7" t="str">
        <f t="shared" si="9"/>
        <v>N/A</v>
      </c>
      <c r="G32" s="10">
        <v>22785.465305999998</v>
      </c>
      <c r="H32" s="7" t="str">
        <f t="shared" si="10"/>
        <v>N/A</v>
      </c>
      <c r="I32" s="8">
        <v>5.12</v>
      </c>
      <c r="J32" s="8">
        <v>-5.43</v>
      </c>
      <c r="K32" s="25" t="s">
        <v>734</v>
      </c>
      <c r="L32" s="85" t="str">
        <f>IF(J32="Div by 0", "N/A", IF(OR(J32="N/A",K32="N/A"),"N/A", IF(J32&gt;VALUE(MID(K32,1,2)), "No", IF(J32&lt;-1*VALUE(MID(K32,1,2)), "No", "Yes"))))</f>
        <v>Yes</v>
      </c>
    </row>
    <row r="33" spans="1:12" x14ac:dyDescent="0.25">
      <c r="A33" s="108" t="s">
        <v>1690</v>
      </c>
      <c r="B33" s="25" t="s">
        <v>213</v>
      </c>
      <c r="C33" s="10">
        <v>34705.816513999998</v>
      </c>
      <c r="D33" s="7" t="str">
        <f t="shared" si="8"/>
        <v>N/A</v>
      </c>
      <c r="E33" s="10">
        <v>18769.685184999998</v>
      </c>
      <c r="F33" s="7" t="str">
        <f t="shared" si="9"/>
        <v>N/A</v>
      </c>
      <c r="G33" s="10">
        <v>16562.412843999999</v>
      </c>
      <c r="H33" s="7" t="str">
        <f t="shared" si="10"/>
        <v>N/A</v>
      </c>
      <c r="I33" s="8">
        <v>-45.9</v>
      </c>
      <c r="J33" s="8">
        <v>-11.8</v>
      </c>
      <c r="K33" s="25" t="s">
        <v>734</v>
      </c>
      <c r="L33" s="85" t="str">
        <f t="shared" ref="L33:L45" si="12">IF(J33="Div by 0", "N/A", IF(K33="N/A","N/A", IF(J33&gt;VALUE(MID(K33,1,2)), "No", IF(J33&lt;-1*VALUE(MID(K33,1,2)), "No", "Yes"))))</f>
        <v>Yes</v>
      </c>
    </row>
    <row r="34" spans="1:12" x14ac:dyDescent="0.25">
      <c r="A34" s="108" t="s">
        <v>1691</v>
      </c>
      <c r="B34" s="25" t="s">
        <v>213</v>
      </c>
      <c r="C34" s="10">
        <v>8697.8184818000009</v>
      </c>
      <c r="D34" s="7" t="str">
        <f t="shared" si="8"/>
        <v>N/A</v>
      </c>
      <c r="E34" s="10">
        <v>11866.290457999999</v>
      </c>
      <c r="F34" s="7" t="str">
        <f t="shared" si="9"/>
        <v>N/A</v>
      </c>
      <c r="G34" s="10">
        <v>8417.9042391999992</v>
      </c>
      <c r="H34" s="7" t="str">
        <f t="shared" si="10"/>
        <v>N/A</v>
      </c>
      <c r="I34" s="8">
        <v>36.43</v>
      </c>
      <c r="J34" s="8">
        <v>-29.1</v>
      </c>
      <c r="K34" s="25" t="s">
        <v>734</v>
      </c>
      <c r="L34" s="85" t="str">
        <f t="shared" si="12"/>
        <v>Yes</v>
      </c>
    </row>
    <row r="35" spans="1:12" x14ac:dyDescent="0.25">
      <c r="A35" s="108" t="s">
        <v>1692</v>
      </c>
      <c r="B35" s="25" t="s">
        <v>213</v>
      </c>
      <c r="C35" s="10">
        <v>22302.037568</v>
      </c>
      <c r="D35" s="7" t="str">
        <f t="shared" si="8"/>
        <v>N/A</v>
      </c>
      <c r="E35" s="10">
        <v>22215.651624999999</v>
      </c>
      <c r="F35" s="7" t="str">
        <f t="shared" si="9"/>
        <v>N/A</v>
      </c>
      <c r="G35" s="10">
        <v>26853.383614999999</v>
      </c>
      <c r="H35" s="7" t="str">
        <f t="shared" si="10"/>
        <v>N/A</v>
      </c>
      <c r="I35" s="8">
        <v>-0.38700000000000001</v>
      </c>
      <c r="J35" s="8">
        <v>20.88</v>
      </c>
      <c r="K35" s="25" t="s">
        <v>734</v>
      </c>
      <c r="L35" s="85" t="str">
        <f t="shared" si="12"/>
        <v>Yes</v>
      </c>
    </row>
    <row r="36" spans="1:12" x14ac:dyDescent="0.25">
      <c r="A36" s="108" t="s">
        <v>1693</v>
      </c>
      <c r="B36" s="25" t="s">
        <v>213</v>
      </c>
      <c r="C36" s="10">
        <v>224.59555556000001</v>
      </c>
      <c r="D36" s="7" t="str">
        <f t="shared" si="8"/>
        <v>N/A</v>
      </c>
      <c r="E36" s="10">
        <v>596.57823670000005</v>
      </c>
      <c r="F36" s="7" t="str">
        <f t="shared" si="9"/>
        <v>N/A</v>
      </c>
      <c r="G36" s="10">
        <v>459.54669260999998</v>
      </c>
      <c r="H36" s="7" t="str">
        <f t="shared" si="10"/>
        <v>N/A</v>
      </c>
      <c r="I36" s="8">
        <v>165.6</v>
      </c>
      <c r="J36" s="8">
        <v>-23</v>
      </c>
      <c r="K36" s="25" t="s">
        <v>734</v>
      </c>
      <c r="L36" s="85" t="str">
        <f t="shared" si="12"/>
        <v>Yes</v>
      </c>
    </row>
    <row r="37" spans="1:12" x14ac:dyDescent="0.25">
      <c r="A37" s="108" t="s">
        <v>1694</v>
      </c>
      <c r="B37" s="25" t="s">
        <v>213</v>
      </c>
      <c r="C37" s="10">
        <v>45521.852543000001</v>
      </c>
      <c r="D37" s="7" t="str">
        <f t="shared" si="8"/>
        <v>N/A</v>
      </c>
      <c r="E37" s="10">
        <v>44871.970285000003</v>
      </c>
      <c r="F37" s="7" t="str">
        <f t="shared" si="9"/>
        <v>N/A</v>
      </c>
      <c r="G37" s="10">
        <v>37022.830275</v>
      </c>
      <c r="H37" s="7" t="str">
        <f t="shared" si="10"/>
        <v>N/A</v>
      </c>
      <c r="I37" s="8">
        <v>-1.43</v>
      </c>
      <c r="J37" s="8">
        <v>-17.5</v>
      </c>
      <c r="K37" s="25" t="s">
        <v>734</v>
      </c>
      <c r="L37" s="85" t="str">
        <f t="shared" si="12"/>
        <v>Yes</v>
      </c>
    </row>
    <row r="38" spans="1:12" x14ac:dyDescent="0.25">
      <c r="A38" s="108" t="s">
        <v>1695</v>
      </c>
      <c r="B38" s="25" t="s">
        <v>213</v>
      </c>
      <c r="C38" s="10" t="s">
        <v>1750</v>
      </c>
      <c r="D38" s="7" t="str">
        <f t="shared" si="8"/>
        <v>N/A</v>
      </c>
      <c r="E38" s="10" t="s">
        <v>1750</v>
      </c>
      <c r="F38" s="7" t="str">
        <f t="shared" si="9"/>
        <v>N/A</v>
      </c>
      <c r="G38" s="10" t="s">
        <v>1750</v>
      </c>
      <c r="H38" s="7" t="str">
        <f t="shared" si="10"/>
        <v>N/A</v>
      </c>
      <c r="I38" s="8" t="s">
        <v>1750</v>
      </c>
      <c r="J38" s="8" t="s">
        <v>1750</v>
      </c>
      <c r="K38" s="25" t="s">
        <v>734</v>
      </c>
      <c r="L38" s="85" t="str">
        <f t="shared" si="12"/>
        <v>N/A</v>
      </c>
    </row>
    <row r="39" spans="1:12" x14ac:dyDescent="0.25">
      <c r="A39" s="108" t="s">
        <v>1696</v>
      </c>
      <c r="B39" s="25" t="s">
        <v>213</v>
      </c>
      <c r="C39" s="10">
        <v>149.89223057999999</v>
      </c>
      <c r="D39" s="7" t="str">
        <f t="shared" si="8"/>
        <v>N/A</v>
      </c>
      <c r="E39" s="10">
        <v>393.22868742000003</v>
      </c>
      <c r="F39" s="7" t="str">
        <f t="shared" si="9"/>
        <v>N/A</v>
      </c>
      <c r="G39" s="10">
        <v>311.82901554</v>
      </c>
      <c r="H39" s="7" t="str">
        <f t="shared" si="10"/>
        <v>N/A</v>
      </c>
      <c r="I39" s="8">
        <v>162.30000000000001</v>
      </c>
      <c r="J39" s="8">
        <v>-20.7</v>
      </c>
      <c r="K39" s="25" t="s">
        <v>734</v>
      </c>
      <c r="L39" s="85" t="str">
        <f t="shared" si="12"/>
        <v>Yes</v>
      </c>
    </row>
    <row r="40" spans="1:12" x14ac:dyDescent="0.25">
      <c r="A40" s="108" t="s">
        <v>1697</v>
      </c>
      <c r="B40" s="25" t="s">
        <v>213</v>
      </c>
      <c r="C40" s="10" t="s">
        <v>1750</v>
      </c>
      <c r="D40" s="7" t="str">
        <f t="shared" si="8"/>
        <v>N/A</v>
      </c>
      <c r="E40" s="10" t="s">
        <v>1750</v>
      </c>
      <c r="F40" s="7" t="str">
        <f t="shared" si="9"/>
        <v>N/A</v>
      </c>
      <c r="G40" s="10" t="s">
        <v>1750</v>
      </c>
      <c r="H40" s="7" t="str">
        <f t="shared" si="10"/>
        <v>N/A</v>
      </c>
      <c r="I40" s="8" t="s">
        <v>1750</v>
      </c>
      <c r="J40" s="8" t="s">
        <v>1750</v>
      </c>
      <c r="K40" s="25" t="s">
        <v>734</v>
      </c>
      <c r="L40" s="85" t="str">
        <f t="shared" si="12"/>
        <v>N/A</v>
      </c>
    </row>
    <row r="41" spans="1:12" x14ac:dyDescent="0.25">
      <c r="A41" s="108" t="s">
        <v>1698</v>
      </c>
      <c r="B41" s="25" t="s">
        <v>213</v>
      </c>
      <c r="C41" s="10">
        <v>14596.755101999999</v>
      </c>
      <c r="D41" s="7" t="str">
        <f t="shared" si="8"/>
        <v>N/A</v>
      </c>
      <c r="E41" s="10">
        <v>5706.7777778</v>
      </c>
      <c r="F41" s="7" t="str">
        <f t="shared" si="9"/>
        <v>N/A</v>
      </c>
      <c r="G41" s="10">
        <v>32781.682068000002</v>
      </c>
      <c r="H41" s="7" t="str">
        <f t="shared" si="10"/>
        <v>N/A</v>
      </c>
      <c r="I41" s="8">
        <v>-60.9</v>
      </c>
      <c r="J41" s="8">
        <v>474.4</v>
      </c>
      <c r="K41" s="25" t="s">
        <v>734</v>
      </c>
      <c r="L41" s="85" t="str">
        <f t="shared" si="12"/>
        <v>No</v>
      </c>
    </row>
    <row r="42" spans="1:12" x14ac:dyDescent="0.25">
      <c r="A42" s="108" t="s">
        <v>1699</v>
      </c>
      <c r="B42" s="25" t="s">
        <v>213</v>
      </c>
      <c r="C42" s="10" t="s">
        <v>1750</v>
      </c>
      <c r="D42" s="7" t="str">
        <f t="shared" si="8"/>
        <v>N/A</v>
      </c>
      <c r="E42" s="10" t="s">
        <v>1750</v>
      </c>
      <c r="F42" s="7" t="str">
        <f t="shared" si="9"/>
        <v>N/A</v>
      </c>
      <c r="G42" s="10" t="s">
        <v>1750</v>
      </c>
      <c r="H42" s="7" t="str">
        <f t="shared" si="10"/>
        <v>N/A</v>
      </c>
      <c r="I42" s="8" t="s">
        <v>1750</v>
      </c>
      <c r="J42" s="8" t="s">
        <v>1750</v>
      </c>
      <c r="K42" s="25" t="s">
        <v>734</v>
      </c>
      <c r="L42" s="85" t="str">
        <f t="shared" si="12"/>
        <v>N/A</v>
      </c>
    </row>
    <row r="43" spans="1:12" x14ac:dyDescent="0.25">
      <c r="A43" s="108" t="s">
        <v>1700</v>
      </c>
      <c r="B43" s="25" t="s">
        <v>213</v>
      </c>
      <c r="C43" s="10" t="s">
        <v>1750</v>
      </c>
      <c r="D43" s="7" t="str">
        <f t="shared" si="8"/>
        <v>N/A</v>
      </c>
      <c r="E43" s="10" t="s">
        <v>1750</v>
      </c>
      <c r="F43" s="7" t="str">
        <f t="shared" si="9"/>
        <v>N/A</v>
      </c>
      <c r="G43" s="10" t="s">
        <v>1750</v>
      </c>
      <c r="H43" s="7" t="str">
        <f t="shared" si="10"/>
        <v>N/A</v>
      </c>
      <c r="I43" s="8" t="s">
        <v>1750</v>
      </c>
      <c r="J43" s="8" t="s">
        <v>1750</v>
      </c>
      <c r="K43" s="25" t="s">
        <v>734</v>
      </c>
      <c r="L43" s="85" t="str">
        <f t="shared" si="12"/>
        <v>N/A</v>
      </c>
    </row>
    <row r="44" spans="1:12" x14ac:dyDescent="0.25">
      <c r="A44" s="108" t="s">
        <v>1116</v>
      </c>
      <c r="B44" s="25" t="s">
        <v>213</v>
      </c>
      <c r="C44" s="10">
        <v>34452.552129999996</v>
      </c>
      <c r="D44" s="7" t="str">
        <f t="shared" si="8"/>
        <v>N/A</v>
      </c>
      <c r="E44" s="10">
        <v>34294.162503</v>
      </c>
      <c r="F44" s="7" t="str">
        <f t="shared" si="9"/>
        <v>N/A</v>
      </c>
      <c r="G44" s="10">
        <v>30188.828369999999</v>
      </c>
      <c r="H44" s="7" t="str">
        <f t="shared" si="10"/>
        <v>N/A</v>
      </c>
      <c r="I44" s="8">
        <v>-0.46</v>
      </c>
      <c r="J44" s="8">
        <v>-12</v>
      </c>
      <c r="K44" s="25" t="s">
        <v>734</v>
      </c>
      <c r="L44" s="85" t="str">
        <f t="shared" si="12"/>
        <v>Yes</v>
      </c>
    </row>
    <row r="45" spans="1:12" ht="25" x14ac:dyDescent="0.25">
      <c r="A45" s="108" t="s">
        <v>1117</v>
      </c>
      <c r="B45" s="25" t="s">
        <v>213</v>
      </c>
      <c r="C45" s="10">
        <v>4952.1577435999998</v>
      </c>
      <c r="D45" s="7" t="str">
        <f t="shared" si="8"/>
        <v>N/A</v>
      </c>
      <c r="E45" s="10">
        <v>7201.3058241999997</v>
      </c>
      <c r="F45" s="7" t="str">
        <f t="shared" si="9"/>
        <v>N/A</v>
      </c>
      <c r="G45" s="10">
        <v>5387.8714991999996</v>
      </c>
      <c r="H45" s="7" t="str">
        <f t="shared" si="10"/>
        <v>N/A</v>
      </c>
      <c r="I45" s="8">
        <v>45.42</v>
      </c>
      <c r="J45" s="8">
        <v>-25.2</v>
      </c>
      <c r="K45" s="25" t="s">
        <v>734</v>
      </c>
      <c r="L45" s="85" t="str">
        <f t="shared" si="12"/>
        <v>Yes</v>
      </c>
    </row>
    <row r="46" spans="1:12" x14ac:dyDescent="0.25">
      <c r="A46" s="108" t="s">
        <v>1118</v>
      </c>
      <c r="B46" s="21" t="s">
        <v>213</v>
      </c>
      <c r="C46" s="26">
        <v>55163.489329999997</v>
      </c>
      <c r="D46" s="7" t="str">
        <f t="shared" si="8"/>
        <v>N/A</v>
      </c>
      <c r="E46" s="26">
        <v>56450.760015</v>
      </c>
      <c r="F46" s="7" t="str">
        <f t="shared" si="9"/>
        <v>N/A</v>
      </c>
      <c r="G46" s="26">
        <v>56322.426940999998</v>
      </c>
      <c r="H46" s="7" t="str">
        <f t="shared" si="10"/>
        <v>N/A</v>
      </c>
      <c r="I46" s="8">
        <v>2.3340000000000001</v>
      </c>
      <c r="J46" s="8">
        <v>-0.22700000000000001</v>
      </c>
      <c r="K46" s="25" t="s">
        <v>734</v>
      </c>
      <c r="L46" s="85" t="str">
        <f>IF(J46="Div by 0", "N/A", IF(K46="N/A","N/A", IF(J46&gt;VALUE(MID(K46,1,2)), "No", IF(J46&lt;-1*VALUE(MID(K46,1,2)), "No", "Yes"))))</f>
        <v>Yes</v>
      </c>
    </row>
    <row r="47" spans="1:12" x14ac:dyDescent="0.25">
      <c r="A47" s="139" t="s">
        <v>1119</v>
      </c>
      <c r="B47" s="21" t="s">
        <v>213</v>
      </c>
      <c r="C47" s="26">
        <v>46181.595985</v>
      </c>
      <c r="D47" s="7" t="str">
        <f t="shared" si="8"/>
        <v>N/A</v>
      </c>
      <c r="E47" s="26">
        <v>44304.619968999999</v>
      </c>
      <c r="F47" s="7" t="str">
        <f t="shared" si="9"/>
        <v>N/A</v>
      </c>
      <c r="G47" s="26">
        <v>21977.121221000001</v>
      </c>
      <c r="H47" s="7" t="str">
        <f t="shared" si="10"/>
        <v>N/A</v>
      </c>
      <c r="I47" s="8">
        <v>-4.0599999999999996</v>
      </c>
      <c r="J47" s="8">
        <v>-50.4</v>
      </c>
      <c r="K47" s="25" t="s">
        <v>734</v>
      </c>
      <c r="L47" s="85" t="str">
        <f>IF(J47="Div by 0", "N/A", IF(K47="N/A","N/A", IF(J47&gt;VALUE(MID(K47,1,2)), "No", IF(J47&lt;-1*VALUE(MID(K47,1,2)), "No", "Yes"))))</f>
        <v>No</v>
      </c>
    </row>
    <row r="48" spans="1:12" ht="25" x14ac:dyDescent="0.25">
      <c r="A48" s="108" t="s">
        <v>1120</v>
      </c>
      <c r="B48" s="21" t="s">
        <v>213</v>
      </c>
      <c r="C48" s="26">
        <v>61482.716738000003</v>
      </c>
      <c r="D48" s="7" t="str">
        <f t="shared" si="8"/>
        <v>N/A</v>
      </c>
      <c r="E48" s="26">
        <v>62714.379807999998</v>
      </c>
      <c r="F48" s="7" t="str">
        <f t="shared" si="9"/>
        <v>N/A</v>
      </c>
      <c r="G48" s="26">
        <v>61920.462571999997</v>
      </c>
      <c r="H48" s="7" t="str">
        <f t="shared" si="10"/>
        <v>N/A</v>
      </c>
      <c r="I48" s="8">
        <v>2.0030000000000001</v>
      </c>
      <c r="J48" s="8">
        <v>-1.27</v>
      </c>
      <c r="K48" s="25" t="s">
        <v>734</v>
      </c>
      <c r="L48" s="85" t="str">
        <f>IF(J48="Div by 0", "N/A", IF(K48="N/A","N/A", IF(J48&gt;VALUE(MID(K48,1,2)), "No", IF(J48&lt;-1*VALUE(MID(K48,1,2)), "No", "Yes"))))</f>
        <v>Yes</v>
      </c>
    </row>
    <row r="49" spans="1:12" x14ac:dyDescent="0.25">
      <c r="A49" s="130" t="s">
        <v>1121</v>
      </c>
      <c r="B49" s="21" t="s">
        <v>213</v>
      </c>
      <c r="C49" s="26">
        <v>44627.479925</v>
      </c>
      <c r="D49" s="7" t="str">
        <f t="shared" si="8"/>
        <v>N/A</v>
      </c>
      <c r="E49" s="26">
        <v>43804.196432999997</v>
      </c>
      <c r="F49" s="7" t="str">
        <f t="shared" si="9"/>
        <v>N/A</v>
      </c>
      <c r="G49" s="26">
        <v>39770.529890999998</v>
      </c>
      <c r="H49" s="7" t="str">
        <f t="shared" si="10"/>
        <v>N/A</v>
      </c>
      <c r="I49" s="8">
        <v>-1.84</v>
      </c>
      <c r="J49" s="8">
        <v>-9.2100000000000009</v>
      </c>
      <c r="K49" s="25" t="s">
        <v>734</v>
      </c>
      <c r="L49" s="85" t="str">
        <f t="shared" ref="L49:L59" si="13">IF(J49="Div by 0", "N/A", IF(K49="N/A","N/A", IF(J49&gt;VALUE(MID(K49,1,2)), "No", IF(J49&lt;-1*VALUE(MID(K49,1,2)), "No", "Yes"))))</f>
        <v>Yes</v>
      </c>
    </row>
    <row r="50" spans="1:12" ht="25" x14ac:dyDescent="0.25">
      <c r="A50" s="108" t="s">
        <v>1122</v>
      </c>
      <c r="B50" s="21" t="s">
        <v>213</v>
      </c>
      <c r="C50" s="26">
        <v>33083.088265999999</v>
      </c>
      <c r="D50" s="7" t="str">
        <f t="shared" si="8"/>
        <v>N/A</v>
      </c>
      <c r="E50" s="26">
        <v>33131.736061000003</v>
      </c>
      <c r="F50" s="7" t="str">
        <f t="shared" si="9"/>
        <v>N/A</v>
      </c>
      <c r="G50" s="26">
        <v>29669.72997</v>
      </c>
      <c r="H50" s="7" t="str">
        <f t="shared" si="10"/>
        <v>N/A</v>
      </c>
      <c r="I50" s="8">
        <v>0.14699999999999999</v>
      </c>
      <c r="J50" s="8">
        <v>-10.4</v>
      </c>
      <c r="K50" s="25" t="s">
        <v>734</v>
      </c>
      <c r="L50" s="85" t="str">
        <f t="shared" si="13"/>
        <v>Yes</v>
      </c>
    </row>
    <row r="51" spans="1:12" x14ac:dyDescent="0.25">
      <c r="A51" s="108" t="s">
        <v>1123</v>
      </c>
      <c r="B51" s="21" t="s">
        <v>213</v>
      </c>
      <c r="C51" s="26" t="s">
        <v>1750</v>
      </c>
      <c r="D51" s="7" t="str">
        <f t="shared" ref="D51:D82" si="14">IF($B51="N/A","N/A",IF(C51&gt;10,"No",IF(C51&lt;-10,"No","Yes")))</f>
        <v>N/A</v>
      </c>
      <c r="E51" s="26" t="s">
        <v>1750</v>
      </c>
      <c r="F51" s="7" t="str">
        <f t="shared" ref="F51:F82" si="15">IF($B51="N/A","N/A",IF(E51&gt;10,"No",IF(E51&lt;-10,"No","Yes")))</f>
        <v>N/A</v>
      </c>
      <c r="G51" s="26" t="s">
        <v>1750</v>
      </c>
      <c r="H51" s="7" t="str">
        <f t="shared" ref="H51:H82" si="16">IF($B51="N/A","N/A",IF(G51&gt;10,"No",IF(G51&lt;-10,"No","Yes")))</f>
        <v>N/A</v>
      </c>
      <c r="I51" s="8" t="s">
        <v>1750</v>
      </c>
      <c r="J51" s="8" t="s">
        <v>1750</v>
      </c>
      <c r="K51" s="25" t="s">
        <v>734</v>
      </c>
      <c r="L51" s="85" t="str">
        <f t="shared" si="13"/>
        <v>N/A</v>
      </c>
    </row>
    <row r="52" spans="1:12" ht="25" x14ac:dyDescent="0.25">
      <c r="A52" s="108" t="s">
        <v>1124</v>
      </c>
      <c r="B52" s="21" t="s">
        <v>213</v>
      </c>
      <c r="C52" s="26" t="s">
        <v>1750</v>
      </c>
      <c r="D52" s="7" t="str">
        <f t="shared" si="14"/>
        <v>N/A</v>
      </c>
      <c r="E52" s="26" t="s">
        <v>1750</v>
      </c>
      <c r="F52" s="7" t="str">
        <f t="shared" si="15"/>
        <v>N/A</v>
      </c>
      <c r="G52" s="26" t="s">
        <v>1750</v>
      </c>
      <c r="H52" s="7" t="str">
        <f t="shared" si="16"/>
        <v>N/A</v>
      </c>
      <c r="I52" s="8" t="s">
        <v>1750</v>
      </c>
      <c r="J52" s="8" t="s">
        <v>1750</v>
      </c>
      <c r="K52" s="25" t="s">
        <v>734</v>
      </c>
      <c r="L52" s="85" t="str">
        <f t="shared" si="13"/>
        <v>N/A</v>
      </c>
    </row>
    <row r="53" spans="1:12" ht="25" x14ac:dyDescent="0.25">
      <c r="A53" s="108" t="s">
        <v>1125</v>
      </c>
      <c r="B53" s="21" t="s">
        <v>213</v>
      </c>
      <c r="C53" s="26">
        <v>52617.838710000004</v>
      </c>
      <c r="D53" s="7" t="str">
        <f t="shared" si="14"/>
        <v>N/A</v>
      </c>
      <c r="E53" s="26">
        <v>56742.331395000001</v>
      </c>
      <c r="F53" s="7" t="str">
        <f t="shared" si="15"/>
        <v>N/A</v>
      </c>
      <c r="G53" s="26">
        <v>20494.75</v>
      </c>
      <c r="H53" s="7" t="str">
        <f t="shared" si="16"/>
        <v>N/A</v>
      </c>
      <c r="I53" s="8">
        <v>7.8390000000000004</v>
      </c>
      <c r="J53" s="8">
        <v>-63.9</v>
      </c>
      <c r="K53" s="25" t="s">
        <v>734</v>
      </c>
      <c r="L53" s="85" t="str">
        <f t="shared" si="13"/>
        <v>No</v>
      </c>
    </row>
    <row r="54" spans="1:12" ht="25" x14ac:dyDescent="0.25">
      <c r="A54" s="108" t="s">
        <v>1126</v>
      </c>
      <c r="B54" s="21" t="s">
        <v>213</v>
      </c>
      <c r="C54" s="26" t="s">
        <v>1750</v>
      </c>
      <c r="D54" s="7" t="str">
        <f t="shared" si="14"/>
        <v>N/A</v>
      </c>
      <c r="E54" s="26" t="s">
        <v>1750</v>
      </c>
      <c r="F54" s="7" t="str">
        <f t="shared" si="15"/>
        <v>N/A</v>
      </c>
      <c r="G54" s="26" t="s">
        <v>1750</v>
      </c>
      <c r="H54" s="7" t="str">
        <f t="shared" si="16"/>
        <v>N/A</v>
      </c>
      <c r="I54" s="8" t="s">
        <v>1750</v>
      </c>
      <c r="J54" s="8" t="s">
        <v>1750</v>
      </c>
      <c r="K54" s="25" t="s">
        <v>734</v>
      </c>
      <c r="L54" s="85" t="str">
        <f t="shared" si="13"/>
        <v>N/A</v>
      </c>
    </row>
    <row r="55" spans="1:12" ht="25" x14ac:dyDescent="0.25">
      <c r="A55" s="108" t="s">
        <v>1127</v>
      </c>
      <c r="B55" s="21" t="s">
        <v>213</v>
      </c>
      <c r="C55" s="26">
        <v>54883.192991000004</v>
      </c>
      <c r="D55" s="7" t="str">
        <f t="shared" si="14"/>
        <v>N/A</v>
      </c>
      <c r="E55" s="26">
        <v>53326.997633999999</v>
      </c>
      <c r="F55" s="7" t="str">
        <f t="shared" si="15"/>
        <v>N/A</v>
      </c>
      <c r="G55" s="26">
        <v>51155.861525</v>
      </c>
      <c r="H55" s="7" t="str">
        <f t="shared" si="16"/>
        <v>N/A</v>
      </c>
      <c r="I55" s="8">
        <v>-2.84</v>
      </c>
      <c r="J55" s="8">
        <v>-4.07</v>
      </c>
      <c r="K55" s="25" t="s">
        <v>734</v>
      </c>
      <c r="L55" s="85" t="str">
        <f t="shared" si="13"/>
        <v>Yes</v>
      </c>
    </row>
    <row r="56" spans="1:12" ht="25" x14ac:dyDescent="0.25">
      <c r="A56" s="108" t="s">
        <v>1128</v>
      </c>
      <c r="B56" s="21" t="s">
        <v>213</v>
      </c>
      <c r="C56" s="26">
        <v>20514.696970000001</v>
      </c>
      <c r="D56" s="7" t="str">
        <f t="shared" si="14"/>
        <v>N/A</v>
      </c>
      <c r="E56" s="26">
        <v>24552.532468000001</v>
      </c>
      <c r="F56" s="7" t="str">
        <f t="shared" si="15"/>
        <v>N/A</v>
      </c>
      <c r="G56" s="26">
        <v>32483.928571</v>
      </c>
      <c r="H56" s="7" t="str">
        <f t="shared" si="16"/>
        <v>N/A</v>
      </c>
      <c r="I56" s="8">
        <v>19.68</v>
      </c>
      <c r="J56" s="8">
        <v>32.299999999999997</v>
      </c>
      <c r="K56" s="25" t="s">
        <v>734</v>
      </c>
      <c r="L56" s="85" t="str">
        <f t="shared" si="13"/>
        <v>No</v>
      </c>
    </row>
    <row r="57" spans="1:12" ht="25" x14ac:dyDescent="0.25">
      <c r="A57" s="108" t="s">
        <v>1129</v>
      </c>
      <c r="B57" s="21" t="s">
        <v>213</v>
      </c>
      <c r="C57" s="26" t="s">
        <v>1750</v>
      </c>
      <c r="D57" s="7" t="str">
        <f t="shared" si="14"/>
        <v>N/A</v>
      </c>
      <c r="E57" s="26" t="s">
        <v>1750</v>
      </c>
      <c r="F57" s="7" t="str">
        <f t="shared" si="15"/>
        <v>N/A</v>
      </c>
      <c r="G57" s="26" t="s">
        <v>1750</v>
      </c>
      <c r="H57" s="7" t="str">
        <f t="shared" si="16"/>
        <v>N/A</v>
      </c>
      <c r="I57" s="8" t="s">
        <v>1750</v>
      </c>
      <c r="J57" s="8" t="s">
        <v>1750</v>
      </c>
      <c r="K57" s="25" t="s">
        <v>734</v>
      </c>
      <c r="L57" s="85" t="str">
        <f t="shared" si="13"/>
        <v>N/A</v>
      </c>
    </row>
    <row r="58" spans="1:12" ht="25" x14ac:dyDescent="0.25">
      <c r="A58" s="108" t="s">
        <v>1130</v>
      </c>
      <c r="B58" s="21" t="s">
        <v>213</v>
      </c>
      <c r="C58" s="26" t="s">
        <v>1750</v>
      </c>
      <c r="D58" s="7" t="str">
        <f t="shared" si="14"/>
        <v>N/A</v>
      </c>
      <c r="E58" s="26" t="s">
        <v>1750</v>
      </c>
      <c r="F58" s="7" t="str">
        <f t="shared" si="15"/>
        <v>N/A</v>
      </c>
      <c r="G58" s="26" t="s">
        <v>1750</v>
      </c>
      <c r="H58" s="7" t="str">
        <f t="shared" si="16"/>
        <v>N/A</v>
      </c>
      <c r="I58" s="8" t="s">
        <v>1750</v>
      </c>
      <c r="J58" s="8" t="s">
        <v>1750</v>
      </c>
      <c r="K58" s="25" t="s">
        <v>734</v>
      </c>
      <c r="L58" s="85" t="str">
        <f t="shared" si="13"/>
        <v>N/A</v>
      </c>
    </row>
    <row r="59" spans="1:12" ht="25" x14ac:dyDescent="0.25">
      <c r="A59" s="108" t="s">
        <v>1131</v>
      </c>
      <c r="B59" s="21" t="s">
        <v>213</v>
      </c>
      <c r="C59" s="26" t="s">
        <v>1750</v>
      </c>
      <c r="D59" s="7" t="str">
        <f t="shared" si="14"/>
        <v>N/A</v>
      </c>
      <c r="E59" s="26" t="s">
        <v>1750</v>
      </c>
      <c r="F59" s="7" t="str">
        <f t="shared" si="15"/>
        <v>N/A</v>
      </c>
      <c r="G59" s="26">
        <v>28567.198812999999</v>
      </c>
      <c r="H59" s="7" t="str">
        <f t="shared" si="16"/>
        <v>N/A</v>
      </c>
      <c r="I59" s="8" t="s">
        <v>1750</v>
      </c>
      <c r="J59" s="8" t="s">
        <v>1750</v>
      </c>
      <c r="K59" s="25" t="s">
        <v>734</v>
      </c>
      <c r="L59" s="85" t="str">
        <f t="shared" si="13"/>
        <v>N/A</v>
      </c>
    </row>
    <row r="60" spans="1:12" x14ac:dyDescent="0.25">
      <c r="A60" s="130" t="s">
        <v>356</v>
      </c>
      <c r="B60" s="21" t="s">
        <v>213</v>
      </c>
      <c r="C60" s="26">
        <v>120345886</v>
      </c>
      <c r="D60" s="7" t="str">
        <f t="shared" si="14"/>
        <v>N/A</v>
      </c>
      <c r="E60" s="26">
        <v>115014702</v>
      </c>
      <c r="F60" s="7" t="str">
        <f t="shared" si="15"/>
        <v>N/A</v>
      </c>
      <c r="G60" s="26">
        <v>82333382</v>
      </c>
      <c r="H60" s="7" t="str">
        <f t="shared" si="16"/>
        <v>N/A</v>
      </c>
      <c r="I60" s="8">
        <v>-4.43</v>
      </c>
      <c r="J60" s="8">
        <v>-28.4</v>
      </c>
      <c r="K60" s="25" t="s">
        <v>734</v>
      </c>
      <c r="L60" s="85" t="str">
        <f t="shared" ref="L60:L70" si="17">IF(J60="Div by 0", "N/A", IF(K60="N/A","N/A", IF(J60&gt;VALUE(MID(K60,1,2)), "No", IF(J60&lt;-1*VALUE(MID(K60,1,2)), "No", "Yes"))))</f>
        <v>Yes</v>
      </c>
    </row>
    <row r="61" spans="1:12" ht="25" x14ac:dyDescent="0.25">
      <c r="A61" s="108" t="s">
        <v>1132</v>
      </c>
      <c r="B61" s="21" t="s">
        <v>213</v>
      </c>
      <c r="C61" s="26">
        <v>15738282</v>
      </c>
      <c r="D61" s="7" t="str">
        <f t="shared" si="14"/>
        <v>N/A</v>
      </c>
      <c r="E61" s="26">
        <v>16328969</v>
      </c>
      <c r="F61" s="7" t="str">
        <f t="shared" si="15"/>
        <v>N/A</v>
      </c>
      <c r="G61" s="26">
        <v>977911</v>
      </c>
      <c r="H61" s="7" t="str">
        <f t="shared" si="16"/>
        <v>N/A</v>
      </c>
      <c r="I61" s="8">
        <v>3.7530000000000001</v>
      </c>
      <c r="J61" s="8">
        <v>-94</v>
      </c>
      <c r="K61" s="25" t="s">
        <v>734</v>
      </c>
      <c r="L61" s="85" t="str">
        <f t="shared" si="17"/>
        <v>No</v>
      </c>
    </row>
    <row r="62" spans="1:12" x14ac:dyDescent="0.25">
      <c r="A62" s="108" t="s">
        <v>1133</v>
      </c>
      <c r="B62" s="21" t="s">
        <v>213</v>
      </c>
      <c r="C62" s="26">
        <v>0</v>
      </c>
      <c r="D62" s="7" t="str">
        <f t="shared" si="14"/>
        <v>N/A</v>
      </c>
      <c r="E62" s="26">
        <v>0</v>
      </c>
      <c r="F62" s="7" t="str">
        <f t="shared" si="15"/>
        <v>N/A</v>
      </c>
      <c r="G62" s="26">
        <v>0</v>
      </c>
      <c r="H62" s="7" t="str">
        <f t="shared" si="16"/>
        <v>N/A</v>
      </c>
      <c r="I62" s="8" t="s">
        <v>1750</v>
      </c>
      <c r="J62" s="8" t="s">
        <v>1750</v>
      </c>
      <c r="K62" s="25" t="s">
        <v>734</v>
      </c>
      <c r="L62" s="85" t="str">
        <f t="shared" si="17"/>
        <v>N/A</v>
      </c>
    </row>
    <row r="63" spans="1:12" ht="25" x14ac:dyDescent="0.25">
      <c r="A63" s="108" t="s">
        <v>1134</v>
      </c>
      <c r="B63" s="21" t="s">
        <v>213</v>
      </c>
      <c r="C63" s="26">
        <v>0</v>
      </c>
      <c r="D63" s="7" t="str">
        <f t="shared" si="14"/>
        <v>N/A</v>
      </c>
      <c r="E63" s="26">
        <v>0</v>
      </c>
      <c r="F63" s="7" t="str">
        <f t="shared" si="15"/>
        <v>N/A</v>
      </c>
      <c r="G63" s="26">
        <v>0</v>
      </c>
      <c r="H63" s="7" t="str">
        <f t="shared" si="16"/>
        <v>N/A</v>
      </c>
      <c r="I63" s="8" t="s">
        <v>1750</v>
      </c>
      <c r="J63" s="8" t="s">
        <v>1750</v>
      </c>
      <c r="K63" s="25" t="s">
        <v>734</v>
      </c>
      <c r="L63" s="85" t="str">
        <f t="shared" si="17"/>
        <v>N/A</v>
      </c>
    </row>
    <row r="64" spans="1:12" ht="25" x14ac:dyDescent="0.25">
      <c r="A64" s="108" t="s">
        <v>1135</v>
      </c>
      <c r="B64" s="21" t="s">
        <v>213</v>
      </c>
      <c r="C64" s="26">
        <v>7585334</v>
      </c>
      <c r="D64" s="7" t="str">
        <f t="shared" si="14"/>
        <v>N/A</v>
      </c>
      <c r="E64" s="26">
        <v>7004497</v>
      </c>
      <c r="F64" s="7" t="str">
        <f t="shared" si="15"/>
        <v>N/A</v>
      </c>
      <c r="G64" s="26">
        <v>5166</v>
      </c>
      <c r="H64" s="7" t="str">
        <f t="shared" si="16"/>
        <v>N/A</v>
      </c>
      <c r="I64" s="8">
        <v>-7.66</v>
      </c>
      <c r="J64" s="8">
        <v>-99.9</v>
      </c>
      <c r="K64" s="25" t="s">
        <v>734</v>
      </c>
      <c r="L64" s="85" t="str">
        <f t="shared" si="17"/>
        <v>No</v>
      </c>
    </row>
    <row r="65" spans="1:12" ht="25" x14ac:dyDescent="0.25">
      <c r="A65" s="108" t="s">
        <v>1136</v>
      </c>
      <c r="B65" s="21" t="s">
        <v>213</v>
      </c>
      <c r="C65" s="26">
        <v>0</v>
      </c>
      <c r="D65" s="7" t="str">
        <f t="shared" si="14"/>
        <v>N/A</v>
      </c>
      <c r="E65" s="26">
        <v>0</v>
      </c>
      <c r="F65" s="7" t="str">
        <f t="shared" si="15"/>
        <v>N/A</v>
      </c>
      <c r="G65" s="26">
        <v>0</v>
      </c>
      <c r="H65" s="7" t="str">
        <f t="shared" si="16"/>
        <v>N/A</v>
      </c>
      <c r="I65" s="8" t="s">
        <v>1750</v>
      </c>
      <c r="J65" s="8" t="s">
        <v>1750</v>
      </c>
      <c r="K65" s="25" t="s">
        <v>734</v>
      </c>
      <c r="L65" s="85" t="str">
        <f t="shared" si="17"/>
        <v>N/A</v>
      </c>
    </row>
    <row r="66" spans="1:12" ht="25" x14ac:dyDescent="0.25">
      <c r="A66" s="108" t="s">
        <v>1137</v>
      </c>
      <c r="B66" s="21" t="s">
        <v>213</v>
      </c>
      <c r="C66" s="26">
        <v>96497987</v>
      </c>
      <c r="D66" s="7" t="str">
        <f t="shared" si="14"/>
        <v>N/A</v>
      </c>
      <c r="E66" s="26">
        <v>91093828</v>
      </c>
      <c r="F66" s="7" t="str">
        <f t="shared" si="15"/>
        <v>N/A</v>
      </c>
      <c r="G66" s="26">
        <v>60735738</v>
      </c>
      <c r="H66" s="7" t="str">
        <f t="shared" si="16"/>
        <v>N/A</v>
      </c>
      <c r="I66" s="8">
        <v>-5.6</v>
      </c>
      <c r="J66" s="8">
        <v>-33.299999999999997</v>
      </c>
      <c r="K66" s="25" t="s">
        <v>734</v>
      </c>
      <c r="L66" s="85" t="str">
        <f t="shared" si="17"/>
        <v>No</v>
      </c>
    </row>
    <row r="67" spans="1:12" ht="25" x14ac:dyDescent="0.25">
      <c r="A67" s="108" t="s">
        <v>1138</v>
      </c>
      <c r="B67" s="21" t="s">
        <v>213</v>
      </c>
      <c r="C67" s="26">
        <v>524283</v>
      </c>
      <c r="D67" s="7" t="str">
        <f t="shared" si="14"/>
        <v>N/A</v>
      </c>
      <c r="E67" s="26">
        <v>587408</v>
      </c>
      <c r="F67" s="7" t="str">
        <f t="shared" si="15"/>
        <v>N/A</v>
      </c>
      <c r="G67" s="26">
        <v>368185</v>
      </c>
      <c r="H67" s="7" t="str">
        <f t="shared" si="16"/>
        <v>N/A</v>
      </c>
      <c r="I67" s="8">
        <v>12.04</v>
      </c>
      <c r="J67" s="8">
        <v>-37.299999999999997</v>
      </c>
      <c r="K67" s="25" t="s">
        <v>734</v>
      </c>
      <c r="L67" s="85" t="str">
        <f t="shared" si="17"/>
        <v>No</v>
      </c>
    </row>
    <row r="68" spans="1:12" ht="25" x14ac:dyDescent="0.25">
      <c r="A68" s="108" t="s">
        <v>1139</v>
      </c>
      <c r="B68" s="21" t="s">
        <v>213</v>
      </c>
      <c r="C68" s="26">
        <v>0</v>
      </c>
      <c r="D68" s="7" t="str">
        <f t="shared" si="14"/>
        <v>N/A</v>
      </c>
      <c r="E68" s="26">
        <v>0</v>
      </c>
      <c r="F68" s="7" t="str">
        <f t="shared" si="15"/>
        <v>N/A</v>
      </c>
      <c r="G68" s="26">
        <v>0</v>
      </c>
      <c r="H68" s="7" t="str">
        <f t="shared" si="16"/>
        <v>N/A</v>
      </c>
      <c r="I68" s="8" t="s">
        <v>1750</v>
      </c>
      <c r="J68" s="8" t="s">
        <v>1750</v>
      </c>
      <c r="K68" s="25" t="s">
        <v>734</v>
      </c>
      <c r="L68" s="85" t="str">
        <f t="shared" si="17"/>
        <v>N/A</v>
      </c>
    </row>
    <row r="69" spans="1:12" ht="25" x14ac:dyDescent="0.25">
      <c r="A69" s="108" t="s">
        <v>1140</v>
      </c>
      <c r="B69" s="21" t="s">
        <v>213</v>
      </c>
      <c r="C69" s="26">
        <v>0</v>
      </c>
      <c r="D69" s="7" t="str">
        <f t="shared" si="14"/>
        <v>N/A</v>
      </c>
      <c r="E69" s="26">
        <v>0</v>
      </c>
      <c r="F69" s="7" t="str">
        <f t="shared" si="15"/>
        <v>N/A</v>
      </c>
      <c r="G69" s="26">
        <v>0</v>
      </c>
      <c r="H69" s="7" t="str">
        <f t="shared" si="16"/>
        <v>N/A</v>
      </c>
      <c r="I69" s="8" t="s">
        <v>1750</v>
      </c>
      <c r="J69" s="8" t="s">
        <v>1750</v>
      </c>
      <c r="K69" s="25" t="s">
        <v>734</v>
      </c>
      <c r="L69" s="85" t="str">
        <f t="shared" si="17"/>
        <v>N/A</v>
      </c>
    </row>
    <row r="70" spans="1:12" ht="25" x14ac:dyDescent="0.25">
      <c r="A70" s="108" t="s">
        <v>1141</v>
      </c>
      <c r="B70" s="21" t="s">
        <v>213</v>
      </c>
      <c r="C70" s="26">
        <v>0</v>
      </c>
      <c r="D70" s="7" t="str">
        <f t="shared" si="14"/>
        <v>N/A</v>
      </c>
      <c r="E70" s="26">
        <v>0</v>
      </c>
      <c r="F70" s="7" t="str">
        <f t="shared" si="15"/>
        <v>N/A</v>
      </c>
      <c r="G70" s="26">
        <v>20246382</v>
      </c>
      <c r="H70" s="7" t="str">
        <f t="shared" si="16"/>
        <v>N/A</v>
      </c>
      <c r="I70" s="8" t="s">
        <v>1750</v>
      </c>
      <c r="J70" s="8" t="s">
        <v>1750</v>
      </c>
      <c r="K70" s="25" t="s">
        <v>734</v>
      </c>
      <c r="L70" s="85" t="str">
        <f t="shared" si="17"/>
        <v>N/A</v>
      </c>
    </row>
    <row r="71" spans="1:12" x14ac:dyDescent="0.25">
      <c r="A71" s="130" t="s">
        <v>1142</v>
      </c>
      <c r="B71" s="21" t="s">
        <v>213</v>
      </c>
      <c r="C71" s="26">
        <v>28091.943511000001</v>
      </c>
      <c r="D71" s="7" t="str">
        <f t="shared" si="14"/>
        <v>N/A</v>
      </c>
      <c r="E71" s="26">
        <v>26642.275191000001</v>
      </c>
      <c r="F71" s="7" t="str">
        <f t="shared" si="15"/>
        <v>N/A</v>
      </c>
      <c r="G71" s="26">
        <v>17210.1551</v>
      </c>
      <c r="H71" s="7" t="str">
        <f t="shared" si="16"/>
        <v>N/A</v>
      </c>
      <c r="I71" s="8">
        <v>-5.16</v>
      </c>
      <c r="J71" s="8">
        <v>-35.4</v>
      </c>
      <c r="K71" s="25" t="s">
        <v>734</v>
      </c>
      <c r="L71" s="85" t="str">
        <f t="shared" ref="L71:L81" si="18">IF(J71="Div by 0", "N/A", IF(K71="N/A","N/A", IF(J71&gt;VALUE(MID(K71,1,2)), "No", IF(J71&lt;-1*VALUE(MID(K71,1,2)), "No", "Yes"))))</f>
        <v>No</v>
      </c>
    </row>
    <row r="72" spans="1:12" ht="25" x14ac:dyDescent="0.25">
      <c r="A72" s="108" t="s">
        <v>1143</v>
      </c>
      <c r="B72" s="21" t="s">
        <v>213</v>
      </c>
      <c r="C72" s="26">
        <v>8318.3308668000009</v>
      </c>
      <c r="D72" s="7" t="str">
        <f t="shared" si="14"/>
        <v>N/A</v>
      </c>
      <c r="E72" s="26">
        <v>8352.4138106999999</v>
      </c>
      <c r="F72" s="7" t="str">
        <f t="shared" si="15"/>
        <v>N/A</v>
      </c>
      <c r="G72" s="26">
        <v>2901.8130563999998</v>
      </c>
      <c r="H72" s="7" t="str">
        <f t="shared" si="16"/>
        <v>N/A</v>
      </c>
      <c r="I72" s="8">
        <v>0.40970000000000001</v>
      </c>
      <c r="J72" s="8">
        <v>-65.3</v>
      </c>
      <c r="K72" s="25" t="s">
        <v>734</v>
      </c>
      <c r="L72" s="85" t="str">
        <f t="shared" si="18"/>
        <v>No</v>
      </c>
    </row>
    <row r="73" spans="1:12" ht="25" x14ac:dyDescent="0.25">
      <c r="A73" s="108" t="s">
        <v>1144</v>
      </c>
      <c r="B73" s="21" t="s">
        <v>213</v>
      </c>
      <c r="C73" s="26" t="s">
        <v>1750</v>
      </c>
      <c r="D73" s="7" t="str">
        <f t="shared" si="14"/>
        <v>N/A</v>
      </c>
      <c r="E73" s="26" t="s">
        <v>1750</v>
      </c>
      <c r="F73" s="7" t="str">
        <f t="shared" si="15"/>
        <v>N/A</v>
      </c>
      <c r="G73" s="26" t="s">
        <v>1750</v>
      </c>
      <c r="H73" s="7" t="str">
        <f t="shared" si="16"/>
        <v>N/A</v>
      </c>
      <c r="I73" s="8" t="s">
        <v>1750</v>
      </c>
      <c r="J73" s="8" t="s">
        <v>1750</v>
      </c>
      <c r="K73" s="25" t="s">
        <v>734</v>
      </c>
      <c r="L73" s="85" t="str">
        <f t="shared" si="18"/>
        <v>N/A</v>
      </c>
    </row>
    <row r="74" spans="1:12" ht="25" x14ac:dyDescent="0.25">
      <c r="A74" s="108" t="s">
        <v>1145</v>
      </c>
      <c r="B74" s="21" t="s">
        <v>213</v>
      </c>
      <c r="C74" s="26" t="s">
        <v>1750</v>
      </c>
      <c r="D74" s="7" t="str">
        <f t="shared" si="14"/>
        <v>N/A</v>
      </c>
      <c r="E74" s="26" t="s">
        <v>1750</v>
      </c>
      <c r="F74" s="7" t="str">
        <f t="shared" si="15"/>
        <v>N/A</v>
      </c>
      <c r="G74" s="26" t="s">
        <v>1750</v>
      </c>
      <c r="H74" s="7" t="str">
        <f t="shared" si="16"/>
        <v>N/A</v>
      </c>
      <c r="I74" s="8" t="s">
        <v>1750</v>
      </c>
      <c r="J74" s="8" t="s">
        <v>1750</v>
      </c>
      <c r="K74" s="25" t="s">
        <v>734</v>
      </c>
      <c r="L74" s="85" t="str">
        <f t="shared" si="18"/>
        <v>N/A</v>
      </c>
    </row>
    <row r="75" spans="1:12" ht="25" x14ac:dyDescent="0.25">
      <c r="A75" s="108" t="s">
        <v>1146</v>
      </c>
      <c r="B75" s="21" t="s">
        <v>213</v>
      </c>
      <c r="C75" s="26">
        <v>40781.365591000002</v>
      </c>
      <c r="D75" s="7" t="str">
        <f t="shared" si="14"/>
        <v>N/A</v>
      </c>
      <c r="E75" s="26">
        <v>40723.819767000001</v>
      </c>
      <c r="F75" s="7" t="str">
        <f t="shared" si="15"/>
        <v>N/A</v>
      </c>
      <c r="G75" s="26">
        <v>645.75</v>
      </c>
      <c r="H75" s="7" t="str">
        <f t="shared" si="16"/>
        <v>N/A</v>
      </c>
      <c r="I75" s="8">
        <v>-0.14099999999999999</v>
      </c>
      <c r="J75" s="8">
        <v>-98.4</v>
      </c>
      <c r="K75" s="25" t="s">
        <v>734</v>
      </c>
      <c r="L75" s="85" t="str">
        <f t="shared" si="18"/>
        <v>No</v>
      </c>
    </row>
    <row r="76" spans="1:12" ht="25" x14ac:dyDescent="0.25">
      <c r="A76" s="108" t="s">
        <v>1147</v>
      </c>
      <c r="B76" s="21" t="s">
        <v>213</v>
      </c>
      <c r="C76" s="26" t="s">
        <v>1750</v>
      </c>
      <c r="D76" s="7" t="str">
        <f t="shared" si="14"/>
        <v>N/A</v>
      </c>
      <c r="E76" s="26" t="s">
        <v>1750</v>
      </c>
      <c r="F76" s="7" t="str">
        <f t="shared" si="15"/>
        <v>N/A</v>
      </c>
      <c r="G76" s="26" t="s">
        <v>1750</v>
      </c>
      <c r="H76" s="7" t="str">
        <f t="shared" si="16"/>
        <v>N/A</v>
      </c>
      <c r="I76" s="8" t="s">
        <v>1750</v>
      </c>
      <c r="J76" s="8" t="s">
        <v>1750</v>
      </c>
      <c r="K76" s="25" t="s">
        <v>734</v>
      </c>
      <c r="L76" s="85" t="str">
        <f t="shared" si="18"/>
        <v>N/A</v>
      </c>
    </row>
    <row r="77" spans="1:12" ht="25" x14ac:dyDescent="0.25">
      <c r="A77" s="108" t="s">
        <v>1148</v>
      </c>
      <c r="B77" s="21" t="s">
        <v>213</v>
      </c>
      <c r="C77" s="26">
        <v>45092.517290000003</v>
      </c>
      <c r="D77" s="7" t="str">
        <f t="shared" si="14"/>
        <v>N/A</v>
      </c>
      <c r="E77" s="26">
        <v>43111.134878999997</v>
      </c>
      <c r="F77" s="7" t="str">
        <f t="shared" si="15"/>
        <v>N/A</v>
      </c>
      <c r="G77" s="26">
        <v>25878.030676999999</v>
      </c>
      <c r="H77" s="7" t="str">
        <f t="shared" si="16"/>
        <v>N/A</v>
      </c>
      <c r="I77" s="8">
        <v>-4.3899999999999997</v>
      </c>
      <c r="J77" s="8">
        <v>-40</v>
      </c>
      <c r="K77" s="25" t="s">
        <v>734</v>
      </c>
      <c r="L77" s="85" t="str">
        <f t="shared" si="18"/>
        <v>No</v>
      </c>
    </row>
    <row r="78" spans="1:12" ht="25" x14ac:dyDescent="0.25">
      <c r="A78" s="108" t="s">
        <v>1149</v>
      </c>
      <c r="B78" s="21" t="s">
        <v>213</v>
      </c>
      <c r="C78" s="26">
        <v>7943.6818181999997</v>
      </c>
      <c r="D78" s="7" t="str">
        <f t="shared" si="14"/>
        <v>N/A</v>
      </c>
      <c r="E78" s="26">
        <v>7628.6753246999997</v>
      </c>
      <c r="F78" s="7" t="str">
        <f t="shared" si="15"/>
        <v>N/A</v>
      </c>
      <c r="G78" s="26">
        <v>5259.7857143000001</v>
      </c>
      <c r="H78" s="7" t="str">
        <f t="shared" si="16"/>
        <v>N/A</v>
      </c>
      <c r="I78" s="8">
        <v>-3.97</v>
      </c>
      <c r="J78" s="8">
        <v>-31.1</v>
      </c>
      <c r="K78" s="25" t="s">
        <v>734</v>
      </c>
      <c r="L78" s="85" t="str">
        <f t="shared" si="18"/>
        <v>No</v>
      </c>
    </row>
    <row r="79" spans="1:12" ht="25" x14ac:dyDescent="0.25">
      <c r="A79" s="108" t="s">
        <v>1150</v>
      </c>
      <c r="B79" s="21" t="s">
        <v>213</v>
      </c>
      <c r="C79" s="26" t="s">
        <v>1750</v>
      </c>
      <c r="D79" s="7" t="str">
        <f t="shared" si="14"/>
        <v>N/A</v>
      </c>
      <c r="E79" s="26" t="s">
        <v>1750</v>
      </c>
      <c r="F79" s="7" t="str">
        <f t="shared" si="15"/>
        <v>N/A</v>
      </c>
      <c r="G79" s="26" t="s">
        <v>1750</v>
      </c>
      <c r="H79" s="7" t="str">
        <f t="shared" si="16"/>
        <v>N/A</v>
      </c>
      <c r="I79" s="8" t="s">
        <v>1750</v>
      </c>
      <c r="J79" s="8" t="s">
        <v>1750</v>
      </c>
      <c r="K79" s="25" t="s">
        <v>734</v>
      </c>
      <c r="L79" s="85" t="str">
        <f t="shared" si="18"/>
        <v>N/A</v>
      </c>
    </row>
    <row r="80" spans="1:12" ht="25" x14ac:dyDescent="0.25">
      <c r="A80" s="108" t="s">
        <v>1151</v>
      </c>
      <c r="B80" s="21" t="s">
        <v>213</v>
      </c>
      <c r="C80" s="26" t="s">
        <v>1750</v>
      </c>
      <c r="D80" s="7" t="str">
        <f t="shared" si="14"/>
        <v>N/A</v>
      </c>
      <c r="E80" s="26" t="s">
        <v>1750</v>
      </c>
      <c r="F80" s="7" t="str">
        <f t="shared" si="15"/>
        <v>N/A</v>
      </c>
      <c r="G80" s="26" t="s">
        <v>1750</v>
      </c>
      <c r="H80" s="7" t="str">
        <f t="shared" si="16"/>
        <v>N/A</v>
      </c>
      <c r="I80" s="8" t="s">
        <v>1750</v>
      </c>
      <c r="J80" s="8" t="s">
        <v>1750</v>
      </c>
      <c r="K80" s="25" t="s">
        <v>734</v>
      </c>
      <c r="L80" s="85" t="str">
        <f t="shared" si="18"/>
        <v>N/A</v>
      </c>
    </row>
    <row r="81" spans="1:12" ht="25" x14ac:dyDescent="0.25">
      <c r="A81" s="108" t="s">
        <v>1152</v>
      </c>
      <c r="B81" s="21" t="s">
        <v>213</v>
      </c>
      <c r="C81" s="26" t="s">
        <v>1750</v>
      </c>
      <c r="D81" s="7" t="str">
        <f t="shared" si="14"/>
        <v>N/A</v>
      </c>
      <c r="E81" s="26" t="s">
        <v>1750</v>
      </c>
      <c r="F81" s="7" t="str">
        <f t="shared" si="15"/>
        <v>N/A</v>
      </c>
      <c r="G81" s="26">
        <v>10013.047478</v>
      </c>
      <c r="H81" s="7" t="str">
        <f t="shared" si="16"/>
        <v>N/A</v>
      </c>
      <c r="I81" s="8" t="s">
        <v>1750</v>
      </c>
      <c r="J81" s="8" t="s">
        <v>1750</v>
      </c>
      <c r="K81" s="25" t="s">
        <v>734</v>
      </c>
      <c r="L81" s="85" t="str">
        <f t="shared" si="18"/>
        <v>N/A</v>
      </c>
    </row>
    <row r="82" spans="1:12" x14ac:dyDescent="0.25">
      <c r="A82" s="108" t="s">
        <v>357</v>
      </c>
      <c r="B82" s="21" t="s">
        <v>213</v>
      </c>
      <c r="C82" s="26">
        <v>120354618</v>
      </c>
      <c r="D82" s="7" t="str">
        <f t="shared" si="14"/>
        <v>N/A</v>
      </c>
      <c r="E82" s="26">
        <v>115116581</v>
      </c>
      <c r="F82" s="7" t="str">
        <f t="shared" si="15"/>
        <v>N/A</v>
      </c>
      <c r="G82" s="26">
        <v>83026052</v>
      </c>
      <c r="H82" s="7" t="str">
        <f t="shared" si="16"/>
        <v>N/A</v>
      </c>
      <c r="I82" s="8">
        <v>-4.3499999999999996</v>
      </c>
      <c r="J82" s="8">
        <v>-27.9</v>
      </c>
      <c r="K82" s="25" t="s">
        <v>734</v>
      </c>
      <c r="L82" s="85" t="str">
        <f t="shared" ref="L82:L138" si="19">IF(J82="Div by 0", "N/A", IF(K82="N/A","N/A", IF(J82&gt;VALUE(MID(K82,1,2)), "No", IF(J82&lt;-1*VALUE(MID(K82,1,2)), "No", "Yes"))))</f>
        <v>Yes</v>
      </c>
    </row>
    <row r="83" spans="1:12" x14ac:dyDescent="0.25">
      <c r="A83" s="108" t="s">
        <v>363</v>
      </c>
      <c r="B83" s="21" t="s">
        <v>213</v>
      </c>
      <c r="C83" s="22">
        <v>4177</v>
      </c>
      <c r="D83" s="7" t="str">
        <f t="shared" ref="D83:D114" si="20">IF($B83="N/A","N/A",IF(C83&gt;10,"No",IF(C83&lt;-10,"No","Yes")))</f>
        <v>N/A</v>
      </c>
      <c r="E83" s="22">
        <v>4278</v>
      </c>
      <c r="F83" s="7" t="str">
        <f t="shared" ref="F83:F114" si="21">IF($B83="N/A","N/A",IF(E83&gt;10,"No",IF(E83&lt;-10,"No","Yes")))</f>
        <v>N/A</v>
      </c>
      <c r="G83" s="22">
        <v>4401</v>
      </c>
      <c r="H83" s="7" t="str">
        <f t="shared" ref="H83:H114" si="22">IF($B83="N/A","N/A",IF(G83&gt;10,"No",IF(G83&lt;-10,"No","Yes")))</f>
        <v>N/A</v>
      </c>
      <c r="I83" s="8">
        <v>2.4180000000000001</v>
      </c>
      <c r="J83" s="8">
        <v>2.875</v>
      </c>
      <c r="K83" s="25" t="s">
        <v>734</v>
      </c>
      <c r="L83" s="85" t="str">
        <f t="shared" si="19"/>
        <v>Yes</v>
      </c>
    </row>
    <row r="84" spans="1:12" x14ac:dyDescent="0.25">
      <c r="A84" s="108" t="s">
        <v>358</v>
      </c>
      <c r="B84" s="21" t="s">
        <v>213</v>
      </c>
      <c r="C84" s="26">
        <v>28813.650466999999</v>
      </c>
      <c r="D84" s="7" t="str">
        <f t="shared" si="20"/>
        <v>N/A</v>
      </c>
      <c r="E84" s="26">
        <v>26908.971716</v>
      </c>
      <c r="F84" s="7" t="str">
        <f t="shared" si="21"/>
        <v>N/A</v>
      </c>
      <c r="G84" s="26">
        <v>18865.269711000001</v>
      </c>
      <c r="H84" s="7" t="str">
        <f t="shared" si="22"/>
        <v>N/A</v>
      </c>
      <c r="I84" s="8">
        <v>-6.61</v>
      </c>
      <c r="J84" s="8">
        <v>-29.9</v>
      </c>
      <c r="K84" s="25" t="s">
        <v>734</v>
      </c>
      <c r="L84" s="85" t="str">
        <f t="shared" si="19"/>
        <v>Yes</v>
      </c>
    </row>
    <row r="85" spans="1:12" ht="25" x14ac:dyDescent="0.25">
      <c r="A85" s="108" t="s">
        <v>1153</v>
      </c>
      <c r="B85" s="21" t="s">
        <v>213</v>
      </c>
      <c r="C85" s="26">
        <v>11097985</v>
      </c>
      <c r="D85" s="7" t="str">
        <f t="shared" si="20"/>
        <v>N/A</v>
      </c>
      <c r="E85" s="26">
        <v>10971435</v>
      </c>
      <c r="F85" s="7" t="str">
        <f t="shared" si="21"/>
        <v>N/A</v>
      </c>
      <c r="G85" s="26">
        <v>8321770</v>
      </c>
      <c r="H85" s="7" t="str">
        <f t="shared" si="22"/>
        <v>N/A</v>
      </c>
      <c r="I85" s="8">
        <v>-1.1399999999999999</v>
      </c>
      <c r="J85" s="8">
        <v>-24.2</v>
      </c>
      <c r="K85" s="25" t="s">
        <v>734</v>
      </c>
      <c r="L85" s="85" t="str">
        <f t="shared" si="19"/>
        <v>Yes</v>
      </c>
    </row>
    <row r="86" spans="1:12" x14ac:dyDescent="0.25">
      <c r="A86" s="108" t="s">
        <v>724</v>
      </c>
      <c r="B86" s="21" t="s">
        <v>213</v>
      </c>
      <c r="C86" s="22">
        <v>4141</v>
      </c>
      <c r="D86" s="7" t="str">
        <f t="shared" si="20"/>
        <v>N/A</v>
      </c>
      <c r="E86" s="22">
        <v>4230</v>
      </c>
      <c r="F86" s="7" t="str">
        <f t="shared" si="21"/>
        <v>N/A</v>
      </c>
      <c r="G86" s="22">
        <v>4318</v>
      </c>
      <c r="H86" s="7" t="str">
        <f t="shared" si="22"/>
        <v>N/A</v>
      </c>
      <c r="I86" s="8">
        <v>2.149</v>
      </c>
      <c r="J86" s="8">
        <v>2.08</v>
      </c>
      <c r="K86" s="25" t="s">
        <v>734</v>
      </c>
      <c r="L86" s="85" t="str">
        <f t="shared" si="19"/>
        <v>Yes</v>
      </c>
    </row>
    <row r="87" spans="1:12" ht="25" x14ac:dyDescent="0.25">
      <c r="A87" s="108" t="s">
        <v>1154</v>
      </c>
      <c r="B87" s="21" t="s">
        <v>213</v>
      </c>
      <c r="C87" s="26">
        <v>2680.0253561999998</v>
      </c>
      <c r="D87" s="7" t="str">
        <f t="shared" si="20"/>
        <v>N/A</v>
      </c>
      <c r="E87" s="26">
        <v>2593.7198582000001</v>
      </c>
      <c r="F87" s="7" t="str">
        <f t="shared" si="21"/>
        <v>N/A</v>
      </c>
      <c r="G87" s="26">
        <v>1927.2278833</v>
      </c>
      <c r="H87" s="7" t="str">
        <f t="shared" si="22"/>
        <v>N/A</v>
      </c>
      <c r="I87" s="8">
        <v>-3.22</v>
      </c>
      <c r="J87" s="8">
        <v>-25.7</v>
      </c>
      <c r="K87" s="25" t="s">
        <v>734</v>
      </c>
      <c r="L87" s="85" t="str">
        <f t="shared" si="19"/>
        <v>Yes</v>
      </c>
    </row>
    <row r="88" spans="1:12" ht="25" x14ac:dyDescent="0.25">
      <c r="A88" s="108" t="s">
        <v>1155</v>
      </c>
      <c r="B88" s="21" t="s">
        <v>213</v>
      </c>
      <c r="C88" s="26">
        <v>61549091</v>
      </c>
      <c r="D88" s="7" t="str">
        <f t="shared" si="20"/>
        <v>N/A</v>
      </c>
      <c r="E88" s="26">
        <v>58550284</v>
      </c>
      <c r="F88" s="7" t="str">
        <f t="shared" si="21"/>
        <v>N/A</v>
      </c>
      <c r="G88" s="26">
        <v>41015110</v>
      </c>
      <c r="H88" s="7" t="str">
        <f t="shared" si="22"/>
        <v>N/A</v>
      </c>
      <c r="I88" s="8">
        <v>-4.87</v>
      </c>
      <c r="J88" s="8">
        <v>-29.9</v>
      </c>
      <c r="K88" s="25" t="s">
        <v>734</v>
      </c>
      <c r="L88" s="85" t="str">
        <f t="shared" si="19"/>
        <v>Yes</v>
      </c>
    </row>
    <row r="89" spans="1:12" x14ac:dyDescent="0.25">
      <c r="A89" s="108" t="s">
        <v>725</v>
      </c>
      <c r="B89" s="21" t="s">
        <v>213</v>
      </c>
      <c r="C89" s="22">
        <v>1588</v>
      </c>
      <c r="D89" s="7" t="str">
        <f t="shared" si="20"/>
        <v>N/A</v>
      </c>
      <c r="E89" s="22">
        <v>1601</v>
      </c>
      <c r="F89" s="7" t="str">
        <f t="shared" si="21"/>
        <v>N/A</v>
      </c>
      <c r="G89" s="22">
        <v>1617</v>
      </c>
      <c r="H89" s="7" t="str">
        <f t="shared" si="22"/>
        <v>N/A</v>
      </c>
      <c r="I89" s="8">
        <v>0.81859999999999999</v>
      </c>
      <c r="J89" s="8">
        <v>0.99939999999999996</v>
      </c>
      <c r="K89" s="25" t="s">
        <v>734</v>
      </c>
      <c r="L89" s="85" t="str">
        <f t="shared" si="19"/>
        <v>Yes</v>
      </c>
    </row>
    <row r="90" spans="1:12" ht="25" x14ac:dyDescent="0.25">
      <c r="A90" s="108" t="s">
        <v>1156</v>
      </c>
      <c r="B90" s="21" t="s">
        <v>213</v>
      </c>
      <c r="C90" s="26">
        <v>38758.873425999998</v>
      </c>
      <c r="D90" s="7" t="str">
        <f t="shared" si="20"/>
        <v>N/A</v>
      </c>
      <c r="E90" s="26">
        <v>36571.070581</v>
      </c>
      <c r="F90" s="7" t="str">
        <f t="shared" si="21"/>
        <v>N/A</v>
      </c>
      <c r="G90" s="26">
        <v>25364.941249</v>
      </c>
      <c r="H90" s="7" t="str">
        <f t="shared" si="22"/>
        <v>N/A</v>
      </c>
      <c r="I90" s="8">
        <v>-5.64</v>
      </c>
      <c r="J90" s="8">
        <v>-30.6</v>
      </c>
      <c r="K90" s="25" t="s">
        <v>734</v>
      </c>
      <c r="L90" s="85" t="str">
        <f t="shared" si="19"/>
        <v>No</v>
      </c>
    </row>
    <row r="91" spans="1:12" ht="25" x14ac:dyDescent="0.25">
      <c r="A91" s="108" t="s">
        <v>1157</v>
      </c>
      <c r="B91" s="21" t="s">
        <v>213</v>
      </c>
      <c r="C91" s="26">
        <v>1265155</v>
      </c>
      <c r="D91" s="7" t="str">
        <f t="shared" si="20"/>
        <v>N/A</v>
      </c>
      <c r="E91" s="26">
        <v>1248769</v>
      </c>
      <c r="F91" s="7" t="str">
        <f t="shared" si="21"/>
        <v>N/A</v>
      </c>
      <c r="G91" s="26">
        <v>796638</v>
      </c>
      <c r="H91" s="7" t="str">
        <f t="shared" si="22"/>
        <v>N/A</v>
      </c>
      <c r="I91" s="8">
        <v>-1.3</v>
      </c>
      <c r="J91" s="8">
        <v>-36.200000000000003</v>
      </c>
      <c r="K91" s="25" t="s">
        <v>734</v>
      </c>
      <c r="L91" s="85" t="str">
        <f t="shared" si="19"/>
        <v>No</v>
      </c>
    </row>
    <row r="92" spans="1:12" x14ac:dyDescent="0.25">
      <c r="A92" s="108" t="s">
        <v>726</v>
      </c>
      <c r="B92" s="21" t="s">
        <v>213</v>
      </c>
      <c r="C92" s="22">
        <v>233</v>
      </c>
      <c r="D92" s="7" t="str">
        <f t="shared" si="20"/>
        <v>N/A</v>
      </c>
      <c r="E92" s="22">
        <v>278</v>
      </c>
      <c r="F92" s="7" t="str">
        <f t="shared" si="21"/>
        <v>N/A</v>
      </c>
      <c r="G92" s="22">
        <v>240</v>
      </c>
      <c r="H92" s="7" t="str">
        <f t="shared" si="22"/>
        <v>N/A</v>
      </c>
      <c r="I92" s="8">
        <v>19.309999999999999</v>
      </c>
      <c r="J92" s="8">
        <v>-13.7</v>
      </c>
      <c r="K92" s="25" t="s">
        <v>734</v>
      </c>
      <c r="L92" s="85" t="str">
        <f t="shared" si="19"/>
        <v>Yes</v>
      </c>
    </row>
    <row r="93" spans="1:12" ht="25" x14ac:dyDescent="0.25">
      <c r="A93" s="108" t="s">
        <v>1158</v>
      </c>
      <c r="B93" s="21" t="s">
        <v>213</v>
      </c>
      <c r="C93" s="26">
        <v>5429.8497853999997</v>
      </c>
      <c r="D93" s="7" t="str">
        <f t="shared" si="20"/>
        <v>N/A</v>
      </c>
      <c r="E93" s="26">
        <v>4491.9748201000002</v>
      </c>
      <c r="F93" s="7" t="str">
        <f t="shared" si="21"/>
        <v>N/A</v>
      </c>
      <c r="G93" s="26">
        <v>3319.3249999999998</v>
      </c>
      <c r="H93" s="7" t="str">
        <f t="shared" si="22"/>
        <v>N/A</v>
      </c>
      <c r="I93" s="8">
        <v>-17.3</v>
      </c>
      <c r="J93" s="8">
        <v>-26.1</v>
      </c>
      <c r="K93" s="25" t="s">
        <v>734</v>
      </c>
      <c r="L93" s="85" t="str">
        <f t="shared" si="19"/>
        <v>Yes</v>
      </c>
    </row>
    <row r="94" spans="1:12" x14ac:dyDescent="0.25">
      <c r="A94" s="108" t="s">
        <v>1159</v>
      </c>
      <c r="B94" s="21" t="s">
        <v>213</v>
      </c>
      <c r="C94" s="26">
        <v>23705074</v>
      </c>
      <c r="D94" s="7" t="str">
        <f t="shared" si="20"/>
        <v>N/A</v>
      </c>
      <c r="E94" s="26">
        <v>22993220</v>
      </c>
      <c r="F94" s="7" t="str">
        <f t="shared" si="21"/>
        <v>N/A</v>
      </c>
      <c r="G94" s="26">
        <v>16602624</v>
      </c>
      <c r="H94" s="7" t="str">
        <f t="shared" si="22"/>
        <v>N/A</v>
      </c>
      <c r="I94" s="8">
        <v>-3</v>
      </c>
      <c r="J94" s="8">
        <v>-27.8</v>
      </c>
      <c r="K94" s="25" t="s">
        <v>734</v>
      </c>
      <c r="L94" s="85" t="str">
        <f t="shared" si="19"/>
        <v>Yes</v>
      </c>
    </row>
    <row r="95" spans="1:12" x14ac:dyDescent="0.25">
      <c r="A95" s="108" t="s">
        <v>727</v>
      </c>
      <c r="B95" s="21" t="s">
        <v>213</v>
      </c>
      <c r="C95" s="22">
        <v>1604</v>
      </c>
      <c r="D95" s="7" t="str">
        <f t="shared" si="20"/>
        <v>N/A</v>
      </c>
      <c r="E95" s="22">
        <v>1607</v>
      </c>
      <c r="F95" s="7" t="str">
        <f t="shared" si="21"/>
        <v>N/A</v>
      </c>
      <c r="G95" s="22">
        <v>1564</v>
      </c>
      <c r="H95" s="7" t="str">
        <f t="shared" si="22"/>
        <v>N/A</v>
      </c>
      <c r="I95" s="8">
        <v>0.187</v>
      </c>
      <c r="J95" s="8">
        <v>-2.68</v>
      </c>
      <c r="K95" s="25" t="s">
        <v>734</v>
      </c>
      <c r="L95" s="85" t="str">
        <f t="shared" si="19"/>
        <v>Yes</v>
      </c>
    </row>
    <row r="96" spans="1:12" x14ac:dyDescent="0.25">
      <c r="A96" s="108" t="s">
        <v>1160</v>
      </c>
      <c r="B96" s="21" t="s">
        <v>213</v>
      </c>
      <c r="C96" s="26">
        <v>14778.724439</v>
      </c>
      <c r="D96" s="7" t="str">
        <f t="shared" si="20"/>
        <v>N/A</v>
      </c>
      <c r="E96" s="26">
        <v>14308.164280999999</v>
      </c>
      <c r="F96" s="7" t="str">
        <f t="shared" si="21"/>
        <v>N/A</v>
      </c>
      <c r="G96" s="26">
        <v>10615.488491</v>
      </c>
      <c r="H96" s="7" t="str">
        <f t="shared" si="22"/>
        <v>N/A</v>
      </c>
      <c r="I96" s="8">
        <v>-3.18</v>
      </c>
      <c r="J96" s="8">
        <v>-25.8</v>
      </c>
      <c r="K96" s="25" t="s">
        <v>734</v>
      </c>
      <c r="L96" s="85" t="str">
        <f t="shared" si="19"/>
        <v>Yes</v>
      </c>
    </row>
    <row r="97" spans="1:12" x14ac:dyDescent="0.25">
      <c r="A97" s="108" t="s">
        <v>1161</v>
      </c>
      <c r="B97" s="21" t="s">
        <v>213</v>
      </c>
      <c r="C97" s="26">
        <v>2938729</v>
      </c>
      <c r="D97" s="7" t="str">
        <f t="shared" si="20"/>
        <v>N/A</v>
      </c>
      <c r="E97" s="26">
        <v>2112941</v>
      </c>
      <c r="F97" s="7" t="str">
        <f t="shared" si="21"/>
        <v>N/A</v>
      </c>
      <c r="G97" s="26">
        <v>958770</v>
      </c>
      <c r="H97" s="7" t="str">
        <f t="shared" si="22"/>
        <v>N/A</v>
      </c>
      <c r="I97" s="8">
        <v>-28.1</v>
      </c>
      <c r="J97" s="8">
        <v>-54.6</v>
      </c>
      <c r="K97" s="25" t="s">
        <v>734</v>
      </c>
      <c r="L97" s="85" t="str">
        <f t="shared" si="19"/>
        <v>No</v>
      </c>
    </row>
    <row r="98" spans="1:12" x14ac:dyDescent="0.25">
      <c r="A98" s="108" t="s">
        <v>517</v>
      </c>
      <c r="B98" s="21" t="s">
        <v>213</v>
      </c>
      <c r="C98" s="22">
        <v>1150</v>
      </c>
      <c r="D98" s="7" t="str">
        <f t="shared" si="20"/>
        <v>N/A</v>
      </c>
      <c r="E98" s="22">
        <v>930</v>
      </c>
      <c r="F98" s="7" t="str">
        <f t="shared" si="21"/>
        <v>N/A</v>
      </c>
      <c r="G98" s="22">
        <v>675</v>
      </c>
      <c r="H98" s="7" t="str">
        <f t="shared" si="22"/>
        <v>N/A</v>
      </c>
      <c r="I98" s="8">
        <v>-19.100000000000001</v>
      </c>
      <c r="J98" s="8">
        <v>-27.4</v>
      </c>
      <c r="K98" s="25" t="s">
        <v>734</v>
      </c>
      <c r="L98" s="85" t="str">
        <f t="shared" si="19"/>
        <v>Yes</v>
      </c>
    </row>
    <row r="99" spans="1:12" x14ac:dyDescent="0.25">
      <c r="A99" s="108" t="s">
        <v>1162</v>
      </c>
      <c r="B99" s="21" t="s">
        <v>213</v>
      </c>
      <c r="C99" s="26">
        <v>2555.4165217</v>
      </c>
      <c r="D99" s="7" t="str">
        <f t="shared" si="20"/>
        <v>N/A</v>
      </c>
      <c r="E99" s="26">
        <v>2271.9795699000001</v>
      </c>
      <c r="F99" s="7" t="str">
        <f t="shared" si="21"/>
        <v>N/A</v>
      </c>
      <c r="G99" s="26">
        <v>1420.4</v>
      </c>
      <c r="H99" s="7" t="str">
        <f t="shared" si="22"/>
        <v>N/A</v>
      </c>
      <c r="I99" s="8">
        <v>-11.1</v>
      </c>
      <c r="J99" s="8">
        <v>-37.5</v>
      </c>
      <c r="K99" s="25" t="s">
        <v>734</v>
      </c>
      <c r="L99" s="85" t="str">
        <f t="shared" si="19"/>
        <v>No</v>
      </c>
    </row>
    <row r="100" spans="1:12" ht="25" x14ac:dyDescent="0.25">
      <c r="A100" s="108" t="s">
        <v>1163</v>
      </c>
      <c r="B100" s="21" t="s">
        <v>213</v>
      </c>
      <c r="C100" s="26">
        <v>1939653</v>
      </c>
      <c r="D100" s="7" t="str">
        <f t="shared" si="20"/>
        <v>N/A</v>
      </c>
      <c r="E100" s="26">
        <v>1981164</v>
      </c>
      <c r="F100" s="7" t="str">
        <f t="shared" si="21"/>
        <v>N/A</v>
      </c>
      <c r="G100" s="26">
        <v>1856789</v>
      </c>
      <c r="H100" s="7" t="str">
        <f t="shared" si="22"/>
        <v>N/A</v>
      </c>
      <c r="I100" s="8">
        <v>2.14</v>
      </c>
      <c r="J100" s="8">
        <v>-6.28</v>
      </c>
      <c r="K100" s="25" t="s">
        <v>734</v>
      </c>
      <c r="L100" s="85" t="str">
        <f t="shared" si="19"/>
        <v>Yes</v>
      </c>
    </row>
    <row r="101" spans="1:12" x14ac:dyDescent="0.25">
      <c r="A101" s="108" t="s">
        <v>518</v>
      </c>
      <c r="B101" s="21" t="s">
        <v>213</v>
      </c>
      <c r="C101" s="22">
        <v>1249</v>
      </c>
      <c r="D101" s="7" t="str">
        <f t="shared" si="20"/>
        <v>N/A</v>
      </c>
      <c r="E101" s="22">
        <v>1276</v>
      </c>
      <c r="F101" s="7" t="str">
        <f t="shared" si="21"/>
        <v>N/A</v>
      </c>
      <c r="G101" s="22">
        <v>1354</v>
      </c>
      <c r="H101" s="7" t="str">
        <f t="shared" si="22"/>
        <v>N/A</v>
      </c>
      <c r="I101" s="8">
        <v>2.1619999999999999</v>
      </c>
      <c r="J101" s="8">
        <v>6.1130000000000004</v>
      </c>
      <c r="K101" s="25" t="s">
        <v>734</v>
      </c>
      <c r="L101" s="85" t="str">
        <f t="shared" si="19"/>
        <v>Yes</v>
      </c>
    </row>
    <row r="102" spans="1:12" ht="25" x14ac:dyDescent="0.25">
      <c r="A102" s="108" t="s">
        <v>1164</v>
      </c>
      <c r="B102" s="21" t="s">
        <v>213</v>
      </c>
      <c r="C102" s="26">
        <v>1552.9647718000001</v>
      </c>
      <c r="D102" s="7" t="str">
        <f t="shared" si="20"/>
        <v>N/A</v>
      </c>
      <c r="E102" s="26">
        <v>1552.6363636000001</v>
      </c>
      <c r="F102" s="7" t="str">
        <f t="shared" si="21"/>
        <v>N/A</v>
      </c>
      <c r="G102" s="26">
        <v>1371.3360414000001</v>
      </c>
      <c r="H102" s="7" t="str">
        <f t="shared" si="22"/>
        <v>N/A</v>
      </c>
      <c r="I102" s="8">
        <v>-2.1000000000000001E-2</v>
      </c>
      <c r="J102" s="8">
        <v>-11.7</v>
      </c>
      <c r="K102" s="25" t="s">
        <v>734</v>
      </c>
      <c r="L102" s="85" t="str">
        <f t="shared" si="19"/>
        <v>Yes</v>
      </c>
    </row>
    <row r="103" spans="1:12" ht="25" x14ac:dyDescent="0.25">
      <c r="A103" s="108" t="s">
        <v>1165</v>
      </c>
      <c r="B103" s="21" t="s">
        <v>213</v>
      </c>
      <c r="C103" s="26">
        <v>0</v>
      </c>
      <c r="D103" s="7" t="str">
        <f t="shared" si="20"/>
        <v>N/A</v>
      </c>
      <c r="E103" s="26">
        <v>0</v>
      </c>
      <c r="F103" s="7" t="str">
        <f t="shared" si="21"/>
        <v>N/A</v>
      </c>
      <c r="G103" s="26">
        <v>0</v>
      </c>
      <c r="H103" s="7" t="str">
        <f t="shared" si="22"/>
        <v>N/A</v>
      </c>
      <c r="I103" s="8" t="s">
        <v>1750</v>
      </c>
      <c r="J103" s="8" t="s">
        <v>1750</v>
      </c>
      <c r="K103" s="25" t="s">
        <v>734</v>
      </c>
      <c r="L103" s="85" t="str">
        <f t="shared" si="19"/>
        <v>N/A</v>
      </c>
    </row>
    <row r="104" spans="1:12" ht="25" x14ac:dyDescent="0.25">
      <c r="A104" s="108" t="s">
        <v>519</v>
      </c>
      <c r="B104" s="21" t="s">
        <v>213</v>
      </c>
      <c r="C104" s="22">
        <v>0</v>
      </c>
      <c r="D104" s="7" t="str">
        <f t="shared" si="20"/>
        <v>N/A</v>
      </c>
      <c r="E104" s="22">
        <v>0</v>
      </c>
      <c r="F104" s="7" t="str">
        <f t="shared" si="21"/>
        <v>N/A</v>
      </c>
      <c r="G104" s="22">
        <v>0</v>
      </c>
      <c r="H104" s="7" t="str">
        <f t="shared" si="22"/>
        <v>N/A</v>
      </c>
      <c r="I104" s="8" t="s">
        <v>1750</v>
      </c>
      <c r="J104" s="8" t="s">
        <v>1750</v>
      </c>
      <c r="K104" s="25" t="s">
        <v>734</v>
      </c>
      <c r="L104" s="85" t="str">
        <f t="shared" si="19"/>
        <v>N/A</v>
      </c>
    </row>
    <row r="105" spans="1:12" ht="25" x14ac:dyDescent="0.25">
      <c r="A105" s="108" t="s">
        <v>1166</v>
      </c>
      <c r="B105" s="21" t="s">
        <v>213</v>
      </c>
      <c r="C105" s="26" t="s">
        <v>1750</v>
      </c>
      <c r="D105" s="7" t="str">
        <f t="shared" si="20"/>
        <v>N/A</v>
      </c>
      <c r="E105" s="26" t="s">
        <v>1750</v>
      </c>
      <c r="F105" s="7" t="str">
        <f t="shared" si="21"/>
        <v>N/A</v>
      </c>
      <c r="G105" s="26" t="s">
        <v>1750</v>
      </c>
      <c r="H105" s="7" t="str">
        <f t="shared" si="22"/>
        <v>N/A</v>
      </c>
      <c r="I105" s="8" t="s">
        <v>1750</v>
      </c>
      <c r="J105" s="8" t="s">
        <v>1750</v>
      </c>
      <c r="K105" s="25" t="s">
        <v>734</v>
      </c>
      <c r="L105" s="85" t="str">
        <f t="shared" si="19"/>
        <v>N/A</v>
      </c>
    </row>
    <row r="106" spans="1:12" ht="25" x14ac:dyDescent="0.25">
      <c r="A106" s="108" t="s">
        <v>1167</v>
      </c>
      <c r="B106" s="21" t="s">
        <v>213</v>
      </c>
      <c r="C106" s="26">
        <v>5911039</v>
      </c>
      <c r="D106" s="7" t="str">
        <f t="shared" si="20"/>
        <v>N/A</v>
      </c>
      <c r="E106" s="26">
        <v>6038110</v>
      </c>
      <c r="F106" s="7" t="str">
        <f t="shared" si="21"/>
        <v>N/A</v>
      </c>
      <c r="G106" s="26">
        <v>4807043</v>
      </c>
      <c r="H106" s="7" t="str">
        <f t="shared" si="22"/>
        <v>N/A</v>
      </c>
      <c r="I106" s="8">
        <v>2.15</v>
      </c>
      <c r="J106" s="8">
        <v>-20.399999999999999</v>
      </c>
      <c r="K106" s="25" t="s">
        <v>734</v>
      </c>
      <c r="L106" s="85" t="str">
        <f t="shared" si="19"/>
        <v>Yes</v>
      </c>
    </row>
    <row r="107" spans="1:12" x14ac:dyDescent="0.25">
      <c r="A107" s="108" t="s">
        <v>520</v>
      </c>
      <c r="B107" s="21" t="s">
        <v>213</v>
      </c>
      <c r="C107" s="22">
        <v>1448</v>
      </c>
      <c r="D107" s="7" t="str">
        <f t="shared" si="20"/>
        <v>N/A</v>
      </c>
      <c r="E107" s="22">
        <v>1520</v>
      </c>
      <c r="F107" s="7" t="str">
        <f t="shared" si="21"/>
        <v>N/A</v>
      </c>
      <c r="G107" s="22">
        <v>1526</v>
      </c>
      <c r="H107" s="7" t="str">
        <f t="shared" si="22"/>
        <v>N/A</v>
      </c>
      <c r="I107" s="8">
        <v>4.9720000000000004</v>
      </c>
      <c r="J107" s="8">
        <v>0.3947</v>
      </c>
      <c r="K107" s="25" t="s">
        <v>734</v>
      </c>
      <c r="L107" s="85" t="str">
        <f t="shared" si="19"/>
        <v>Yes</v>
      </c>
    </row>
    <row r="108" spans="1:12" ht="25" x14ac:dyDescent="0.25">
      <c r="A108" s="108" t="s">
        <v>1168</v>
      </c>
      <c r="B108" s="21" t="s">
        <v>213</v>
      </c>
      <c r="C108" s="26">
        <v>4082.2092541000002</v>
      </c>
      <c r="D108" s="7" t="str">
        <f t="shared" si="20"/>
        <v>N/A</v>
      </c>
      <c r="E108" s="26">
        <v>3972.4407894999999</v>
      </c>
      <c r="F108" s="7" t="str">
        <f t="shared" si="21"/>
        <v>N/A</v>
      </c>
      <c r="G108" s="26">
        <v>3150.0937090000002</v>
      </c>
      <c r="H108" s="7" t="str">
        <f t="shared" si="22"/>
        <v>N/A</v>
      </c>
      <c r="I108" s="8">
        <v>-2.69</v>
      </c>
      <c r="J108" s="8">
        <v>-20.7</v>
      </c>
      <c r="K108" s="25" t="s">
        <v>734</v>
      </c>
      <c r="L108" s="85" t="str">
        <f t="shared" si="19"/>
        <v>Yes</v>
      </c>
    </row>
    <row r="109" spans="1:12" ht="25" x14ac:dyDescent="0.25">
      <c r="A109" s="108" t="s">
        <v>1169</v>
      </c>
      <c r="B109" s="21" t="s">
        <v>213</v>
      </c>
      <c r="C109" s="26">
        <v>4864963</v>
      </c>
      <c r="D109" s="7" t="str">
        <f t="shared" si="20"/>
        <v>N/A</v>
      </c>
      <c r="E109" s="26">
        <v>3576686</v>
      </c>
      <c r="F109" s="7" t="str">
        <f t="shared" si="21"/>
        <v>N/A</v>
      </c>
      <c r="G109" s="26">
        <v>1989309</v>
      </c>
      <c r="H109" s="7" t="str">
        <f t="shared" si="22"/>
        <v>N/A</v>
      </c>
      <c r="I109" s="8">
        <v>-26.5</v>
      </c>
      <c r="J109" s="8">
        <v>-44.4</v>
      </c>
      <c r="K109" s="25" t="s">
        <v>734</v>
      </c>
      <c r="L109" s="85" t="str">
        <f t="shared" si="19"/>
        <v>No</v>
      </c>
    </row>
    <row r="110" spans="1:12" x14ac:dyDescent="0.25">
      <c r="A110" s="108" t="s">
        <v>521</v>
      </c>
      <c r="B110" s="21" t="s">
        <v>213</v>
      </c>
      <c r="C110" s="22">
        <v>736</v>
      </c>
      <c r="D110" s="7" t="str">
        <f t="shared" si="20"/>
        <v>N/A</v>
      </c>
      <c r="E110" s="22">
        <v>722</v>
      </c>
      <c r="F110" s="7" t="str">
        <f t="shared" si="21"/>
        <v>N/A</v>
      </c>
      <c r="G110" s="22">
        <v>618</v>
      </c>
      <c r="H110" s="7" t="str">
        <f t="shared" si="22"/>
        <v>N/A</v>
      </c>
      <c r="I110" s="8">
        <v>-1.9</v>
      </c>
      <c r="J110" s="8">
        <v>-14.4</v>
      </c>
      <c r="K110" s="25" t="s">
        <v>734</v>
      </c>
      <c r="L110" s="85" t="str">
        <f t="shared" si="19"/>
        <v>Yes</v>
      </c>
    </row>
    <row r="111" spans="1:12" ht="25" x14ac:dyDescent="0.25">
      <c r="A111" s="108" t="s">
        <v>1170</v>
      </c>
      <c r="B111" s="21" t="s">
        <v>213</v>
      </c>
      <c r="C111" s="26">
        <v>6610.0040761</v>
      </c>
      <c r="D111" s="7" t="str">
        <f t="shared" si="20"/>
        <v>N/A</v>
      </c>
      <c r="E111" s="26">
        <v>4953.8587257999998</v>
      </c>
      <c r="F111" s="7" t="str">
        <f t="shared" si="21"/>
        <v>N/A</v>
      </c>
      <c r="G111" s="26">
        <v>3218.9466019000001</v>
      </c>
      <c r="H111" s="7" t="str">
        <f t="shared" si="22"/>
        <v>N/A</v>
      </c>
      <c r="I111" s="8">
        <v>-25.1</v>
      </c>
      <c r="J111" s="8">
        <v>-35</v>
      </c>
      <c r="K111" s="25" t="s">
        <v>734</v>
      </c>
      <c r="L111" s="85" t="str">
        <f t="shared" si="19"/>
        <v>No</v>
      </c>
    </row>
    <row r="112" spans="1:12" ht="25" x14ac:dyDescent="0.25">
      <c r="A112" s="108" t="s">
        <v>1171</v>
      </c>
      <c r="B112" s="21" t="s">
        <v>213</v>
      </c>
      <c r="C112" s="26">
        <v>262155</v>
      </c>
      <c r="D112" s="7" t="str">
        <f t="shared" si="20"/>
        <v>N/A</v>
      </c>
      <c r="E112" s="26">
        <v>626879</v>
      </c>
      <c r="F112" s="7" t="str">
        <f t="shared" si="21"/>
        <v>N/A</v>
      </c>
      <c r="G112" s="26">
        <v>114005</v>
      </c>
      <c r="H112" s="7" t="str">
        <f t="shared" si="22"/>
        <v>N/A</v>
      </c>
      <c r="I112" s="8">
        <v>139.1</v>
      </c>
      <c r="J112" s="8">
        <v>-81.8</v>
      </c>
      <c r="K112" s="25" t="s">
        <v>734</v>
      </c>
      <c r="L112" s="85" t="str">
        <f t="shared" si="19"/>
        <v>No</v>
      </c>
    </row>
    <row r="113" spans="1:12" x14ac:dyDescent="0.25">
      <c r="A113" s="108" t="s">
        <v>522</v>
      </c>
      <c r="B113" s="21" t="s">
        <v>213</v>
      </c>
      <c r="C113" s="22">
        <v>79</v>
      </c>
      <c r="D113" s="7" t="str">
        <f t="shared" si="20"/>
        <v>N/A</v>
      </c>
      <c r="E113" s="22">
        <v>89</v>
      </c>
      <c r="F113" s="7" t="str">
        <f t="shared" si="21"/>
        <v>N/A</v>
      </c>
      <c r="G113" s="22">
        <v>32</v>
      </c>
      <c r="H113" s="7" t="str">
        <f t="shared" si="22"/>
        <v>N/A</v>
      </c>
      <c r="I113" s="8">
        <v>12.66</v>
      </c>
      <c r="J113" s="8">
        <v>-64</v>
      </c>
      <c r="K113" s="25" t="s">
        <v>734</v>
      </c>
      <c r="L113" s="85" t="str">
        <f t="shared" si="19"/>
        <v>No</v>
      </c>
    </row>
    <row r="114" spans="1:12" ht="25" x14ac:dyDescent="0.25">
      <c r="A114" s="108" t="s">
        <v>1172</v>
      </c>
      <c r="B114" s="21" t="s">
        <v>213</v>
      </c>
      <c r="C114" s="26">
        <v>3318.4177215</v>
      </c>
      <c r="D114" s="7" t="str">
        <f t="shared" si="20"/>
        <v>N/A</v>
      </c>
      <c r="E114" s="26">
        <v>7043.5842696999998</v>
      </c>
      <c r="F114" s="7" t="str">
        <f t="shared" si="21"/>
        <v>N/A</v>
      </c>
      <c r="G114" s="26">
        <v>3562.65625</v>
      </c>
      <c r="H114" s="7" t="str">
        <f t="shared" si="22"/>
        <v>N/A</v>
      </c>
      <c r="I114" s="8">
        <v>112.3</v>
      </c>
      <c r="J114" s="8">
        <v>-49.4</v>
      </c>
      <c r="K114" s="25" t="s">
        <v>734</v>
      </c>
      <c r="L114" s="85" t="str">
        <f t="shared" si="19"/>
        <v>No</v>
      </c>
    </row>
    <row r="115" spans="1:12" ht="25" x14ac:dyDescent="0.25">
      <c r="A115" s="108" t="s">
        <v>1173</v>
      </c>
      <c r="B115" s="21" t="s">
        <v>213</v>
      </c>
      <c r="C115" s="26">
        <v>674567</v>
      </c>
      <c r="D115" s="7" t="str">
        <f t="shared" ref="D115:D146" si="23">IF($B115="N/A","N/A",IF(C115&gt;10,"No",IF(C115&lt;-10,"No","Yes")))</f>
        <v>N/A</v>
      </c>
      <c r="E115" s="26">
        <v>510372</v>
      </c>
      <c r="F115" s="7" t="str">
        <f t="shared" ref="F115:F146" si="24">IF($B115="N/A","N/A",IF(E115&gt;10,"No",IF(E115&lt;-10,"No","Yes")))</f>
        <v>N/A</v>
      </c>
      <c r="G115" s="26">
        <v>279765</v>
      </c>
      <c r="H115" s="7" t="str">
        <f t="shared" ref="H115:H146" si="25">IF($B115="N/A","N/A",IF(G115&gt;10,"No",IF(G115&lt;-10,"No","Yes")))</f>
        <v>N/A</v>
      </c>
      <c r="I115" s="8">
        <v>-24.3</v>
      </c>
      <c r="J115" s="8">
        <v>-45.2</v>
      </c>
      <c r="K115" s="25" t="s">
        <v>734</v>
      </c>
      <c r="L115" s="85" t="str">
        <f t="shared" si="19"/>
        <v>No</v>
      </c>
    </row>
    <row r="116" spans="1:12" ht="25" x14ac:dyDescent="0.25">
      <c r="A116" s="108" t="s">
        <v>523</v>
      </c>
      <c r="B116" s="21" t="s">
        <v>213</v>
      </c>
      <c r="C116" s="22">
        <v>182</v>
      </c>
      <c r="D116" s="7" t="str">
        <f t="shared" si="23"/>
        <v>N/A</v>
      </c>
      <c r="E116" s="22">
        <v>168</v>
      </c>
      <c r="F116" s="7" t="str">
        <f t="shared" si="24"/>
        <v>N/A</v>
      </c>
      <c r="G116" s="22">
        <v>124</v>
      </c>
      <c r="H116" s="7" t="str">
        <f t="shared" si="25"/>
        <v>N/A</v>
      </c>
      <c r="I116" s="8">
        <v>-7.69</v>
      </c>
      <c r="J116" s="8">
        <v>-26.2</v>
      </c>
      <c r="K116" s="25" t="s">
        <v>734</v>
      </c>
      <c r="L116" s="85" t="str">
        <f t="shared" si="19"/>
        <v>Yes</v>
      </c>
    </row>
    <row r="117" spans="1:12" ht="25" x14ac:dyDescent="0.25">
      <c r="A117" s="108" t="s">
        <v>1174</v>
      </c>
      <c r="B117" s="21" t="s">
        <v>213</v>
      </c>
      <c r="C117" s="26">
        <v>3706.4120879000002</v>
      </c>
      <c r="D117" s="7" t="str">
        <f t="shared" si="23"/>
        <v>N/A</v>
      </c>
      <c r="E117" s="26">
        <v>3037.9285713999998</v>
      </c>
      <c r="F117" s="7" t="str">
        <f t="shared" si="24"/>
        <v>N/A</v>
      </c>
      <c r="G117" s="26">
        <v>2256.1693547999998</v>
      </c>
      <c r="H117" s="7" t="str">
        <f t="shared" si="25"/>
        <v>N/A</v>
      </c>
      <c r="I117" s="8">
        <v>-18</v>
      </c>
      <c r="J117" s="8">
        <v>-25.7</v>
      </c>
      <c r="K117" s="25" t="s">
        <v>734</v>
      </c>
      <c r="L117" s="85" t="str">
        <f t="shared" si="19"/>
        <v>Yes</v>
      </c>
    </row>
    <row r="118" spans="1:12" ht="25" x14ac:dyDescent="0.25">
      <c r="A118" s="108" t="s">
        <v>1175</v>
      </c>
      <c r="B118" s="21" t="s">
        <v>213</v>
      </c>
      <c r="C118" s="26">
        <v>5247093</v>
      </c>
      <c r="D118" s="7" t="str">
        <f t="shared" si="23"/>
        <v>N/A</v>
      </c>
      <c r="E118" s="26">
        <v>5631889</v>
      </c>
      <c r="F118" s="7" t="str">
        <f t="shared" si="24"/>
        <v>N/A</v>
      </c>
      <c r="G118" s="26">
        <v>5453131</v>
      </c>
      <c r="H118" s="7" t="str">
        <f t="shared" si="25"/>
        <v>N/A</v>
      </c>
      <c r="I118" s="8">
        <v>7.3339999999999996</v>
      </c>
      <c r="J118" s="8">
        <v>-3.17</v>
      </c>
      <c r="K118" s="25" t="s">
        <v>734</v>
      </c>
      <c r="L118" s="85" t="str">
        <f t="shared" si="19"/>
        <v>Yes</v>
      </c>
    </row>
    <row r="119" spans="1:12" ht="25" x14ac:dyDescent="0.25">
      <c r="A119" s="108" t="s">
        <v>524</v>
      </c>
      <c r="B119" s="21" t="s">
        <v>213</v>
      </c>
      <c r="C119" s="22">
        <v>729</v>
      </c>
      <c r="D119" s="7" t="str">
        <f t="shared" si="23"/>
        <v>N/A</v>
      </c>
      <c r="E119" s="22">
        <v>719</v>
      </c>
      <c r="F119" s="7" t="str">
        <f t="shared" si="24"/>
        <v>N/A</v>
      </c>
      <c r="G119" s="22">
        <v>681</v>
      </c>
      <c r="H119" s="7" t="str">
        <f t="shared" si="25"/>
        <v>N/A</v>
      </c>
      <c r="I119" s="8">
        <v>-1.37</v>
      </c>
      <c r="J119" s="8">
        <v>-5.29</v>
      </c>
      <c r="K119" s="25" t="s">
        <v>734</v>
      </c>
      <c r="L119" s="85" t="str">
        <f t="shared" si="19"/>
        <v>Yes</v>
      </c>
    </row>
    <row r="120" spans="1:12" ht="25" x14ac:dyDescent="0.25">
      <c r="A120" s="108" t="s">
        <v>1176</v>
      </c>
      <c r="B120" s="21" t="s">
        <v>213</v>
      </c>
      <c r="C120" s="26">
        <v>7197.6584362000003</v>
      </c>
      <c r="D120" s="7" t="str">
        <f t="shared" si="23"/>
        <v>N/A</v>
      </c>
      <c r="E120" s="26">
        <v>7832.9471487999999</v>
      </c>
      <c r="F120" s="7" t="str">
        <f t="shared" si="24"/>
        <v>N/A</v>
      </c>
      <c r="G120" s="26">
        <v>8007.5345080999996</v>
      </c>
      <c r="H120" s="7" t="str">
        <f t="shared" si="25"/>
        <v>N/A</v>
      </c>
      <c r="I120" s="8">
        <v>8.8260000000000005</v>
      </c>
      <c r="J120" s="8">
        <v>2.2290000000000001</v>
      </c>
      <c r="K120" s="25" t="s">
        <v>734</v>
      </c>
      <c r="L120" s="85" t="str">
        <f t="shared" si="19"/>
        <v>Yes</v>
      </c>
    </row>
    <row r="121" spans="1:12" ht="25" x14ac:dyDescent="0.25">
      <c r="A121" s="108" t="s">
        <v>1177</v>
      </c>
      <c r="B121" s="21" t="s">
        <v>213</v>
      </c>
      <c r="C121" s="26">
        <v>256099</v>
      </c>
      <c r="D121" s="7" t="str">
        <f t="shared" si="23"/>
        <v>N/A</v>
      </c>
      <c r="E121" s="26">
        <v>204102</v>
      </c>
      <c r="F121" s="7" t="str">
        <f t="shared" si="24"/>
        <v>N/A</v>
      </c>
      <c r="G121" s="26">
        <v>3873</v>
      </c>
      <c r="H121" s="7" t="str">
        <f t="shared" si="25"/>
        <v>N/A</v>
      </c>
      <c r="I121" s="8">
        <v>-20.3</v>
      </c>
      <c r="J121" s="8">
        <v>-98.1</v>
      </c>
      <c r="K121" s="25" t="s">
        <v>734</v>
      </c>
      <c r="L121" s="85" t="str">
        <f t="shared" si="19"/>
        <v>No</v>
      </c>
    </row>
    <row r="122" spans="1:12" x14ac:dyDescent="0.25">
      <c r="A122" s="108" t="s">
        <v>525</v>
      </c>
      <c r="B122" s="21" t="s">
        <v>213</v>
      </c>
      <c r="C122" s="22">
        <v>68</v>
      </c>
      <c r="D122" s="7" t="str">
        <f t="shared" si="23"/>
        <v>N/A</v>
      </c>
      <c r="E122" s="22">
        <v>64</v>
      </c>
      <c r="F122" s="7" t="str">
        <f t="shared" si="24"/>
        <v>N/A</v>
      </c>
      <c r="G122" s="22">
        <v>11</v>
      </c>
      <c r="H122" s="7" t="str">
        <f t="shared" si="25"/>
        <v>N/A</v>
      </c>
      <c r="I122" s="8">
        <v>-5.88</v>
      </c>
      <c r="J122" s="8">
        <v>-96.9</v>
      </c>
      <c r="K122" s="25" t="s">
        <v>734</v>
      </c>
      <c r="L122" s="85" t="str">
        <f t="shared" si="19"/>
        <v>No</v>
      </c>
    </row>
    <row r="123" spans="1:12" ht="25" x14ac:dyDescent="0.25">
      <c r="A123" s="108" t="s">
        <v>1178</v>
      </c>
      <c r="B123" s="21" t="s">
        <v>213</v>
      </c>
      <c r="C123" s="26">
        <v>3766.1617646999998</v>
      </c>
      <c r="D123" s="7" t="str">
        <f t="shared" si="23"/>
        <v>N/A</v>
      </c>
      <c r="E123" s="26">
        <v>3189.09375</v>
      </c>
      <c r="F123" s="7" t="str">
        <f t="shared" si="24"/>
        <v>N/A</v>
      </c>
      <c r="G123" s="26">
        <v>1936.5</v>
      </c>
      <c r="H123" s="7" t="str">
        <f t="shared" si="25"/>
        <v>N/A</v>
      </c>
      <c r="I123" s="8">
        <v>-15.3</v>
      </c>
      <c r="J123" s="8">
        <v>-39.299999999999997</v>
      </c>
      <c r="K123" s="25" t="s">
        <v>734</v>
      </c>
      <c r="L123" s="85" t="str">
        <f t="shared" si="19"/>
        <v>No</v>
      </c>
    </row>
    <row r="124" spans="1:12" ht="25" x14ac:dyDescent="0.25">
      <c r="A124" s="108" t="s">
        <v>1179</v>
      </c>
      <c r="B124" s="21" t="s">
        <v>213</v>
      </c>
      <c r="C124" s="26">
        <v>606748</v>
      </c>
      <c r="D124" s="7" t="str">
        <f t="shared" si="23"/>
        <v>N/A</v>
      </c>
      <c r="E124" s="26">
        <v>584721</v>
      </c>
      <c r="F124" s="7" t="str">
        <f t="shared" si="24"/>
        <v>N/A</v>
      </c>
      <c r="G124" s="26">
        <v>551556</v>
      </c>
      <c r="H124" s="7" t="str">
        <f t="shared" si="25"/>
        <v>N/A</v>
      </c>
      <c r="I124" s="8">
        <v>-3.63</v>
      </c>
      <c r="J124" s="8">
        <v>-5.67</v>
      </c>
      <c r="K124" s="25" t="s">
        <v>734</v>
      </c>
      <c r="L124" s="85" t="str">
        <f t="shared" si="19"/>
        <v>Yes</v>
      </c>
    </row>
    <row r="125" spans="1:12" ht="25" x14ac:dyDescent="0.25">
      <c r="A125" s="108" t="s">
        <v>526</v>
      </c>
      <c r="B125" s="21" t="s">
        <v>213</v>
      </c>
      <c r="C125" s="22">
        <v>1149</v>
      </c>
      <c r="D125" s="7" t="str">
        <f t="shared" si="23"/>
        <v>N/A</v>
      </c>
      <c r="E125" s="22">
        <v>1191</v>
      </c>
      <c r="F125" s="7" t="str">
        <f t="shared" si="24"/>
        <v>N/A</v>
      </c>
      <c r="G125" s="22">
        <v>1305</v>
      </c>
      <c r="H125" s="7" t="str">
        <f t="shared" si="25"/>
        <v>N/A</v>
      </c>
      <c r="I125" s="8">
        <v>3.6549999999999998</v>
      </c>
      <c r="J125" s="8">
        <v>9.5719999999999992</v>
      </c>
      <c r="K125" s="25" t="s">
        <v>734</v>
      </c>
      <c r="L125" s="85" t="str">
        <f t="shared" si="19"/>
        <v>Yes</v>
      </c>
    </row>
    <row r="126" spans="1:12" ht="25" x14ac:dyDescent="0.25">
      <c r="A126" s="108" t="s">
        <v>1180</v>
      </c>
      <c r="B126" s="21" t="s">
        <v>213</v>
      </c>
      <c r="C126" s="26">
        <v>528.06614447000004</v>
      </c>
      <c r="D126" s="7" t="str">
        <f t="shared" si="23"/>
        <v>N/A</v>
      </c>
      <c r="E126" s="26">
        <v>490.94962217</v>
      </c>
      <c r="F126" s="7" t="str">
        <f t="shared" si="24"/>
        <v>N/A</v>
      </c>
      <c r="G126" s="26">
        <v>422.64827586000001</v>
      </c>
      <c r="H126" s="7" t="str">
        <f t="shared" si="25"/>
        <v>N/A</v>
      </c>
      <c r="I126" s="8">
        <v>-7.03</v>
      </c>
      <c r="J126" s="8">
        <v>-13.9</v>
      </c>
      <c r="K126" s="25" t="s">
        <v>734</v>
      </c>
      <c r="L126" s="85" t="str">
        <f t="shared" si="19"/>
        <v>Yes</v>
      </c>
    </row>
    <row r="127" spans="1:12" ht="25" x14ac:dyDescent="0.25">
      <c r="A127" s="108" t="s">
        <v>1181</v>
      </c>
      <c r="B127" s="21" t="s">
        <v>213</v>
      </c>
      <c r="C127" s="26">
        <v>34897</v>
      </c>
      <c r="D127" s="7" t="str">
        <f t="shared" si="23"/>
        <v>N/A</v>
      </c>
      <c r="E127" s="26">
        <v>33388</v>
      </c>
      <c r="F127" s="7" t="str">
        <f t="shared" si="24"/>
        <v>N/A</v>
      </c>
      <c r="G127" s="26">
        <v>33737</v>
      </c>
      <c r="H127" s="7" t="str">
        <f t="shared" si="25"/>
        <v>N/A</v>
      </c>
      <c r="I127" s="8">
        <v>-4.32</v>
      </c>
      <c r="J127" s="8">
        <v>1.0449999999999999</v>
      </c>
      <c r="K127" s="25" t="s">
        <v>734</v>
      </c>
      <c r="L127" s="85" t="str">
        <f t="shared" si="19"/>
        <v>Yes</v>
      </c>
    </row>
    <row r="128" spans="1:12" x14ac:dyDescent="0.25">
      <c r="A128" s="108" t="s">
        <v>527</v>
      </c>
      <c r="B128" s="21" t="s">
        <v>213</v>
      </c>
      <c r="C128" s="22">
        <v>188</v>
      </c>
      <c r="D128" s="7" t="str">
        <f t="shared" si="23"/>
        <v>N/A</v>
      </c>
      <c r="E128" s="22">
        <v>212</v>
      </c>
      <c r="F128" s="7" t="str">
        <f t="shared" si="24"/>
        <v>N/A</v>
      </c>
      <c r="G128" s="22">
        <v>233</v>
      </c>
      <c r="H128" s="7" t="str">
        <f t="shared" si="25"/>
        <v>N/A</v>
      </c>
      <c r="I128" s="8">
        <v>12.77</v>
      </c>
      <c r="J128" s="8">
        <v>9.9060000000000006</v>
      </c>
      <c r="K128" s="25" t="s">
        <v>734</v>
      </c>
      <c r="L128" s="85" t="str">
        <f t="shared" si="19"/>
        <v>Yes</v>
      </c>
    </row>
    <row r="129" spans="1:12" ht="25" x14ac:dyDescent="0.25">
      <c r="A129" s="108" t="s">
        <v>1182</v>
      </c>
      <c r="B129" s="21" t="s">
        <v>213</v>
      </c>
      <c r="C129" s="26">
        <v>185.62234043000001</v>
      </c>
      <c r="D129" s="7" t="str">
        <f t="shared" si="23"/>
        <v>N/A</v>
      </c>
      <c r="E129" s="26">
        <v>157.49056604</v>
      </c>
      <c r="F129" s="7" t="str">
        <f t="shared" si="24"/>
        <v>N/A</v>
      </c>
      <c r="G129" s="26">
        <v>144.79399142</v>
      </c>
      <c r="H129" s="7" t="str">
        <f t="shared" si="25"/>
        <v>N/A</v>
      </c>
      <c r="I129" s="8">
        <v>-15.2</v>
      </c>
      <c r="J129" s="8">
        <v>-8.06</v>
      </c>
      <c r="K129" s="25" t="s">
        <v>734</v>
      </c>
      <c r="L129" s="85" t="str">
        <f t="shared" si="19"/>
        <v>Yes</v>
      </c>
    </row>
    <row r="130" spans="1:12" ht="25" x14ac:dyDescent="0.25">
      <c r="A130" s="108" t="s">
        <v>1183</v>
      </c>
      <c r="B130" s="21" t="s">
        <v>213</v>
      </c>
      <c r="C130" s="26">
        <v>0</v>
      </c>
      <c r="D130" s="7" t="str">
        <f t="shared" si="23"/>
        <v>N/A</v>
      </c>
      <c r="E130" s="26">
        <v>0</v>
      </c>
      <c r="F130" s="7" t="str">
        <f t="shared" si="24"/>
        <v>N/A</v>
      </c>
      <c r="G130" s="26">
        <v>0</v>
      </c>
      <c r="H130" s="7" t="str">
        <f t="shared" si="25"/>
        <v>N/A</v>
      </c>
      <c r="I130" s="8" t="s">
        <v>1750</v>
      </c>
      <c r="J130" s="8" t="s">
        <v>1750</v>
      </c>
      <c r="K130" s="25" t="s">
        <v>734</v>
      </c>
      <c r="L130" s="85" t="str">
        <f t="shared" si="19"/>
        <v>N/A</v>
      </c>
    </row>
    <row r="131" spans="1:12" x14ac:dyDescent="0.25">
      <c r="A131" s="108" t="s">
        <v>528</v>
      </c>
      <c r="B131" s="21" t="s">
        <v>213</v>
      </c>
      <c r="C131" s="22">
        <v>0</v>
      </c>
      <c r="D131" s="7" t="str">
        <f t="shared" si="23"/>
        <v>N/A</v>
      </c>
      <c r="E131" s="22">
        <v>0</v>
      </c>
      <c r="F131" s="7" t="str">
        <f t="shared" si="24"/>
        <v>N/A</v>
      </c>
      <c r="G131" s="22">
        <v>0</v>
      </c>
      <c r="H131" s="7" t="str">
        <f t="shared" si="25"/>
        <v>N/A</v>
      </c>
      <c r="I131" s="8" t="s">
        <v>1750</v>
      </c>
      <c r="J131" s="8" t="s">
        <v>1750</v>
      </c>
      <c r="K131" s="25" t="s">
        <v>734</v>
      </c>
      <c r="L131" s="85" t="str">
        <f t="shared" si="19"/>
        <v>N/A</v>
      </c>
    </row>
    <row r="132" spans="1:12" ht="25" x14ac:dyDescent="0.25">
      <c r="A132" s="108" t="s">
        <v>1184</v>
      </c>
      <c r="B132" s="21" t="s">
        <v>213</v>
      </c>
      <c r="C132" s="26" t="s">
        <v>1750</v>
      </c>
      <c r="D132" s="7" t="str">
        <f t="shared" si="23"/>
        <v>N/A</v>
      </c>
      <c r="E132" s="26" t="s">
        <v>1750</v>
      </c>
      <c r="F132" s="7" t="str">
        <f t="shared" si="24"/>
        <v>N/A</v>
      </c>
      <c r="G132" s="26" t="s">
        <v>1750</v>
      </c>
      <c r="H132" s="7" t="str">
        <f t="shared" si="25"/>
        <v>N/A</v>
      </c>
      <c r="I132" s="8" t="s">
        <v>1750</v>
      </c>
      <c r="J132" s="8" t="s">
        <v>1750</v>
      </c>
      <c r="K132" s="25" t="s">
        <v>734</v>
      </c>
      <c r="L132" s="85" t="str">
        <f t="shared" si="19"/>
        <v>N/A</v>
      </c>
    </row>
    <row r="133" spans="1:12" x14ac:dyDescent="0.25">
      <c r="A133" s="108" t="s">
        <v>1185</v>
      </c>
      <c r="B133" s="21" t="s">
        <v>213</v>
      </c>
      <c r="C133" s="26">
        <v>0</v>
      </c>
      <c r="D133" s="7" t="str">
        <f t="shared" si="23"/>
        <v>N/A</v>
      </c>
      <c r="E133" s="26">
        <v>52621</v>
      </c>
      <c r="F133" s="7" t="str">
        <f t="shared" si="24"/>
        <v>N/A</v>
      </c>
      <c r="G133" s="26">
        <v>241932</v>
      </c>
      <c r="H133" s="7" t="str">
        <f t="shared" si="25"/>
        <v>N/A</v>
      </c>
      <c r="I133" s="8" t="s">
        <v>1750</v>
      </c>
      <c r="J133" s="8">
        <v>359.8</v>
      </c>
      <c r="K133" s="25" t="s">
        <v>734</v>
      </c>
      <c r="L133" s="85" t="str">
        <f t="shared" si="19"/>
        <v>No</v>
      </c>
    </row>
    <row r="134" spans="1:12" x14ac:dyDescent="0.25">
      <c r="A134" s="108" t="s">
        <v>529</v>
      </c>
      <c r="B134" s="21" t="s">
        <v>213</v>
      </c>
      <c r="C134" s="22">
        <v>0</v>
      </c>
      <c r="D134" s="7" t="str">
        <f t="shared" si="23"/>
        <v>N/A</v>
      </c>
      <c r="E134" s="22">
        <v>39</v>
      </c>
      <c r="F134" s="7" t="str">
        <f t="shared" si="24"/>
        <v>N/A</v>
      </c>
      <c r="G134" s="22">
        <v>106</v>
      </c>
      <c r="H134" s="7" t="str">
        <f t="shared" si="25"/>
        <v>N/A</v>
      </c>
      <c r="I134" s="8" t="s">
        <v>1750</v>
      </c>
      <c r="J134" s="8">
        <v>171.8</v>
      </c>
      <c r="K134" s="25" t="s">
        <v>734</v>
      </c>
      <c r="L134" s="85" t="str">
        <f t="shared" si="19"/>
        <v>No</v>
      </c>
    </row>
    <row r="135" spans="1:12" x14ac:dyDescent="0.25">
      <c r="A135" s="108" t="s">
        <v>1186</v>
      </c>
      <c r="B135" s="21" t="s">
        <v>213</v>
      </c>
      <c r="C135" s="26" t="s">
        <v>1750</v>
      </c>
      <c r="D135" s="7" t="str">
        <f t="shared" si="23"/>
        <v>N/A</v>
      </c>
      <c r="E135" s="26">
        <v>1349.2564103</v>
      </c>
      <c r="F135" s="7" t="str">
        <f t="shared" si="24"/>
        <v>N/A</v>
      </c>
      <c r="G135" s="26">
        <v>2282.3773584999999</v>
      </c>
      <c r="H135" s="7" t="str">
        <f t="shared" si="25"/>
        <v>N/A</v>
      </c>
      <c r="I135" s="8" t="s">
        <v>1750</v>
      </c>
      <c r="J135" s="8">
        <v>69.16</v>
      </c>
      <c r="K135" s="25" t="s">
        <v>734</v>
      </c>
      <c r="L135" s="85" t="str">
        <f t="shared" si="19"/>
        <v>No</v>
      </c>
    </row>
    <row r="136" spans="1:12" x14ac:dyDescent="0.25">
      <c r="A136" s="108" t="s">
        <v>1187</v>
      </c>
      <c r="B136" s="21" t="s">
        <v>213</v>
      </c>
      <c r="C136" s="26">
        <v>1370</v>
      </c>
      <c r="D136" s="7" t="str">
        <f t="shared" si="23"/>
        <v>N/A</v>
      </c>
      <c r="E136" s="26">
        <v>0</v>
      </c>
      <c r="F136" s="7" t="str">
        <f t="shared" si="24"/>
        <v>N/A</v>
      </c>
      <c r="G136" s="26">
        <v>0</v>
      </c>
      <c r="H136" s="7" t="str">
        <f t="shared" si="25"/>
        <v>N/A</v>
      </c>
      <c r="I136" s="8">
        <v>-100</v>
      </c>
      <c r="J136" s="8" t="s">
        <v>1750</v>
      </c>
      <c r="K136" s="25" t="s">
        <v>734</v>
      </c>
      <c r="L136" s="85" t="str">
        <f t="shared" si="19"/>
        <v>N/A</v>
      </c>
    </row>
    <row r="137" spans="1:12" x14ac:dyDescent="0.25">
      <c r="A137" s="108" t="s">
        <v>530</v>
      </c>
      <c r="B137" s="21" t="s">
        <v>213</v>
      </c>
      <c r="C137" s="22">
        <v>11</v>
      </c>
      <c r="D137" s="7" t="str">
        <f t="shared" si="23"/>
        <v>N/A</v>
      </c>
      <c r="E137" s="22">
        <v>0</v>
      </c>
      <c r="F137" s="7" t="str">
        <f t="shared" si="24"/>
        <v>N/A</v>
      </c>
      <c r="G137" s="22">
        <v>0</v>
      </c>
      <c r="H137" s="7" t="str">
        <f t="shared" si="25"/>
        <v>N/A</v>
      </c>
      <c r="I137" s="8">
        <v>-100</v>
      </c>
      <c r="J137" s="8" t="s">
        <v>1750</v>
      </c>
      <c r="K137" s="25" t="s">
        <v>734</v>
      </c>
      <c r="L137" s="85" t="str">
        <f t="shared" si="19"/>
        <v>N/A</v>
      </c>
    </row>
    <row r="138" spans="1:12" x14ac:dyDescent="0.25">
      <c r="A138" s="108" t="s">
        <v>1188</v>
      </c>
      <c r="B138" s="21" t="s">
        <v>213</v>
      </c>
      <c r="C138" s="26">
        <v>456.66666666999998</v>
      </c>
      <c r="D138" s="7" t="str">
        <f t="shared" si="23"/>
        <v>N/A</v>
      </c>
      <c r="E138" s="26" t="s">
        <v>1750</v>
      </c>
      <c r="F138" s="7" t="str">
        <f t="shared" si="24"/>
        <v>N/A</v>
      </c>
      <c r="G138" s="26" t="s">
        <v>1750</v>
      </c>
      <c r="H138" s="7" t="str">
        <f t="shared" si="25"/>
        <v>N/A</v>
      </c>
      <c r="I138" s="8" t="s">
        <v>1750</v>
      </c>
      <c r="J138" s="8" t="s">
        <v>1750</v>
      </c>
      <c r="K138" s="25" t="s">
        <v>734</v>
      </c>
      <c r="L138" s="85" t="str">
        <f t="shared" si="19"/>
        <v>N/A</v>
      </c>
    </row>
    <row r="139" spans="1:12" x14ac:dyDescent="0.25">
      <c r="A139" s="134" t="s">
        <v>404</v>
      </c>
      <c r="B139" s="10" t="s">
        <v>213</v>
      </c>
      <c r="C139" s="10">
        <v>569902209</v>
      </c>
      <c r="D139" s="7" t="str">
        <f t="shared" si="23"/>
        <v>N/A</v>
      </c>
      <c r="E139" s="10">
        <v>589723138</v>
      </c>
      <c r="F139" s="7" t="str">
        <f t="shared" si="24"/>
        <v>N/A</v>
      </c>
      <c r="G139" s="10">
        <v>605911517</v>
      </c>
      <c r="H139" s="7" t="str">
        <f t="shared" si="25"/>
        <v>N/A</v>
      </c>
      <c r="I139" s="8">
        <v>3.4780000000000002</v>
      </c>
      <c r="J139" s="8">
        <v>2.7450000000000001</v>
      </c>
      <c r="K139" s="10" t="s">
        <v>213</v>
      </c>
      <c r="L139" s="85" t="str">
        <f t="shared" ref="L139:L158" si="26">IF(J139="Div by 0", "N/A", IF(K139="N/A","N/A", IF(J139&gt;VALUE(MID(K139,1,2)), "No", IF(J139&lt;-1*VALUE(MID(K139,1,2)), "No", "Yes"))))</f>
        <v>N/A</v>
      </c>
    </row>
    <row r="140" spans="1:12" x14ac:dyDescent="0.25">
      <c r="A140" s="134" t="s">
        <v>1189</v>
      </c>
      <c r="B140" s="10" t="s">
        <v>213</v>
      </c>
      <c r="C140" s="10">
        <v>7281.5133965000005</v>
      </c>
      <c r="D140" s="7" t="str">
        <f t="shared" si="23"/>
        <v>N/A</v>
      </c>
      <c r="E140" s="10">
        <v>7488.8330729999998</v>
      </c>
      <c r="F140" s="7" t="str">
        <f t="shared" si="24"/>
        <v>N/A</v>
      </c>
      <c r="G140" s="10">
        <v>7044.7455149999996</v>
      </c>
      <c r="H140" s="7" t="str">
        <f t="shared" si="25"/>
        <v>N/A</v>
      </c>
      <c r="I140" s="8">
        <v>2.847</v>
      </c>
      <c r="J140" s="8">
        <v>-5.93</v>
      </c>
      <c r="K140" s="10" t="s">
        <v>213</v>
      </c>
      <c r="L140" s="85" t="str">
        <f t="shared" si="26"/>
        <v>N/A</v>
      </c>
    </row>
    <row r="141" spans="1:12" x14ac:dyDescent="0.25">
      <c r="A141" s="134" t="s">
        <v>405</v>
      </c>
      <c r="B141" s="10" t="s">
        <v>213</v>
      </c>
      <c r="C141" s="10">
        <v>1587183</v>
      </c>
      <c r="D141" s="7" t="str">
        <f t="shared" si="23"/>
        <v>N/A</v>
      </c>
      <c r="E141" s="10">
        <v>1109553</v>
      </c>
      <c r="F141" s="7" t="str">
        <f t="shared" si="24"/>
        <v>N/A</v>
      </c>
      <c r="G141" s="10">
        <v>967371</v>
      </c>
      <c r="H141" s="7" t="str">
        <f t="shared" si="25"/>
        <v>N/A</v>
      </c>
      <c r="I141" s="8">
        <v>-30.1</v>
      </c>
      <c r="J141" s="8">
        <v>-12.8</v>
      </c>
      <c r="K141" s="10" t="s">
        <v>213</v>
      </c>
      <c r="L141" s="85" t="str">
        <f t="shared" si="26"/>
        <v>N/A</v>
      </c>
    </row>
    <row r="142" spans="1:12" x14ac:dyDescent="0.25">
      <c r="A142" s="134" t="s">
        <v>1190</v>
      </c>
      <c r="B142" s="10" t="s">
        <v>213</v>
      </c>
      <c r="C142" s="10">
        <v>1723.3257329</v>
      </c>
      <c r="D142" s="7" t="str">
        <f t="shared" si="23"/>
        <v>N/A</v>
      </c>
      <c r="E142" s="10">
        <v>1524.1112637000001</v>
      </c>
      <c r="F142" s="7" t="str">
        <f t="shared" si="24"/>
        <v>N/A</v>
      </c>
      <c r="G142" s="10">
        <v>1846.1278626000001</v>
      </c>
      <c r="H142" s="7" t="str">
        <f t="shared" si="25"/>
        <v>N/A</v>
      </c>
      <c r="I142" s="8">
        <v>-11.6</v>
      </c>
      <c r="J142" s="8">
        <v>21.13</v>
      </c>
      <c r="K142" s="10" t="s">
        <v>213</v>
      </c>
      <c r="L142" s="85" t="str">
        <f t="shared" si="26"/>
        <v>N/A</v>
      </c>
    </row>
    <row r="143" spans="1:12" x14ac:dyDescent="0.25">
      <c r="A143" s="134" t="s">
        <v>406</v>
      </c>
      <c r="B143" s="10" t="s">
        <v>213</v>
      </c>
      <c r="C143" s="10">
        <v>22164052</v>
      </c>
      <c r="D143" s="7" t="str">
        <f t="shared" si="23"/>
        <v>N/A</v>
      </c>
      <c r="E143" s="10">
        <v>33458656</v>
      </c>
      <c r="F143" s="7" t="str">
        <f t="shared" si="24"/>
        <v>N/A</v>
      </c>
      <c r="G143" s="10">
        <v>22097460</v>
      </c>
      <c r="H143" s="7" t="str">
        <f t="shared" si="25"/>
        <v>N/A</v>
      </c>
      <c r="I143" s="8">
        <v>50.96</v>
      </c>
      <c r="J143" s="8">
        <v>-34</v>
      </c>
      <c r="K143" s="10" t="s">
        <v>213</v>
      </c>
      <c r="L143" s="85" t="str">
        <f t="shared" si="26"/>
        <v>N/A</v>
      </c>
    </row>
    <row r="144" spans="1:12" x14ac:dyDescent="0.25">
      <c r="A144" s="134" t="s">
        <v>1191</v>
      </c>
      <c r="B144" s="10" t="s">
        <v>213</v>
      </c>
      <c r="C144" s="10">
        <v>4658.2707019999998</v>
      </c>
      <c r="D144" s="7" t="str">
        <f t="shared" si="23"/>
        <v>N/A</v>
      </c>
      <c r="E144" s="10">
        <v>7008.5161289999996</v>
      </c>
      <c r="F144" s="7" t="str">
        <f t="shared" si="24"/>
        <v>N/A</v>
      </c>
      <c r="G144" s="10">
        <v>4893.1488042999999</v>
      </c>
      <c r="H144" s="7" t="str">
        <f t="shared" si="25"/>
        <v>N/A</v>
      </c>
      <c r="I144" s="8">
        <v>50.45</v>
      </c>
      <c r="J144" s="8">
        <v>-30.2</v>
      </c>
      <c r="K144" s="10" t="s">
        <v>213</v>
      </c>
      <c r="L144" s="85" t="str">
        <f t="shared" si="26"/>
        <v>N/A</v>
      </c>
    </row>
    <row r="145" spans="1:13" x14ac:dyDescent="0.25">
      <c r="A145" s="134" t="s">
        <v>407</v>
      </c>
      <c r="B145" s="10" t="s">
        <v>213</v>
      </c>
      <c r="C145" s="10">
        <v>25085373</v>
      </c>
      <c r="D145" s="7" t="str">
        <f t="shared" si="23"/>
        <v>N/A</v>
      </c>
      <c r="E145" s="10">
        <v>12667376</v>
      </c>
      <c r="F145" s="7" t="str">
        <f t="shared" si="24"/>
        <v>N/A</v>
      </c>
      <c r="G145" s="10">
        <v>3459087</v>
      </c>
      <c r="H145" s="7" t="str">
        <f t="shared" si="25"/>
        <v>N/A</v>
      </c>
      <c r="I145" s="8">
        <v>-49.5</v>
      </c>
      <c r="J145" s="8">
        <v>-72.7</v>
      </c>
      <c r="K145" s="10" t="s">
        <v>213</v>
      </c>
      <c r="L145" s="85" t="str">
        <f t="shared" si="26"/>
        <v>N/A</v>
      </c>
    </row>
    <row r="146" spans="1:13" x14ac:dyDescent="0.25">
      <c r="A146" s="134" t="s">
        <v>1192</v>
      </c>
      <c r="B146" s="10" t="s">
        <v>213</v>
      </c>
      <c r="C146" s="10">
        <v>5902.4407058999996</v>
      </c>
      <c r="D146" s="7" t="str">
        <f t="shared" si="23"/>
        <v>N/A</v>
      </c>
      <c r="E146" s="10">
        <v>5665.1949911000002</v>
      </c>
      <c r="F146" s="7" t="str">
        <f t="shared" si="24"/>
        <v>N/A</v>
      </c>
      <c r="G146" s="10">
        <v>3735.5151188</v>
      </c>
      <c r="H146" s="7" t="str">
        <f t="shared" si="25"/>
        <v>N/A</v>
      </c>
      <c r="I146" s="8">
        <v>-4.0199999999999996</v>
      </c>
      <c r="J146" s="8">
        <v>-34.1</v>
      </c>
      <c r="K146" s="10" t="s">
        <v>213</v>
      </c>
      <c r="L146" s="85" t="str">
        <f t="shared" si="26"/>
        <v>N/A</v>
      </c>
    </row>
    <row r="147" spans="1:13" x14ac:dyDescent="0.25">
      <c r="A147" s="134" t="s">
        <v>408</v>
      </c>
      <c r="B147" s="10" t="s">
        <v>213</v>
      </c>
      <c r="C147" s="10">
        <v>1485311</v>
      </c>
      <c r="D147" s="7" t="str">
        <f t="shared" ref="D147:D160" si="27">IF($B147="N/A","N/A",IF(C147&gt;10,"No",IF(C147&lt;-10,"No","Yes")))</f>
        <v>N/A</v>
      </c>
      <c r="E147" s="10">
        <v>2357016</v>
      </c>
      <c r="F147" s="7" t="str">
        <f t="shared" ref="F147:F160" si="28">IF($B147="N/A","N/A",IF(E147&gt;10,"No",IF(E147&lt;-10,"No","Yes")))</f>
        <v>N/A</v>
      </c>
      <c r="G147" s="10">
        <v>1891946</v>
      </c>
      <c r="H147" s="7" t="str">
        <f t="shared" ref="H147:H160" si="29">IF($B147="N/A","N/A",IF(G147&gt;10,"No",IF(G147&lt;-10,"No","Yes")))</f>
        <v>N/A</v>
      </c>
      <c r="I147" s="8">
        <v>58.69</v>
      </c>
      <c r="J147" s="8">
        <v>-19.7</v>
      </c>
      <c r="K147" s="10" t="s">
        <v>213</v>
      </c>
      <c r="L147" s="85" t="str">
        <f t="shared" si="26"/>
        <v>N/A</v>
      </c>
    </row>
    <row r="148" spans="1:13" x14ac:dyDescent="0.25">
      <c r="A148" s="134" t="s">
        <v>1193</v>
      </c>
      <c r="B148" s="10" t="s">
        <v>213</v>
      </c>
      <c r="C148" s="10">
        <v>20346.726027000001</v>
      </c>
      <c r="D148" s="7" t="str">
        <f t="shared" si="27"/>
        <v>N/A</v>
      </c>
      <c r="E148" s="10">
        <v>23808.242424</v>
      </c>
      <c r="F148" s="7" t="str">
        <f t="shared" si="28"/>
        <v>N/A</v>
      </c>
      <c r="G148" s="10">
        <v>17199.509091</v>
      </c>
      <c r="H148" s="7" t="str">
        <f t="shared" si="29"/>
        <v>N/A</v>
      </c>
      <c r="I148" s="8">
        <v>17.010000000000002</v>
      </c>
      <c r="J148" s="8">
        <v>-27.8</v>
      </c>
      <c r="K148" s="10" t="s">
        <v>213</v>
      </c>
      <c r="L148" s="85" t="str">
        <f t="shared" si="26"/>
        <v>N/A</v>
      </c>
    </row>
    <row r="149" spans="1:13" x14ac:dyDescent="0.25">
      <c r="A149" s="134" t="s">
        <v>409</v>
      </c>
      <c r="B149" s="10" t="s">
        <v>213</v>
      </c>
      <c r="C149" s="10">
        <v>65074</v>
      </c>
      <c r="D149" s="7" t="str">
        <f t="shared" si="27"/>
        <v>N/A</v>
      </c>
      <c r="E149" s="10">
        <v>36567</v>
      </c>
      <c r="F149" s="7" t="str">
        <f t="shared" si="28"/>
        <v>N/A</v>
      </c>
      <c r="G149" s="10">
        <v>13809</v>
      </c>
      <c r="H149" s="7" t="str">
        <f t="shared" si="29"/>
        <v>N/A</v>
      </c>
      <c r="I149" s="8">
        <v>-43.8</v>
      </c>
      <c r="J149" s="8">
        <v>-62.2</v>
      </c>
      <c r="K149" s="10" t="s">
        <v>213</v>
      </c>
      <c r="L149" s="85" t="str">
        <f t="shared" si="26"/>
        <v>N/A</v>
      </c>
    </row>
    <row r="150" spans="1:13" x14ac:dyDescent="0.25">
      <c r="A150" s="134" t="s">
        <v>1194</v>
      </c>
      <c r="B150" s="10" t="s">
        <v>213</v>
      </c>
      <c r="C150" s="10">
        <v>107.20593081</v>
      </c>
      <c r="D150" s="7" t="str">
        <f t="shared" si="27"/>
        <v>N/A</v>
      </c>
      <c r="E150" s="10">
        <v>75.551652892999996</v>
      </c>
      <c r="F150" s="7" t="str">
        <f t="shared" si="28"/>
        <v>N/A</v>
      </c>
      <c r="G150" s="10">
        <v>60.832599119000001</v>
      </c>
      <c r="H150" s="7" t="str">
        <f t="shared" si="29"/>
        <v>N/A</v>
      </c>
      <c r="I150" s="8">
        <v>-29.5</v>
      </c>
      <c r="J150" s="8">
        <v>-19.5</v>
      </c>
      <c r="K150" s="10" t="s">
        <v>213</v>
      </c>
      <c r="L150" s="85" t="str">
        <f t="shared" si="26"/>
        <v>N/A</v>
      </c>
    </row>
    <row r="151" spans="1:13" x14ac:dyDescent="0.25">
      <c r="A151" s="134" t="s">
        <v>410</v>
      </c>
      <c r="B151" s="10" t="s">
        <v>213</v>
      </c>
      <c r="C151" s="10">
        <v>0</v>
      </c>
      <c r="D151" s="7" t="str">
        <f t="shared" si="27"/>
        <v>N/A</v>
      </c>
      <c r="E151" s="10">
        <v>0</v>
      </c>
      <c r="F151" s="7" t="str">
        <f t="shared" si="28"/>
        <v>N/A</v>
      </c>
      <c r="G151" s="10">
        <v>0</v>
      </c>
      <c r="H151" s="7" t="str">
        <f t="shared" si="29"/>
        <v>N/A</v>
      </c>
      <c r="I151" s="8" t="s">
        <v>1750</v>
      </c>
      <c r="J151" s="8" t="s">
        <v>1750</v>
      </c>
      <c r="K151" s="10" t="s">
        <v>213</v>
      </c>
      <c r="L151" s="85" t="str">
        <f t="shared" si="26"/>
        <v>N/A</v>
      </c>
    </row>
    <row r="152" spans="1:13" x14ac:dyDescent="0.25">
      <c r="A152" s="134" t="s">
        <v>1195</v>
      </c>
      <c r="B152" s="10" t="s">
        <v>213</v>
      </c>
      <c r="C152" s="10" t="s">
        <v>1750</v>
      </c>
      <c r="D152" s="7" t="str">
        <f t="shared" si="27"/>
        <v>N/A</v>
      </c>
      <c r="E152" s="10" t="s">
        <v>1750</v>
      </c>
      <c r="F152" s="7" t="str">
        <f t="shared" si="28"/>
        <v>N/A</v>
      </c>
      <c r="G152" s="10" t="s">
        <v>1750</v>
      </c>
      <c r="H152" s="7" t="str">
        <f t="shared" si="29"/>
        <v>N/A</v>
      </c>
      <c r="I152" s="8" t="s">
        <v>1750</v>
      </c>
      <c r="J152" s="8" t="s">
        <v>1750</v>
      </c>
      <c r="K152" s="10" t="s">
        <v>213</v>
      </c>
      <c r="L152" s="85" t="str">
        <f t="shared" si="26"/>
        <v>N/A</v>
      </c>
    </row>
    <row r="153" spans="1:13" x14ac:dyDescent="0.25">
      <c r="A153" s="134" t="s">
        <v>411</v>
      </c>
      <c r="B153" s="10" t="s">
        <v>213</v>
      </c>
      <c r="C153" s="10">
        <v>0</v>
      </c>
      <c r="D153" s="7" t="str">
        <f t="shared" si="27"/>
        <v>N/A</v>
      </c>
      <c r="E153" s="10">
        <v>0</v>
      </c>
      <c r="F153" s="7" t="str">
        <f t="shared" si="28"/>
        <v>N/A</v>
      </c>
      <c r="G153" s="10">
        <v>0</v>
      </c>
      <c r="H153" s="7" t="str">
        <f t="shared" si="29"/>
        <v>N/A</v>
      </c>
      <c r="I153" s="8" t="s">
        <v>1750</v>
      </c>
      <c r="J153" s="8" t="s">
        <v>1750</v>
      </c>
      <c r="K153" s="10" t="s">
        <v>213</v>
      </c>
      <c r="L153" s="85" t="str">
        <f t="shared" si="26"/>
        <v>N/A</v>
      </c>
      <c r="M153" s="31"/>
    </row>
    <row r="154" spans="1:13" x14ac:dyDescent="0.25">
      <c r="A154" s="134" t="s">
        <v>1196</v>
      </c>
      <c r="B154" s="10" t="s">
        <v>213</v>
      </c>
      <c r="C154" s="10" t="s">
        <v>1750</v>
      </c>
      <c r="D154" s="7" t="str">
        <f t="shared" si="27"/>
        <v>N/A</v>
      </c>
      <c r="E154" s="10" t="s">
        <v>1750</v>
      </c>
      <c r="F154" s="7" t="str">
        <f t="shared" si="28"/>
        <v>N/A</v>
      </c>
      <c r="G154" s="10" t="s">
        <v>1750</v>
      </c>
      <c r="H154" s="7" t="str">
        <f t="shared" si="29"/>
        <v>N/A</v>
      </c>
      <c r="I154" s="8" t="s">
        <v>1750</v>
      </c>
      <c r="J154" s="8" t="s">
        <v>1750</v>
      </c>
      <c r="K154" s="10" t="s">
        <v>213</v>
      </c>
      <c r="L154" s="85" t="str">
        <f t="shared" si="26"/>
        <v>N/A</v>
      </c>
      <c r="M154" s="32"/>
    </row>
    <row r="155" spans="1:13" x14ac:dyDescent="0.25">
      <c r="A155" s="134" t="s">
        <v>412</v>
      </c>
      <c r="B155" s="10" t="s">
        <v>213</v>
      </c>
      <c r="C155" s="10">
        <v>0</v>
      </c>
      <c r="D155" s="7" t="str">
        <f t="shared" si="27"/>
        <v>N/A</v>
      </c>
      <c r="E155" s="10">
        <v>0</v>
      </c>
      <c r="F155" s="7" t="str">
        <f t="shared" si="28"/>
        <v>N/A</v>
      </c>
      <c r="G155" s="10">
        <v>0</v>
      </c>
      <c r="H155" s="7" t="str">
        <f t="shared" si="29"/>
        <v>N/A</v>
      </c>
      <c r="I155" s="8" t="s">
        <v>1750</v>
      </c>
      <c r="J155" s="8" t="s">
        <v>1750</v>
      </c>
      <c r="K155" s="10" t="s">
        <v>213</v>
      </c>
      <c r="L155" s="85" t="str">
        <f t="shared" si="26"/>
        <v>N/A</v>
      </c>
    </row>
    <row r="156" spans="1:13" x14ac:dyDescent="0.25">
      <c r="A156" s="134" t="s">
        <v>1197</v>
      </c>
      <c r="B156" s="10" t="s">
        <v>213</v>
      </c>
      <c r="C156" s="10" t="s">
        <v>1750</v>
      </c>
      <c r="D156" s="7" t="str">
        <f t="shared" si="27"/>
        <v>N/A</v>
      </c>
      <c r="E156" s="10" t="s">
        <v>1750</v>
      </c>
      <c r="F156" s="7" t="str">
        <f t="shared" si="28"/>
        <v>N/A</v>
      </c>
      <c r="G156" s="10" t="s">
        <v>1750</v>
      </c>
      <c r="H156" s="7" t="str">
        <f t="shared" si="29"/>
        <v>N/A</v>
      </c>
      <c r="I156" s="8" t="s">
        <v>1750</v>
      </c>
      <c r="J156" s="8" t="s">
        <v>1750</v>
      </c>
      <c r="K156" s="10" t="s">
        <v>213</v>
      </c>
      <c r="L156" s="85" t="str">
        <f t="shared" si="26"/>
        <v>N/A</v>
      </c>
    </row>
    <row r="157" spans="1:13" x14ac:dyDescent="0.25">
      <c r="A157" s="134" t="s">
        <v>413</v>
      </c>
      <c r="B157" s="10" t="s">
        <v>213</v>
      </c>
      <c r="C157" s="10">
        <v>0</v>
      </c>
      <c r="D157" s="7" t="str">
        <f t="shared" si="27"/>
        <v>N/A</v>
      </c>
      <c r="E157" s="10">
        <v>0</v>
      </c>
      <c r="F157" s="7" t="str">
        <f t="shared" si="28"/>
        <v>N/A</v>
      </c>
      <c r="G157" s="10">
        <v>0</v>
      </c>
      <c r="H157" s="7" t="str">
        <f t="shared" si="29"/>
        <v>N/A</v>
      </c>
      <c r="I157" s="8" t="s">
        <v>1750</v>
      </c>
      <c r="J157" s="8" t="s">
        <v>1750</v>
      </c>
      <c r="K157" s="10" t="s">
        <v>213</v>
      </c>
      <c r="L157" s="85" t="str">
        <f t="shared" si="26"/>
        <v>N/A</v>
      </c>
    </row>
    <row r="158" spans="1:13" x14ac:dyDescent="0.25">
      <c r="A158" s="134" t="s">
        <v>1198</v>
      </c>
      <c r="B158" s="10" t="s">
        <v>213</v>
      </c>
      <c r="C158" s="10" t="s">
        <v>1750</v>
      </c>
      <c r="D158" s="7" t="str">
        <f t="shared" si="27"/>
        <v>N/A</v>
      </c>
      <c r="E158" s="10" t="s">
        <v>1750</v>
      </c>
      <c r="F158" s="7" t="str">
        <f t="shared" si="28"/>
        <v>N/A</v>
      </c>
      <c r="G158" s="10" t="s">
        <v>1750</v>
      </c>
      <c r="H158" s="7" t="str">
        <f t="shared" si="29"/>
        <v>N/A</v>
      </c>
      <c r="I158" s="8" t="s">
        <v>1750</v>
      </c>
      <c r="J158" s="8" t="s">
        <v>1750</v>
      </c>
      <c r="K158" s="10" t="s">
        <v>213</v>
      </c>
      <c r="L158" s="85" t="str">
        <f t="shared" si="26"/>
        <v>N/A</v>
      </c>
    </row>
    <row r="159" spans="1:13" ht="25" x14ac:dyDescent="0.25">
      <c r="A159" s="134" t="s">
        <v>414</v>
      </c>
      <c r="B159" s="10" t="s">
        <v>213</v>
      </c>
      <c r="C159" s="10">
        <v>0</v>
      </c>
      <c r="D159" s="7" t="str">
        <f t="shared" si="27"/>
        <v>N/A</v>
      </c>
      <c r="E159" s="10">
        <v>0</v>
      </c>
      <c r="F159" s="7" t="str">
        <f t="shared" si="28"/>
        <v>N/A</v>
      </c>
      <c r="G159" s="10">
        <v>0</v>
      </c>
      <c r="H159" s="7" t="str">
        <f t="shared" si="29"/>
        <v>N/A</v>
      </c>
      <c r="I159" s="8" t="s">
        <v>1750</v>
      </c>
      <c r="J159" s="8" t="s">
        <v>1750</v>
      </c>
      <c r="K159" s="10" t="s">
        <v>213</v>
      </c>
      <c r="L159" s="85" t="str">
        <f t="shared" ref="L159:L160" si="30">IF(J159="Div by 0", "N/A", IF(K159="N/A","N/A", IF(J159&gt;VALUE(MID(K159,1,2)), "No", IF(J159&lt;-1*VALUE(MID(K159,1,2)), "No", "Yes"))))</f>
        <v>N/A</v>
      </c>
    </row>
    <row r="160" spans="1:13" ht="25" x14ac:dyDescent="0.25">
      <c r="A160" s="134" t="s">
        <v>1199</v>
      </c>
      <c r="B160" s="10" t="s">
        <v>213</v>
      </c>
      <c r="C160" s="10" t="s">
        <v>1750</v>
      </c>
      <c r="D160" s="7" t="str">
        <f t="shared" si="27"/>
        <v>N/A</v>
      </c>
      <c r="E160" s="10" t="s">
        <v>1750</v>
      </c>
      <c r="F160" s="7" t="str">
        <f t="shared" si="28"/>
        <v>N/A</v>
      </c>
      <c r="G160" s="10" t="s">
        <v>1750</v>
      </c>
      <c r="H160" s="7" t="str">
        <f t="shared" si="29"/>
        <v>N/A</v>
      </c>
      <c r="I160" s="8" t="s">
        <v>1750</v>
      </c>
      <c r="J160" s="8" t="s">
        <v>1750</v>
      </c>
      <c r="K160" s="10" t="s">
        <v>213</v>
      </c>
      <c r="L160" s="85" t="str">
        <f t="shared" si="30"/>
        <v>N/A</v>
      </c>
    </row>
    <row r="161" spans="1:16" x14ac:dyDescent="0.25">
      <c r="A161" s="134" t="s">
        <v>415</v>
      </c>
      <c r="B161" s="10" t="s">
        <v>213</v>
      </c>
      <c r="C161" s="10">
        <v>0</v>
      </c>
      <c r="D161" s="10" t="s">
        <v>213</v>
      </c>
      <c r="E161" s="10">
        <v>0</v>
      </c>
      <c r="F161" s="10" t="s">
        <v>213</v>
      </c>
      <c r="G161" s="10">
        <v>0</v>
      </c>
      <c r="H161" s="10" t="s">
        <v>213</v>
      </c>
      <c r="I161" s="8" t="s">
        <v>1750</v>
      </c>
      <c r="J161" s="8" t="s">
        <v>1750</v>
      </c>
      <c r="K161" s="10" t="s">
        <v>213</v>
      </c>
      <c r="L161" s="85" t="str">
        <f>IF(J161="Div by 0", "N/A", IF(K161="N/A","N/A", IF(J161&gt;VALUE(MID(K161,1,2)), "No", IF(J161&lt;-1*VALUE(MID(K161,1,2)), "No", "Yes"))))</f>
        <v>N/A</v>
      </c>
    </row>
    <row r="162" spans="1:16" ht="25" x14ac:dyDescent="0.25">
      <c r="A162" s="134" t="s">
        <v>1200</v>
      </c>
      <c r="B162" s="10" t="s">
        <v>213</v>
      </c>
      <c r="C162" s="10" t="s">
        <v>1750</v>
      </c>
      <c r="D162" s="10" t="s">
        <v>213</v>
      </c>
      <c r="E162" s="10" t="s">
        <v>1750</v>
      </c>
      <c r="F162" s="10" t="s">
        <v>213</v>
      </c>
      <c r="G162" s="10" t="s">
        <v>1750</v>
      </c>
      <c r="H162" s="10" t="s">
        <v>213</v>
      </c>
      <c r="I162" s="8" t="s">
        <v>1750</v>
      </c>
      <c r="J162" s="8" t="s">
        <v>1750</v>
      </c>
      <c r="K162" s="10" t="s">
        <v>213</v>
      </c>
      <c r="L162" s="85" t="str">
        <f>IF(J162="Div by 0", "N/A", IF(K162="N/A","N/A", IF(J162&gt;VALUE(MID(K162,1,2)), "No", IF(J162&lt;-1*VALUE(MID(K162,1,2)), "No", "Yes"))))</f>
        <v>N/A</v>
      </c>
    </row>
    <row r="163" spans="1:16" ht="25" x14ac:dyDescent="0.25">
      <c r="A163" s="134" t="s">
        <v>416</v>
      </c>
      <c r="B163" s="10" t="s">
        <v>213</v>
      </c>
      <c r="C163" s="10">
        <v>0</v>
      </c>
      <c r="D163" s="10" t="s">
        <v>213</v>
      </c>
      <c r="E163" s="10">
        <v>0</v>
      </c>
      <c r="F163" s="10" t="s">
        <v>213</v>
      </c>
      <c r="G163" s="10">
        <v>0</v>
      </c>
      <c r="H163" s="10" t="s">
        <v>213</v>
      </c>
      <c r="I163" s="8" t="s">
        <v>1750</v>
      </c>
      <c r="J163" s="8" t="s">
        <v>1750</v>
      </c>
      <c r="K163" s="10" t="s">
        <v>213</v>
      </c>
      <c r="L163" s="85" t="str">
        <f>IF(J163="Div by 0", "N/A", IF(K163="N/A","N/A", IF(J163&gt;VALUE(MID(K163,1,2)), "No", IF(J163&lt;-1*VALUE(MID(K163,1,2)), "No", "Yes"))))</f>
        <v>N/A</v>
      </c>
      <c r="N163" s="32"/>
    </row>
    <row r="164" spans="1:16" x14ac:dyDescent="0.25">
      <c r="A164" s="134" t="s">
        <v>1214</v>
      </c>
      <c r="B164" s="71" t="s">
        <v>213</v>
      </c>
      <c r="C164" s="71" t="s">
        <v>1750</v>
      </c>
      <c r="D164" s="72" t="str">
        <f t="shared" ref="D164" si="31">IF($B164="N/A","N/A",IF(C164&gt;10,"No",IF(C164&lt;-10,"No","Yes")))</f>
        <v>N/A</v>
      </c>
      <c r="E164" s="71" t="s">
        <v>1750</v>
      </c>
      <c r="F164" s="72" t="str">
        <f t="shared" ref="F164" si="32">IF($B164="N/A","N/A",IF(E164&gt;10,"No",IF(E164&lt;-10,"No","Yes")))</f>
        <v>N/A</v>
      </c>
      <c r="G164" s="71" t="s">
        <v>1750</v>
      </c>
      <c r="H164" s="72" t="str">
        <f t="shared" ref="H164" si="33">IF($B164="N/A","N/A",IF(G164&gt;10,"No",IF(G164&lt;-10,"No","Yes")))</f>
        <v>N/A</v>
      </c>
      <c r="I164" s="73" t="s">
        <v>1750</v>
      </c>
      <c r="J164" s="73" t="s">
        <v>1750</v>
      </c>
      <c r="K164" s="74" t="s">
        <v>734</v>
      </c>
      <c r="L164" s="87" t="str">
        <f>IF(J164="Div by 0", "N/A", IF(OR(J164="N/A",K164="N/A"),"N/A", IF(J164&gt;VALUE(MID(K164,1,2)), "No", IF(J164&lt;-1*VALUE(MID(K164,1,2)), "No", "Yes"))))</f>
        <v>N/A</v>
      </c>
      <c r="N164" s="32"/>
    </row>
    <row r="165" spans="1:16" x14ac:dyDescent="0.25">
      <c r="A165" s="134" t="s">
        <v>1201</v>
      </c>
      <c r="B165" s="10" t="s">
        <v>213</v>
      </c>
      <c r="C165" s="10" t="s">
        <v>1750</v>
      </c>
      <c r="D165" s="7" t="str">
        <f t="shared" ref="D165:D171" si="34">IF($B165="N/A","N/A",IF(C165&gt;10,"No",IF(C165&lt;-10,"No","Yes")))</f>
        <v>N/A</v>
      </c>
      <c r="E165" s="10" t="s">
        <v>1750</v>
      </c>
      <c r="F165" s="7" t="str">
        <f t="shared" ref="F165:F171" si="35">IF($B165="N/A","N/A",IF(E165&gt;10,"No",IF(E165&lt;-10,"No","Yes")))</f>
        <v>N/A</v>
      </c>
      <c r="G165" s="10" t="s">
        <v>1750</v>
      </c>
      <c r="H165" s="7" t="str">
        <f t="shared" ref="H165:H171" si="36">IF($B165="N/A","N/A",IF(G165&gt;10,"No",IF(G165&lt;-10,"No","Yes")))</f>
        <v>N/A</v>
      </c>
      <c r="I165" s="8" t="s">
        <v>1750</v>
      </c>
      <c r="J165" s="8" t="s">
        <v>1750</v>
      </c>
      <c r="K165" s="25" t="s">
        <v>734</v>
      </c>
      <c r="L165" s="85" t="str">
        <f>IF(J165="Div by 0", "N/A", IF(OR(J165="N/A",K165="N/A"),"N/A", IF(J165&gt;VALUE(MID(K165,1,2)), "No", IF(J165&lt;-1*VALUE(MID(K165,1,2)), "No", "Yes"))))</f>
        <v>N/A</v>
      </c>
      <c r="N165" s="32"/>
    </row>
    <row r="166" spans="1:16" x14ac:dyDescent="0.25">
      <c r="A166" s="134" t="s">
        <v>1202</v>
      </c>
      <c r="B166" s="10" t="s">
        <v>213</v>
      </c>
      <c r="C166" s="10" t="s">
        <v>1750</v>
      </c>
      <c r="D166" s="7" t="str">
        <f t="shared" si="34"/>
        <v>N/A</v>
      </c>
      <c r="E166" s="10" t="s">
        <v>1750</v>
      </c>
      <c r="F166" s="7" t="str">
        <f t="shared" si="35"/>
        <v>N/A</v>
      </c>
      <c r="G166" s="10" t="s">
        <v>1750</v>
      </c>
      <c r="H166" s="7" t="str">
        <f t="shared" si="36"/>
        <v>N/A</v>
      </c>
      <c r="I166" s="8" t="s">
        <v>1750</v>
      </c>
      <c r="J166" s="8" t="s">
        <v>1750</v>
      </c>
      <c r="K166" s="25" t="s">
        <v>734</v>
      </c>
      <c r="L166" s="85" t="str">
        <f t="shared" ref="L166" si="37">IF(J166="Div by 0", "N/A", IF(OR(J166="N/A",K166="N/A"),"N/A", IF(J166&gt;VALUE(MID(K166,1,2)), "No", IF(J166&lt;-1*VALUE(MID(K166,1,2)), "No", "Yes"))))</f>
        <v>N/A</v>
      </c>
      <c r="O166" s="32"/>
      <c r="P166" s="32"/>
    </row>
    <row r="167" spans="1:16" s="32" customFormat="1" x14ac:dyDescent="0.25">
      <c r="A167" s="140" t="s">
        <v>728</v>
      </c>
      <c r="B167" s="10" t="s">
        <v>213</v>
      </c>
      <c r="C167" s="1">
        <v>0</v>
      </c>
      <c r="D167" s="7" t="str">
        <f t="shared" si="34"/>
        <v>N/A</v>
      </c>
      <c r="E167" s="1">
        <v>0</v>
      </c>
      <c r="F167" s="7" t="str">
        <f t="shared" si="35"/>
        <v>N/A</v>
      </c>
      <c r="G167" s="1">
        <v>0</v>
      </c>
      <c r="H167" s="7" t="str">
        <f t="shared" si="36"/>
        <v>N/A</v>
      </c>
      <c r="I167" s="8" t="s">
        <v>1750</v>
      </c>
      <c r="J167" s="8" t="s">
        <v>1750</v>
      </c>
      <c r="K167" s="10" t="s">
        <v>213</v>
      </c>
      <c r="L167" s="85" t="str">
        <f>IF(J167="Div by 0", "N/A", IF(K167="N/A","N/A", IF(J167&gt;VALUE(MID(K167,1,2)), "No", IF(J167&lt;-1*VALUE(MID(K167,1,2)), "No", "Yes"))))</f>
        <v>N/A</v>
      </c>
      <c r="M167" s="15"/>
      <c r="N167" s="15"/>
      <c r="O167" s="31"/>
      <c r="P167" s="31"/>
    </row>
    <row r="168" spans="1:16" s="31" customFormat="1" x14ac:dyDescent="0.25">
      <c r="A168" s="140" t="s">
        <v>729</v>
      </c>
      <c r="B168" s="10" t="s">
        <v>213</v>
      </c>
      <c r="C168" s="9">
        <v>0</v>
      </c>
      <c r="D168" s="7" t="str">
        <f t="shared" si="34"/>
        <v>N/A</v>
      </c>
      <c r="E168" s="9">
        <v>0</v>
      </c>
      <c r="F168" s="7" t="str">
        <f t="shared" si="35"/>
        <v>N/A</v>
      </c>
      <c r="G168" s="9">
        <v>0</v>
      </c>
      <c r="H168" s="7" t="str">
        <f t="shared" si="36"/>
        <v>N/A</v>
      </c>
      <c r="I168" s="8" t="s">
        <v>1750</v>
      </c>
      <c r="J168" s="8" t="s">
        <v>1750</v>
      </c>
      <c r="K168" s="10" t="s">
        <v>213</v>
      </c>
      <c r="L168" s="85" t="str">
        <f>IF(J168="Div by 0", "N/A", IF(K168="N/A","N/A", IF(J168&gt;VALUE(MID(K168,1,2)), "No", IF(J168&lt;-1*VALUE(MID(K168,1,2)), "No", "Yes"))))</f>
        <v>N/A</v>
      </c>
      <c r="M168" s="15"/>
      <c r="N168" s="15"/>
      <c r="O168" s="32"/>
      <c r="P168" s="32"/>
    </row>
    <row r="169" spans="1:16" s="32" customFormat="1" x14ac:dyDescent="0.25">
      <c r="A169" s="140" t="s">
        <v>730</v>
      </c>
      <c r="B169" s="10" t="s">
        <v>213</v>
      </c>
      <c r="C169" s="1">
        <v>0</v>
      </c>
      <c r="D169" s="7" t="str">
        <f t="shared" si="34"/>
        <v>N/A</v>
      </c>
      <c r="E169" s="1">
        <v>0</v>
      </c>
      <c r="F169" s="7" t="str">
        <f t="shared" si="35"/>
        <v>N/A</v>
      </c>
      <c r="G169" s="1">
        <v>0</v>
      </c>
      <c r="H169" s="7" t="str">
        <f t="shared" si="36"/>
        <v>N/A</v>
      </c>
      <c r="I169" s="8" t="s">
        <v>1750</v>
      </c>
      <c r="J169" s="8" t="s">
        <v>1750</v>
      </c>
      <c r="K169" s="10" t="s">
        <v>213</v>
      </c>
      <c r="L169" s="85" t="str">
        <f t="shared" ref="L169:L171" si="38">IF(J169="Div by 0", "N/A", IF(K169="N/A","N/A", IF(J169&gt;VALUE(MID(K169,1,2)), "No", IF(J169&lt;-1*VALUE(MID(K169,1,2)), "No", "Yes"))))</f>
        <v>N/A</v>
      </c>
      <c r="M169" s="15"/>
      <c r="N169" s="15"/>
      <c r="O169" s="15"/>
      <c r="P169" s="15"/>
    </row>
    <row r="170" spans="1:16" x14ac:dyDescent="0.25">
      <c r="A170" s="140" t="s">
        <v>1203</v>
      </c>
      <c r="B170" s="10" t="s">
        <v>213</v>
      </c>
      <c r="C170" s="10" t="s">
        <v>1750</v>
      </c>
      <c r="D170" s="7" t="str">
        <f t="shared" si="34"/>
        <v>N/A</v>
      </c>
      <c r="E170" s="10" t="s">
        <v>1750</v>
      </c>
      <c r="F170" s="7" t="str">
        <f t="shared" si="35"/>
        <v>N/A</v>
      </c>
      <c r="G170" s="10" t="s">
        <v>1750</v>
      </c>
      <c r="H170" s="7" t="str">
        <f t="shared" si="36"/>
        <v>N/A</v>
      </c>
      <c r="I170" s="8" t="s">
        <v>1750</v>
      </c>
      <c r="J170" s="8" t="s">
        <v>1750</v>
      </c>
      <c r="K170" s="10" t="s">
        <v>213</v>
      </c>
      <c r="L170" s="85" t="str">
        <f t="shared" si="38"/>
        <v>N/A</v>
      </c>
    </row>
    <row r="171" spans="1:16" ht="25" x14ac:dyDescent="0.25">
      <c r="A171" s="109" t="s">
        <v>1204</v>
      </c>
      <c r="B171" s="141" t="s">
        <v>213</v>
      </c>
      <c r="C171" s="141" t="s">
        <v>1750</v>
      </c>
      <c r="D171" s="124" t="str">
        <f t="shared" si="34"/>
        <v>N/A</v>
      </c>
      <c r="E171" s="141" t="s">
        <v>1750</v>
      </c>
      <c r="F171" s="124" t="str">
        <f t="shared" si="35"/>
        <v>N/A</v>
      </c>
      <c r="G171" s="141" t="s">
        <v>1750</v>
      </c>
      <c r="H171" s="124" t="str">
        <f t="shared" si="36"/>
        <v>N/A</v>
      </c>
      <c r="I171" s="125" t="s">
        <v>1750</v>
      </c>
      <c r="J171" s="125" t="s">
        <v>1750</v>
      </c>
      <c r="K171" s="141" t="s">
        <v>213</v>
      </c>
      <c r="L171" s="96" t="str">
        <f t="shared" si="38"/>
        <v>N/A</v>
      </c>
    </row>
    <row r="172" spans="1:16" s="13" customFormat="1" ht="12" customHeight="1" x14ac:dyDescent="0.25">
      <c r="A172" s="172" t="s">
        <v>1619</v>
      </c>
      <c r="B172" s="173"/>
      <c r="C172" s="173"/>
      <c r="D172" s="173"/>
      <c r="E172" s="173"/>
      <c r="F172" s="173"/>
      <c r="G172" s="173"/>
      <c r="H172" s="173"/>
      <c r="I172" s="173"/>
      <c r="J172" s="173"/>
      <c r="K172" s="173"/>
      <c r="L172" s="174"/>
    </row>
    <row r="173" spans="1:16" s="13" customFormat="1" ht="12.75" customHeight="1" x14ac:dyDescent="0.25">
      <c r="A173" s="167" t="s">
        <v>1617</v>
      </c>
      <c r="B173" s="168"/>
      <c r="C173" s="168"/>
      <c r="D173" s="168"/>
      <c r="E173" s="168"/>
      <c r="F173" s="168"/>
      <c r="G173" s="168"/>
      <c r="H173" s="168"/>
      <c r="I173" s="168"/>
      <c r="J173" s="168"/>
      <c r="K173" s="168"/>
      <c r="L173" s="169"/>
    </row>
    <row r="174" spans="1:16" s="13" customFormat="1" x14ac:dyDescent="0.25">
      <c r="A174" s="170" t="s">
        <v>1705</v>
      </c>
      <c r="B174" s="170"/>
      <c r="C174" s="170"/>
      <c r="D174" s="170"/>
      <c r="E174" s="170"/>
      <c r="F174" s="170"/>
      <c r="G174" s="170"/>
      <c r="H174" s="170"/>
      <c r="I174" s="170"/>
      <c r="J174" s="170"/>
      <c r="K174" s="170"/>
      <c r="L174" s="171"/>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8" style="13" customWidth="1"/>
    <col min="12" max="12" width="17.269531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5.5" customHeight="1" x14ac:dyDescent="0.3">
      <c r="A2" s="187" t="s">
        <v>1579</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ht="13" x14ac:dyDescent="0.3">
      <c r="A4" s="190" t="s">
        <v>647</v>
      </c>
      <c r="B4" s="191"/>
      <c r="C4" s="191"/>
      <c r="D4" s="191"/>
      <c r="E4" s="191"/>
      <c r="F4" s="191"/>
      <c r="G4" s="191"/>
      <c r="H4" s="191"/>
      <c r="I4" s="191"/>
      <c r="J4" s="191"/>
      <c r="K4" s="191"/>
      <c r="L4" s="192"/>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7" t="s">
        <v>0</v>
      </c>
      <c r="B6" s="1" t="s">
        <v>213</v>
      </c>
      <c r="C6" s="1">
        <v>81701</v>
      </c>
      <c r="D6" s="7" t="str">
        <f t="shared" ref="D6:D11" si="0">IF($B6="N/A","N/A",IF(C6&gt;10,"No",IF(C6&lt;-10,"No","Yes")))</f>
        <v>N/A</v>
      </c>
      <c r="E6" s="1">
        <v>79619</v>
      </c>
      <c r="F6" s="7" t="str">
        <f t="shared" ref="F6:F11" si="1">IF($B6="N/A","N/A",IF(E6&gt;10,"No",IF(E6&lt;-10,"No","Yes")))</f>
        <v>N/A</v>
      </c>
      <c r="G6" s="1">
        <v>86508</v>
      </c>
      <c r="H6" s="7" t="str">
        <f t="shared" ref="H6:H11" si="2">IF($B6="N/A","N/A",IF(G6&gt;10,"No",IF(G6&lt;-10,"No","Yes")))</f>
        <v>N/A</v>
      </c>
      <c r="I6" s="8">
        <v>-2.5499999999999998</v>
      </c>
      <c r="J6" s="8">
        <v>8.6519999999999992</v>
      </c>
      <c r="K6" s="1" t="s">
        <v>734</v>
      </c>
      <c r="L6" s="85" t="str">
        <f t="shared" ref="L6:L14" si="3">IF(J6="Div by 0", "N/A", IF(K6="N/A","N/A", IF(J6&gt;VALUE(MID(K6,1,2)), "No", IF(J6&lt;-1*VALUE(MID(K6,1,2)), "No", "Yes"))))</f>
        <v>Yes</v>
      </c>
    </row>
    <row r="7" spans="1:12" x14ac:dyDescent="0.25">
      <c r="A7" s="117" t="s">
        <v>100</v>
      </c>
      <c r="B7" s="25" t="s">
        <v>213</v>
      </c>
      <c r="C7" s="1">
        <v>3785</v>
      </c>
      <c r="D7" s="7" t="str">
        <f t="shared" si="0"/>
        <v>N/A</v>
      </c>
      <c r="E7" s="1">
        <v>3818</v>
      </c>
      <c r="F7" s="7" t="str">
        <f t="shared" si="1"/>
        <v>N/A</v>
      </c>
      <c r="G7" s="1">
        <v>4057</v>
      </c>
      <c r="H7" s="7" t="str">
        <f t="shared" si="2"/>
        <v>N/A</v>
      </c>
      <c r="I7" s="8">
        <v>0.87190000000000001</v>
      </c>
      <c r="J7" s="8">
        <v>6.26</v>
      </c>
      <c r="K7" s="25" t="s">
        <v>734</v>
      </c>
      <c r="L7" s="85" t="str">
        <f t="shared" si="3"/>
        <v>Yes</v>
      </c>
    </row>
    <row r="8" spans="1:12" x14ac:dyDescent="0.25">
      <c r="A8" s="117" t="s">
        <v>101</v>
      </c>
      <c r="B8" s="25" t="s">
        <v>213</v>
      </c>
      <c r="C8" s="1">
        <v>10235</v>
      </c>
      <c r="D8" s="7" t="str">
        <f t="shared" si="0"/>
        <v>N/A</v>
      </c>
      <c r="E8" s="1">
        <v>9807</v>
      </c>
      <c r="F8" s="7" t="str">
        <f t="shared" si="1"/>
        <v>N/A</v>
      </c>
      <c r="G8" s="1">
        <v>10634</v>
      </c>
      <c r="H8" s="7" t="str">
        <f t="shared" si="2"/>
        <v>N/A</v>
      </c>
      <c r="I8" s="8">
        <v>-4.18</v>
      </c>
      <c r="J8" s="8">
        <v>8.4329999999999998</v>
      </c>
      <c r="K8" s="25" t="s">
        <v>734</v>
      </c>
      <c r="L8" s="85" t="str">
        <f t="shared" si="3"/>
        <v>Yes</v>
      </c>
    </row>
    <row r="9" spans="1:12" x14ac:dyDescent="0.25">
      <c r="A9" s="117" t="s">
        <v>104</v>
      </c>
      <c r="B9" s="25" t="s">
        <v>213</v>
      </c>
      <c r="C9" s="1">
        <v>56458</v>
      </c>
      <c r="D9" s="7" t="str">
        <f t="shared" si="0"/>
        <v>N/A</v>
      </c>
      <c r="E9" s="1">
        <v>53852</v>
      </c>
      <c r="F9" s="7" t="str">
        <f t="shared" si="1"/>
        <v>N/A</v>
      </c>
      <c r="G9" s="1">
        <v>56928</v>
      </c>
      <c r="H9" s="7" t="str">
        <f t="shared" si="2"/>
        <v>N/A</v>
      </c>
      <c r="I9" s="8">
        <v>-4.62</v>
      </c>
      <c r="J9" s="8">
        <v>5.7119999999999997</v>
      </c>
      <c r="K9" s="25" t="s">
        <v>734</v>
      </c>
      <c r="L9" s="85" t="str">
        <f t="shared" si="3"/>
        <v>Yes</v>
      </c>
    </row>
    <row r="10" spans="1:12" x14ac:dyDescent="0.25">
      <c r="A10" s="117" t="s">
        <v>105</v>
      </c>
      <c r="B10" s="25" t="s">
        <v>213</v>
      </c>
      <c r="C10" s="1">
        <v>11223</v>
      </c>
      <c r="D10" s="7" t="str">
        <f t="shared" si="0"/>
        <v>N/A</v>
      </c>
      <c r="E10" s="1">
        <v>12142</v>
      </c>
      <c r="F10" s="7" t="str">
        <f t="shared" si="1"/>
        <v>N/A</v>
      </c>
      <c r="G10" s="1">
        <v>14889</v>
      </c>
      <c r="H10" s="7" t="str">
        <f t="shared" si="2"/>
        <v>N/A</v>
      </c>
      <c r="I10" s="8">
        <v>8.1890000000000001</v>
      </c>
      <c r="J10" s="8">
        <v>22.62</v>
      </c>
      <c r="K10" s="25" t="s">
        <v>734</v>
      </c>
      <c r="L10" s="85" t="str">
        <f t="shared" si="3"/>
        <v>Yes</v>
      </c>
    </row>
    <row r="11" spans="1:12" x14ac:dyDescent="0.25">
      <c r="A11" s="117" t="s">
        <v>77</v>
      </c>
      <c r="B11" s="1" t="s">
        <v>213</v>
      </c>
      <c r="C11" s="1">
        <v>62712.47</v>
      </c>
      <c r="D11" s="7" t="str">
        <f t="shared" si="0"/>
        <v>N/A</v>
      </c>
      <c r="E11" s="1">
        <v>66339.55</v>
      </c>
      <c r="F11" s="7" t="str">
        <f t="shared" si="1"/>
        <v>N/A</v>
      </c>
      <c r="G11" s="1">
        <v>65486.43</v>
      </c>
      <c r="H11" s="7" t="str">
        <f t="shared" si="2"/>
        <v>N/A</v>
      </c>
      <c r="I11" s="8">
        <v>5.7839999999999998</v>
      </c>
      <c r="J11" s="8">
        <v>-1.29</v>
      </c>
      <c r="K11" s="1" t="s">
        <v>735</v>
      </c>
      <c r="L11" s="85" t="str">
        <f t="shared" si="3"/>
        <v>Yes</v>
      </c>
    </row>
    <row r="12" spans="1:12" x14ac:dyDescent="0.25">
      <c r="A12" s="117" t="s">
        <v>115</v>
      </c>
      <c r="B12" s="1" t="s">
        <v>213</v>
      </c>
      <c r="C12" s="1">
        <v>7674</v>
      </c>
      <c r="D12" s="1" t="s">
        <v>213</v>
      </c>
      <c r="E12" s="1">
        <v>7770</v>
      </c>
      <c r="F12" s="1" t="s">
        <v>213</v>
      </c>
      <c r="G12" s="1">
        <v>8262</v>
      </c>
      <c r="H12" s="1" t="s">
        <v>213</v>
      </c>
      <c r="I12" s="8">
        <v>1.2509999999999999</v>
      </c>
      <c r="J12" s="8">
        <v>6.3319999999999999</v>
      </c>
      <c r="K12" s="1" t="s">
        <v>735</v>
      </c>
      <c r="L12" s="85" t="str">
        <f t="shared" si="3"/>
        <v>Yes</v>
      </c>
    </row>
    <row r="13" spans="1:12" x14ac:dyDescent="0.25">
      <c r="A13" s="117" t="s">
        <v>446</v>
      </c>
      <c r="B13" s="1" t="s">
        <v>213</v>
      </c>
      <c r="C13" s="1">
        <v>3735</v>
      </c>
      <c r="D13" s="1" t="s">
        <v>213</v>
      </c>
      <c r="E13" s="1">
        <v>3770</v>
      </c>
      <c r="F13" s="1" t="s">
        <v>213</v>
      </c>
      <c r="G13" s="1">
        <v>3919</v>
      </c>
      <c r="H13" s="1" t="s">
        <v>213</v>
      </c>
      <c r="I13" s="8">
        <v>0.93710000000000004</v>
      </c>
      <c r="J13" s="8">
        <v>3.952</v>
      </c>
      <c r="K13" s="1" t="s">
        <v>735</v>
      </c>
      <c r="L13" s="85" t="str">
        <f t="shared" si="3"/>
        <v>Yes</v>
      </c>
    </row>
    <row r="14" spans="1:12" x14ac:dyDescent="0.25">
      <c r="A14" s="117" t="s">
        <v>447</v>
      </c>
      <c r="B14" s="1" t="s">
        <v>213</v>
      </c>
      <c r="C14" s="1">
        <v>3886</v>
      </c>
      <c r="D14" s="1" t="s">
        <v>213</v>
      </c>
      <c r="E14" s="1">
        <v>3851</v>
      </c>
      <c r="F14" s="1" t="s">
        <v>213</v>
      </c>
      <c r="G14" s="1">
        <v>4118</v>
      </c>
      <c r="H14" s="1" t="s">
        <v>213</v>
      </c>
      <c r="I14" s="8">
        <v>-0.90100000000000002</v>
      </c>
      <c r="J14" s="8">
        <v>6.9329999999999998</v>
      </c>
      <c r="K14" s="1" t="s">
        <v>735</v>
      </c>
      <c r="L14" s="85" t="str">
        <f t="shared" si="3"/>
        <v>Yes</v>
      </c>
    </row>
    <row r="15" spans="1:12" x14ac:dyDescent="0.25">
      <c r="A15" s="116" t="s">
        <v>58</v>
      </c>
      <c r="B15" s="25" t="s">
        <v>213</v>
      </c>
      <c r="C15" s="10">
        <v>588287559</v>
      </c>
      <c r="D15" s="7" t="str">
        <f t="shared" ref="D15:D20" si="4">IF($B15="N/A","N/A",IF(C15&gt;10,"No",IF(C15&lt;-10,"No","Yes")))</f>
        <v>N/A</v>
      </c>
      <c r="E15" s="10">
        <v>591809947</v>
      </c>
      <c r="F15" s="7" t="str">
        <f t="shared" ref="F15:F20" si="5">IF($B15="N/A","N/A",IF(E15&gt;10,"No",IF(E15&lt;-10,"No","Yes")))</f>
        <v>N/A</v>
      </c>
      <c r="G15" s="10">
        <v>606786276</v>
      </c>
      <c r="H15" s="7" t="str">
        <f t="shared" ref="H15:H20" si="6">IF($B15="N/A","N/A",IF(G15&gt;10,"No",IF(G15&lt;-10,"No","Yes")))</f>
        <v>N/A</v>
      </c>
      <c r="I15" s="8">
        <v>0.5988</v>
      </c>
      <c r="J15" s="8">
        <v>2.5310000000000001</v>
      </c>
      <c r="K15" s="25" t="s">
        <v>734</v>
      </c>
      <c r="L15" s="85" t="str">
        <f t="shared" ref="L15:L20" si="7">IF(J15="Div by 0", "N/A", IF(K15="N/A","N/A", IF(J15&gt;VALUE(MID(K15,1,2)), "No", IF(J15&lt;-1*VALUE(MID(K15,1,2)), "No", "Yes"))))</f>
        <v>Yes</v>
      </c>
    </row>
    <row r="16" spans="1:12" x14ac:dyDescent="0.25">
      <c r="A16" s="116" t="s">
        <v>1105</v>
      </c>
      <c r="B16" s="25" t="s">
        <v>213</v>
      </c>
      <c r="C16" s="10">
        <v>7200.4939842000003</v>
      </c>
      <c r="D16" s="7" t="str">
        <f t="shared" si="4"/>
        <v>N/A</v>
      </c>
      <c r="E16" s="10">
        <v>7433.0241147999996</v>
      </c>
      <c r="F16" s="7" t="str">
        <f t="shared" si="5"/>
        <v>N/A</v>
      </c>
      <c r="G16" s="10">
        <v>7014.2215286000001</v>
      </c>
      <c r="H16" s="7" t="str">
        <f t="shared" si="6"/>
        <v>N/A</v>
      </c>
      <c r="I16" s="8">
        <v>3.2290000000000001</v>
      </c>
      <c r="J16" s="8">
        <v>-5.63</v>
      </c>
      <c r="K16" s="25" t="s">
        <v>734</v>
      </c>
      <c r="L16" s="85" t="str">
        <f t="shared" si="7"/>
        <v>Yes</v>
      </c>
    </row>
    <row r="17" spans="1:12" x14ac:dyDescent="0.25">
      <c r="A17" s="116" t="s">
        <v>1205</v>
      </c>
      <c r="B17" s="25" t="s">
        <v>213</v>
      </c>
      <c r="C17" s="10">
        <v>32330.276089999999</v>
      </c>
      <c r="D17" s="7" t="str">
        <f t="shared" si="4"/>
        <v>N/A</v>
      </c>
      <c r="E17" s="10">
        <v>31915.221057999999</v>
      </c>
      <c r="F17" s="7" t="str">
        <f t="shared" si="5"/>
        <v>N/A</v>
      </c>
      <c r="G17" s="10">
        <v>30466.429134999998</v>
      </c>
      <c r="H17" s="7" t="str">
        <f t="shared" si="6"/>
        <v>N/A</v>
      </c>
      <c r="I17" s="8">
        <v>-1.28</v>
      </c>
      <c r="J17" s="8">
        <v>-4.54</v>
      </c>
      <c r="K17" s="25" t="s">
        <v>734</v>
      </c>
      <c r="L17" s="85" t="str">
        <f t="shared" si="7"/>
        <v>Yes</v>
      </c>
    </row>
    <row r="18" spans="1:12" x14ac:dyDescent="0.25">
      <c r="A18" s="116" t="s">
        <v>1206</v>
      </c>
      <c r="B18" s="25" t="s">
        <v>213</v>
      </c>
      <c r="C18" s="10">
        <v>26771.690083000001</v>
      </c>
      <c r="D18" s="7" t="str">
        <f t="shared" si="4"/>
        <v>N/A</v>
      </c>
      <c r="E18" s="10">
        <v>27628.671663000001</v>
      </c>
      <c r="F18" s="7" t="str">
        <f t="shared" si="5"/>
        <v>N/A</v>
      </c>
      <c r="G18" s="10">
        <v>25266.45016</v>
      </c>
      <c r="H18" s="7" t="str">
        <f t="shared" si="6"/>
        <v>N/A</v>
      </c>
      <c r="I18" s="8">
        <v>3.2010000000000001</v>
      </c>
      <c r="J18" s="8">
        <v>-8.5500000000000007</v>
      </c>
      <c r="K18" s="25" t="s">
        <v>734</v>
      </c>
      <c r="L18" s="85" t="str">
        <f t="shared" si="7"/>
        <v>Yes</v>
      </c>
    </row>
    <row r="19" spans="1:12" x14ac:dyDescent="0.25">
      <c r="A19" s="116" t="s">
        <v>1207</v>
      </c>
      <c r="B19" s="25" t="s">
        <v>213</v>
      </c>
      <c r="C19" s="10">
        <v>2441.9240851999998</v>
      </c>
      <c r="D19" s="7" t="str">
        <f t="shared" si="4"/>
        <v>N/A</v>
      </c>
      <c r="E19" s="10">
        <v>2624.1530120000002</v>
      </c>
      <c r="F19" s="7" t="str">
        <f t="shared" si="5"/>
        <v>N/A</v>
      </c>
      <c r="G19" s="10">
        <v>2644.0093627000001</v>
      </c>
      <c r="H19" s="7" t="str">
        <f t="shared" si="6"/>
        <v>N/A</v>
      </c>
      <c r="I19" s="8">
        <v>7.4630000000000001</v>
      </c>
      <c r="J19" s="8">
        <v>0.75670000000000004</v>
      </c>
      <c r="K19" s="25" t="s">
        <v>734</v>
      </c>
      <c r="L19" s="85" t="str">
        <f t="shared" si="7"/>
        <v>Yes</v>
      </c>
    </row>
    <row r="20" spans="1:12" x14ac:dyDescent="0.25">
      <c r="A20" s="116" t="s">
        <v>1208</v>
      </c>
      <c r="B20" s="25" t="s">
        <v>213</v>
      </c>
      <c r="C20" s="10">
        <v>4815.3850129000002</v>
      </c>
      <c r="D20" s="7" t="str">
        <f t="shared" si="4"/>
        <v>N/A</v>
      </c>
      <c r="E20" s="10">
        <v>4751.0592982999997</v>
      </c>
      <c r="F20" s="7" t="str">
        <f t="shared" si="5"/>
        <v>N/A</v>
      </c>
      <c r="G20" s="10">
        <v>4297.2917589999997</v>
      </c>
      <c r="H20" s="7" t="str">
        <f t="shared" si="6"/>
        <v>N/A</v>
      </c>
      <c r="I20" s="8">
        <v>-1.34</v>
      </c>
      <c r="J20" s="8">
        <v>-9.5500000000000007</v>
      </c>
      <c r="K20" s="25" t="s">
        <v>734</v>
      </c>
      <c r="L20" s="85" t="str">
        <f t="shared" si="7"/>
        <v>Yes</v>
      </c>
    </row>
    <row r="21" spans="1:12" x14ac:dyDescent="0.25">
      <c r="A21" s="108" t="s">
        <v>1109</v>
      </c>
      <c r="B21" s="25" t="s">
        <v>213</v>
      </c>
      <c r="C21" s="10">
        <v>7565.7301674999999</v>
      </c>
      <c r="D21" s="7" t="str">
        <f t="shared" ref="D21:D22" si="8">IF($B21="N/A","N/A",IF(C21&gt;10,"No",IF(C21&lt;-10,"No","Yes")))</f>
        <v>N/A</v>
      </c>
      <c r="E21" s="10">
        <v>7782.7981111999998</v>
      </c>
      <c r="F21" s="7" t="str">
        <f t="shared" ref="F21:F22" si="9">IF($B21="N/A","N/A",IF(E21&gt;10,"No",IF(E21&lt;-10,"No","Yes")))</f>
        <v>N/A</v>
      </c>
      <c r="G21" s="10">
        <v>7169.8831300000002</v>
      </c>
      <c r="H21" s="7" t="str">
        <f t="shared" ref="H21:H22" si="10">IF($B21="N/A","N/A",IF(G21&gt;10,"No",IF(G21&lt;-10,"No","Yes")))</f>
        <v>N/A</v>
      </c>
      <c r="I21" s="8">
        <v>2.8690000000000002</v>
      </c>
      <c r="J21" s="8">
        <v>-7.88</v>
      </c>
      <c r="K21" s="25" t="s">
        <v>734</v>
      </c>
      <c r="L21" s="85" t="str">
        <f>IF(J21="Div by 0", "N/A", IF(OR(J21="N/A",K21="N/A"),"N/A", IF(J21&gt;VALUE(MID(K21,1,2)), "No", IF(J21&lt;-1*VALUE(MID(K21,1,2)), "No", "Yes"))))</f>
        <v>Yes</v>
      </c>
    </row>
    <row r="22" spans="1:12" x14ac:dyDescent="0.25">
      <c r="A22" s="108" t="s">
        <v>1110</v>
      </c>
      <c r="B22" s="25" t="s">
        <v>213</v>
      </c>
      <c r="C22" s="10">
        <v>6748.4154203999997</v>
      </c>
      <c r="D22" s="7" t="str">
        <f t="shared" si="8"/>
        <v>N/A</v>
      </c>
      <c r="E22" s="10">
        <v>6992.8325532999997</v>
      </c>
      <c r="F22" s="7" t="str">
        <f t="shared" si="9"/>
        <v>N/A</v>
      </c>
      <c r="G22" s="10">
        <v>6813.9229447999996</v>
      </c>
      <c r="H22" s="7" t="str">
        <f t="shared" si="10"/>
        <v>N/A</v>
      </c>
      <c r="I22" s="8">
        <v>3.6219999999999999</v>
      </c>
      <c r="J22" s="8">
        <v>-2.56</v>
      </c>
      <c r="K22" s="25" t="s">
        <v>734</v>
      </c>
      <c r="L22" s="85" t="str">
        <f>IF(J22="Div by 0", "N/A", IF(OR(J22="N/A",K22="N/A"),"N/A", IF(J22&gt;VALUE(MID(K22,1,2)), "No", IF(J22&lt;-1*VALUE(MID(K22,1,2)), "No", "Yes"))))</f>
        <v>Yes</v>
      </c>
    </row>
    <row r="23" spans="1:12" x14ac:dyDescent="0.25">
      <c r="A23" s="116" t="s">
        <v>1209</v>
      </c>
      <c r="B23" s="25" t="s">
        <v>213</v>
      </c>
      <c r="C23" s="10">
        <v>34189.484753999997</v>
      </c>
      <c r="D23" s="7" t="str">
        <f>IF($B23="N/A","N/A",IF(C23&gt;10,"No",IF(C23&lt;-10,"No","Yes")))</f>
        <v>N/A</v>
      </c>
      <c r="E23" s="10">
        <v>34120.594595000002</v>
      </c>
      <c r="F23" s="7" t="str">
        <f>IF($B23="N/A","N/A",IF(E23&gt;10,"No",IF(E23&lt;-10,"No","Yes")))</f>
        <v>N/A</v>
      </c>
      <c r="G23" s="10">
        <v>31264.368918</v>
      </c>
      <c r="H23" s="7" t="str">
        <f>IF($B23="N/A","N/A",IF(G23&gt;10,"No",IF(G23&lt;-10,"No","Yes")))</f>
        <v>N/A</v>
      </c>
      <c r="I23" s="8">
        <v>-0.20100000000000001</v>
      </c>
      <c r="J23" s="8">
        <v>-8.3699999999999992</v>
      </c>
      <c r="K23" s="25" t="s">
        <v>734</v>
      </c>
      <c r="L23" s="85" t="str">
        <f>IF(J23="Div by 0", "N/A", IF(K23="N/A","N/A", IF(J23&gt;VALUE(MID(K23,1,2)), "No", IF(J23&lt;-1*VALUE(MID(K23,1,2)), "No", "Yes"))))</f>
        <v>Yes</v>
      </c>
    </row>
    <row r="24" spans="1:12" x14ac:dyDescent="0.25">
      <c r="A24" s="116" t="s">
        <v>1210</v>
      </c>
      <c r="B24" s="25" t="s">
        <v>213</v>
      </c>
      <c r="C24" s="10">
        <v>32535.846319</v>
      </c>
      <c r="D24" s="7" t="str">
        <f>IF($B24="N/A","N/A",IF(C24&gt;10,"No",IF(C24&lt;-10,"No","Yes")))</f>
        <v>N/A</v>
      </c>
      <c r="E24" s="10">
        <v>32039.283288999999</v>
      </c>
      <c r="F24" s="7" t="str">
        <f>IF($B24="N/A","N/A",IF(E24&gt;10,"No",IF(E24&lt;-10,"No","Yes")))</f>
        <v>N/A</v>
      </c>
      <c r="G24" s="10">
        <v>31287.602193999999</v>
      </c>
      <c r="H24" s="7" t="str">
        <f>IF($B24="N/A","N/A",IF(G24&gt;10,"No",IF(G24&lt;-10,"No","Yes")))</f>
        <v>N/A</v>
      </c>
      <c r="I24" s="8">
        <v>-1.53</v>
      </c>
      <c r="J24" s="8">
        <v>-2.35</v>
      </c>
      <c r="K24" s="25" t="s">
        <v>734</v>
      </c>
      <c r="L24" s="85" t="str">
        <f>IF(J24="Div by 0", "N/A", IF(K24="N/A","N/A", IF(J24&gt;VALUE(MID(K24,1,2)), "No", IF(J24&lt;-1*VALUE(MID(K24,1,2)), "No", "Yes"))))</f>
        <v>Yes</v>
      </c>
    </row>
    <row r="25" spans="1:12" x14ac:dyDescent="0.25">
      <c r="A25" s="116" t="s">
        <v>1211</v>
      </c>
      <c r="B25" s="25" t="s">
        <v>213</v>
      </c>
      <c r="C25" s="10">
        <v>35951.085435000001</v>
      </c>
      <c r="D25" s="7" t="str">
        <f>IF($B25="N/A","N/A",IF(C25&gt;10,"No",IF(C25&lt;-10,"No","Yes")))</f>
        <v>N/A</v>
      </c>
      <c r="E25" s="10">
        <v>36979.321734999998</v>
      </c>
      <c r="F25" s="7" t="str">
        <f>IF($B25="N/A","N/A",IF(E25&gt;10,"No",IF(E25&lt;-10,"No","Yes")))</f>
        <v>N/A</v>
      </c>
      <c r="G25" s="10">
        <v>32343.889995000001</v>
      </c>
      <c r="H25" s="7" t="str">
        <f>IF($B25="N/A","N/A",IF(G25&gt;10,"No",IF(G25&lt;-10,"No","Yes")))</f>
        <v>N/A</v>
      </c>
      <c r="I25" s="8">
        <v>2.86</v>
      </c>
      <c r="J25" s="8">
        <v>-12.5</v>
      </c>
      <c r="K25" s="25" t="s">
        <v>734</v>
      </c>
      <c r="L25" s="85" t="str">
        <f>IF(J25="Div by 0", "N/A", IF(K25="N/A","N/A", IF(J25&gt;VALUE(MID(K25,1,2)), "No", IF(J25&lt;-1*VALUE(MID(K25,1,2)), "No", "Yes"))))</f>
        <v>Yes</v>
      </c>
    </row>
    <row r="26" spans="1:12" x14ac:dyDescent="0.25">
      <c r="A26" s="116" t="s">
        <v>1212</v>
      </c>
      <c r="B26" s="25" t="s">
        <v>213</v>
      </c>
      <c r="C26" s="10">
        <v>33482.113750999997</v>
      </c>
      <c r="D26" s="7" t="str">
        <f t="shared" ref="D26:D27" si="11">IF($B26="N/A","N/A",IF(C26&gt;10,"No",IF(C26&lt;-10,"No","Yes")))</f>
        <v>N/A</v>
      </c>
      <c r="E26" s="10">
        <v>33382.341990000001</v>
      </c>
      <c r="F26" s="7" t="str">
        <f t="shared" ref="F26:F30" si="12">IF($B26="N/A","N/A",IF(E26&gt;10,"No",IF(E26&lt;-10,"No","Yes")))</f>
        <v>N/A</v>
      </c>
      <c r="G26" s="10">
        <v>30082.930737999999</v>
      </c>
      <c r="H26" s="7" t="str">
        <f t="shared" ref="H26:H27" si="13">IF($B26="N/A","N/A",IF(G26&gt;10,"No",IF(G26&lt;-10,"No","Yes")))</f>
        <v>N/A</v>
      </c>
      <c r="I26" s="8">
        <v>-0.29799999999999999</v>
      </c>
      <c r="J26" s="8">
        <v>-9.8800000000000008</v>
      </c>
      <c r="K26" s="25" t="s">
        <v>734</v>
      </c>
      <c r="L26" s="85" t="str">
        <f>IF(J26="Div by 0", "N/A", IF(OR(J26="N/A",K26="N/A"),"N/A", IF(J26&gt;VALUE(MID(K26,1,2)), "No", IF(J26&lt;-1*VALUE(MID(K26,1,2)), "No", "Yes"))))</f>
        <v>Yes</v>
      </c>
    </row>
    <row r="27" spans="1:12" x14ac:dyDescent="0.25">
      <c r="A27" s="116" t="s">
        <v>1213</v>
      </c>
      <c r="B27" s="25" t="s">
        <v>213</v>
      </c>
      <c r="C27" s="10">
        <v>35342.417066000002</v>
      </c>
      <c r="D27" s="7" t="str">
        <f t="shared" si="11"/>
        <v>N/A</v>
      </c>
      <c r="E27" s="10">
        <v>35322.221169999997</v>
      </c>
      <c r="F27" s="7" t="str">
        <f t="shared" si="12"/>
        <v>N/A</v>
      </c>
      <c r="G27" s="10">
        <v>33180.690891999999</v>
      </c>
      <c r="H27" s="7" t="str">
        <f t="shared" si="13"/>
        <v>N/A</v>
      </c>
      <c r="I27" s="8">
        <v>-5.7000000000000002E-2</v>
      </c>
      <c r="J27" s="8">
        <v>-6.06</v>
      </c>
      <c r="K27" s="25" t="s">
        <v>734</v>
      </c>
      <c r="L27" s="85" t="str">
        <f>IF(J27="Div by 0", "N/A", IF(OR(J27="N/A",K27="N/A"),"N/A", IF(J27&gt;VALUE(MID(K27,1,2)), "No", IF(J27&lt;-1*VALUE(MID(K27,1,2)), "No", "Yes"))))</f>
        <v>Yes</v>
      </c>
    </row>
    <row r="28" spans="1:12" x14ac:dyDescent="0.25">
      <c r="A28" s="134" t="s">
        <v>1214</v>
      </c>
      <c r="B28" s="10" t="s">
        <v>213</v>
      </c>
      <c r="C28" s="10" t="s">
        <v>1750</v>
      </c>
      <c r="D28" s="7" t="str">
        <f t="shared" ref="D28:D30" si="14">IF($B28="N/A","N/A",IF(C28&gt;10,"No",IF(C28&lt;-10,"No","Yes")))</f>
        <v>N/A</v>
      </c>
      <c r="E28" s="10" t="s">
        <v>1750</v>
      </c>
      <c r="F28" s="7" t="str">
        <f t="shared" si="12"/>
        <v>N/A</v>
      </c>
      <c r="G28" s="10" t="s">
        <v>1750</v>
      </c>
      <c r="H28" s="7" t="str">
        <f t="shared" ref="H28:H30" si="15">IF($B28="N/A","N/A",IF(G28&gt;10,"No",IF(G28&lt;-10,"No","Yes")))</f>
        <v>N/A</v>
      </c>
      <c r="I28" s="8" t="s">
        <v>1750</v>
      </c>
      <c r="J28" s="8" t="s">
        <v>1750</v>
      </c>
      <c r="K28" s="25" t="s">
        <v>734</v>
      </c>
      <c r="L28" s="85" t="str">
        <f>IF(J28="Div by 0", "N/A", IF(OR(J28="N/A",K28="N/A"),"N/A", IF(J28&gt;VALUE(MID(K28,1,2)), "No", IF(J28&lt;-1*VALUE(MID(K28,1,2)), "No", "Yes"))))</f>
        <v>N/A</v>
      </c>
    </row>
    <row r="29" spans="1:12" x14ac:dyDescent="0.25">
      <c r="A29" s="134" t="s">
        <v>1215</v>
      </c>
      <c r="B29" s="10" t="s">
        <v>213</v>
      </c>
      <c r="C29" s="10" t="s">
        <v>1750</v>
      </c>
      <c r="D29" s="7" t="str">
        <f t="shared" si="14"/>
        <v>N/A</v>
      </c>
      <c r="E29" s="10" t="s">
        <v>1750</v>
      </c>
      <c r="F29" s="7" t="str">
        <f t="shared" si="12"/>
        <v>N/A</v>
      </c>
      <c r="G29" s="10" t="s">
        <v>1750</v>
      </c>
      <c r="H29" s="7" t="str">
        <f t="shared" si="15"/>
        <v>N/A</v>
      </c>
      <c r="I29" s="8" t="s">
        <v>1750</v>
      </c>
      <c r="J29" s="8" t="s">
        <v>1750</v>
      </c>
      <c r="K29" s="25" t="s">
        <v>734</v>
      </c>
      <c r="L29" s="85" t="str">
        <f t="shared" ref="L29:L30" si="16">IF(J29="Div by 0", "N/A", IF(OR(J29="N/A",K29="N/A"),"N/A", IF(J29&gt;VALUE(MID(K29,1,2)), "No", IF(J29&lt;-1*VALUE(MID(K29,1,2)), "No", "Yes"))))</f>
        <v>N/A</v>
      </c>
    </row>
    <row r="30" spans="1:12" x14ac:dyDescent="0.25">
      <c r="A30" s="134" t="s">
        <v>1216</v>
      </c>
      <c r="B30" s="10" t="s">
        <v>213</v>
      </c>
      <c r="C30" s="10" t="s">
        <v>1750</v>
      </c>
      <c r="D30" s="7" t="str">
        <f t="shared" si="14"/>
        <v>N/A</v>
      </c>
      <c r="E30" s="10" t="s">
        <v>1750</v>
      </c>
      <c r="F30" s="7" t="str">
        <f t="shared" si="12"/>
        <v>N/A</v>
      </c>
      <c r="G30" s="10" t="s">
        <v>1750</v>
      </c>
      <c r="H30" s="7" t="str">
        <f t="shared" si="15"/>
        <v>N/A</v>
      </c>
      <c r="I30" s="8" t="s">
        <v>1750</v>
      </c>
      <c r="J30" s="8" t="s">
        <v>1750</v>
      </c>
      <c r="K30" s="25" t="s">
        <v>734</v>
      </c>
      <c r="L30" s="85" t="str">
        <f t="shared" si="16"/>
        <v>N/A</v>
      </c>
    </row>
    <row r="31" spans="1:12" x14ac:dyDescent="0.25">
      <c r="A31" s="142" t="s">
        <v>2</v>
      </c>
      <c r="B31" s="21" t="s">
        <v>213</v>
      </c>
      <c r="C31" s="9">
        <v>5.7526835700000001E-2</v>
      </c>
      <c r="D31" s="7" t="str">
        <f t="shared" ref="D31:D69" si="17">IF($B31="N/A","N/A",IF(C31&gt;10,"No",IF(C31&lt;-10,"No","Yes")))</f>
        <v>N/A</v>
      </c>
      <c r="E31" s="9">
        <v>9.92225474E-2</v>
      </c>
      <c r="F31" s="7" t="str">
        <f t="shared" ref="F31:F69" si="18">IF($B31="N/A","N/A",IF(E31&gt;10,"No",IF(E31&lt;-10,"No","Yes")))</f>
        <v>N/A</v>
      </c>
      <c r="G31" s="9">
        <v>0.13293568219999999</v>
      </c>
      <c r="H31" s="7" t="str">
        <f t="shared" ref="H31:H69" si="19">IF($B31="N/A","N/A",IF(G31&gt;10,"No",IF(G31&lt;-10,"No","Yes")))</f>
        <v>N/A</v>
      </c>
      <c r="I31" s="8">
        <v>72.48</v>
      </c>
      <c r="J31" s="8">
        <v>33.979999999999997</v>
      </c>
      <c r="K31" s="25" t="s">
        <v>734</v>
      </c>
      <c r="L31" s="85" t="str">
        <f t="shared" ref="L31:L99" si="20">IF(J31="Div by 0", "N/A", IF(K31="N/A","N/A", IF(J31&gt;VALUE(MID(K31,1,2)), "No", IF(J31&lt;-1*VALUE(MID(K31,1,2)), "No", "Yes"))))</f>
        <v>No</v>
      </c>
    </row>
    <row r="32" spans="1:12" x14ac:dyDescent="0.25">
      <c r="A32" s="142" t="s">
        <v>22</v>
      </c>
      <c r="B32" s="21" t="s">
        <v>213</v>
      </c>
      <c r="C32" s="1">
        <v>47</v>
      </c>
      <c r="D32" s="7" t="str">
        <f t="shared" si="17"/>
        <v>N/A</v>
      </c>
      <c r="E32" s="1">
        <v>79</v>
      </c>
      <c r="F32" s="7" t="str">
        <f t="shared" si="18"/>
        <v>N/A</v>
      </c>
      <c r="G32" s="1">
        <v>115</v>
      </c>
      <c r="H32" s="7" t="str">
        <f t="shared" si="19"/>
        <v>N/A</v>
      </c>
      <c r="I32" s="8">
        <v>68.09</v>
      </c>
      <c r="J32" s="8">
        <v>45.57</v>
      </c>
      <c r="K32" s="25" t="s">
        <v>734</v>
      </c>
      <c r="L32" s="85" t="str">
        <f t="shared" si="20"/>
        <v>No</v>
      </c>
    </row>
    <row r="33" spans="1:12" x14ac:dyDescent="0.25">
      <c r="A33" s="142" t="s">
        <v>448</v>
      </c>
      <c r="B33" s="25" t="s">
        <v>213</v>
      </c>
      <c r="C33" s="1">
        <v>36</v>
      </c>
      <c r="D33" s="1" t="str">
        <f t="shared" si="17"/>
        <v>N/A</v>
      </c>
      <c r="E33" s="1">
        <v>65</v>
      </c>
      <c r="F33" s="1" t="str">
        <f t="shared" si="18"/>
        <v>N/A</v>
      </c>
      <c r="G33" s="1">
        <v>93</v>
      </c>
      <c r="H33" s="7" t="str">
        <f t="shared" si="19"/>
        <v>N/A</v>
      </c>
      <c r="I33" s="8">
        <v>80.56</v>
      </c>
      <c r="J33" s="8">
        <v>43.08</v>
      </c>
      <c r="K33" s="25" t="s">
        <v>734</v>
      </c>
      <c r="L33" s="85" t="str">
        <f t="shared" si="20"/>
        <v>No</v>
      </c>
    </row>
    <row r="34" spans="1:12" x14ac:dyDescent="0.25">
      <c r="A34" s="142" t="s">
        <v>1217</v>
      </c>
      <c r="B34" s="3" t="s">
        <v>213</v>
      </c>
      <c r="C34" s="1">
        <v>0</v>
      </c>
      <c r="D34" s="5" t="str">
        <f t="shared" ref="D34:D38" si="21">IF($B34="N/A","N/A",IF(C34&lt;0,"No","Yes"))</f>
        <v>N/A</v>
      </c>
      <c r="E34" s="1">
        <v>0</v>
      </c>
      <c r="F34" s="5" t="str">
        <f t="shared" ref="F34:F38" si="22">IF($B34="N/A","N/A",IF(E34&lt;0,"No","Yes"))</f>
        <v>N/A</v>
      </c>
      <c r="G34" s="1">
        <v>11</v>
      </c>
      <c r="H34" s="5" t="str">
        <f t="shared" ref="H34:H38" si="23">IF($B34="N/A","N/A",IF(G34&lt;0,"No","Yes"))</f>
        <v>N/A</v>
      </c>
      <c r="I34" s="8" t="s">
        <v>1750</v>
      </c>
      <c r="J34" s="8" t="s">
        <v>1750</v>
      </c>
      <c r="K34" s="1" t="s">
        <v>734</v>
      </c>
      <c r="L34" s="85" t="str">
        <f t="shared" si="20"/>
        <v>N/A</v>
      </c>
    </row>
    <row r="35" spans="1:12" x14ac:dyDescent="0.25">
      <c r="A35" s="142" t="s">
        <v>1218</v>
      </c>
      <c r="B35" s="3" t="s">
        <v>213</v>
      </c>
      <c r="C35" s="1">
        <v>0</v>
      </c>
      <c r="D35" s="5" t="str">
        <f t="shared" si="21"/>
        <v>N/A</v>
      </c>
      <c r="E35" s="1">
        <v>0</v>
      </c>
      <c r="F35" s="5" t="str">
        <f t="shared" si="22"/>
        <v>N/A</v>
      </c>
      <c r="G35" s="1">
        <v>0</v>
      </c>
      <c r="H35" s="5" t="str">
        <f t="shared" si="23"/>
        <v>N/A</v>
      </c>
      <c r="I35" s="8" t="s">
        <v>1750</v>
      </c>
      <c r="J35" s="8" t="s">
        <v>1750</v>
      </c>
      <c r="K35" s="1" t="s">
        <v>734</v>
      </c>
      <c r="L35" s="85" t="str">
        <f t="shared" si="20"/>
        <v>N/A</v>
      </c>
    </row>
    <row r="36" spans="1:12" x14ac:dyDescent="0.25">
      <c r="A36" s="142" t="s">
        <v>1219</v>
      </c>
      <c r="B36" s="3" t="s">
        <v>213</v>
      </c>
      <c r="C36" s="1">
        <v>0</v>
      </c>
      <c r="D36" s="5" t="str">
        <f t="shared" si="21"/>
        <v>N/A</v>
      </c>
      <c r="E36" s="1">
        <v>0</v>
      </c>
      <c r="F36" s="5" t="str">
        <f t="shared" si="22"/>
        <v>N/A</v>
      </c>
      <c r="G36" s="1">
        <v>0</v>
      </c>
      <c r="H36" s="5" t="str">
        <f t="shared" si="23"/>
        <v>N/A</v>
      </c>
      <c r="I36" s="8" t="s">
        <v>1750</v>
      </c>
      <c r="J36" s="8" t="s">
        <v>1750</v>
      </c>
      <c r="K36" s="1" t="s">
        <v>734</v>
      </c>
      <c r="L36" s="85" t="str">
        <f t="shared" si="20"/>
        <v>N/A</v>
      </c>
    </row>
    <row r="37" spans="1:12" x14ac:dyDescent="0.25">
      <c r="A37" s="142" t="s">
        <v>1220</v>
      </c>
      <c r="B37" s="3" t="s">
        <v>213</v>
      </c>
      <c r="C37" s="1">
        <v>36</v>
      </c>
      <c r="D37" s="5" t="str">
        <f t="shared" si="21"/>
        <v>N/A</v>
      </c>
      <c r="E37" s="1">
        <v>65</v>
      </c>
      <c r="F37" s="5" t="str">
        <f t="shared" si="22"/>
        <v>N/A</v>
      </c>
      <c r="G37" s="1">
        <v>92</v>
      </c>
      <c r="H37" s="5" t="str">
        <f t="shared" si="23"/>
        <v>N/A</v>
      </c>
      <c r="I37" s="8">
        <v>80.56</v>
      </c>
      <c r="J37" s="8">
        <v>41.54</v>
      </c>
      <c r="K37" s="1" t="s">
        <v>734</v>
      </c>
      <c r="L37" s="85" t="str">
        <f t="shared" si="20"/>
        <v>No</v>
      </c>
    </row>
    <row r="38" spans="1:12" x14ac:dyDescent="0.25">
      <c r="A38" s="142" t="s">
        <v>1221</v>
      </c>
      <c r="B38" s="3" t="s">
        <v>213</v>
      </c>
      <c r="C38" s="1">
        <v>0</v>
      </c>
      <c r="D38" s="5" t="str">
        <f t="shared" si="21"/>
        <v>N/A</v>
      </c>
      <c r="E38" s="1">
        <v>0</v>
      </c>
      <c r="F38" s="5" t="str">
        <f t="shared" si="22"/>
        <v>N/A</v>
      </c>
      <c r="G38" s="1">
        <v>0</v>
      </c>
      <c r="H38" s="5" t="str">
        <f t="shared" si="23"/>
        <v>N/A</v>
      </c>
      <c r="I38" s="8" t="s">
        <v>1750</v>
      </c>
      <c r="J38" s="8" t="s">
        <v>1750</v>
      </c>
      <c r="K38" s="1" t="s">
        <v>734</v>
      </c>
      <c r="L38" s="85" t="str">
        <f t="shared" si="20"/>
        <v>N/A</v>
      </c>
    </row>
    <row r="39" spans="1:12" x14ac:dyDescent="0.25">
      <c r="A39" s="142" t="s">
        <v>449</v>
      </c>
      <c r="B39" s="25" t="s">
        <v>213</v>
      </c>
      <c r="C39" s="1">
        <v>11</v>
      </c>
      <c r="D39" s="1" t="str">
        <f t="shared" si="17"/>
        <v>N/A</v>
      </c>
      <c r="E39" s="1">
        <v>14</v>
      </c>
      <c r="F39" s="1" t="str">
        <f t="shared" si="18"/>
        <v>N/A</v>
      </c>
      <c r="G39" s="1">
        <v>21</v>
      </c>
      <c r="H39" s="7" t="str">
        <f t="shared" si="19"/>
        <v>N/A</v>
      </c>
      <c r="I39" s="8">
        <v>27.27</v>
      </c>
      <c r="J39" s="8">
        <v>50</v>
      </c>
      <c r="K39" s="25" t="s">
        <v>734</v>
      </c>
      <c r="L39" s="85" t="str">
        <f t="shared" si="20"/>
        <v>No</v>
      </c>
    </row>
    <row r="40" spans="1:12" x14ac:dyDescent="0.25">
      <c r="A40" s="142" t="s">
        <v>1222</v>
      </c>
      <c r="B40" s="3" t="s">
        <v>213</v>
      </c>
      <c r="C40" s="1">
        <v>11</v>
      </c>
      <c r="D40" s="5" t="str">
        <f t="shared" ref="D40:D45" si="24">IF($B40="N/A","N/A",IF(C40&lt;0,"No","Yes"))</f>
        <v>N/A</v>
      </c>
      <c r="E40" s="1">
        <v>11</v>
      </c>
      <c r="F40" s="5" t="str">
        <f t="shared" ref="F40:F45" si="25">IF($B40="N/A","N/A",IF(E40&lt;0,"No","Yes"))</f>
        <v>N/A</v>
      </c>
      <c r="G40" s="1">
        <v>11</v>
      </c>
      <c r="H40" s="5" t="str">
        <f t="shared" ref="H40:H45" si="26">IF($B40="N/A","N/A",IF(G40&lt;0,"No","Yes"))</f>
        <v>N/A</v>
      </c>
      <c r="I40" s="8">
        <v>0</v>
      </c>
      <c r="J40" s="8">
        <v>100</v>
      </c>
      <c r="K40" s="1" t="s">
        <v>734</v>
      </c>
      <c r="L40" s="85" t="str">
        <f t="shared" si="20"/>
        <v>No</v>
      </c>
    </row>
    <row r="41" spans="1:12" x14ac:dyDescent="0.25">
      <c r="A41" s="142" t="s">
        <v>1223</v>
      </c>
      <c r="B41" s="3" t="s">
        <v>213</v>
      </c>
      <c r="C41" s="1">
        <v>0</v>
      </c>
      <c r="D41" s="5" t="str">
        <f t="shared" si="24"/>
        <v>N/A</v>
      </c>
      <c r="E41" s="1">
        <v>0</v>
      </c>
      <c r="F41" s="5" t="str">
        <f t="shared" si="25"/>
        <v>N/A</v>
      </c>
      <c r="G41" s="1">
        <v>0</v>
      </c>
      <c r="H41" s="5" t="str">
        <f t="shared" si="26"/>
        <v>N/A</v>
      </c>
      <c r="I41" s="8" t="s">
        <v>1750</v>
      </c>
      <c r="J41" s="8" t="s">
        <v>1750</v>
      </c>
      <c r="K41" s="1" t="s">
        <v>734</v>
      </c>
      <c r="L41" s="85" t="str">
        <f t="shared" si="20"/>
        <v>N/A</v>
      </c>
    </row>
    <row r="42" spans="1:12" x14ac:dyDescent="0.25">
      <c r="A42" s="142" t="s">
        <v>1224</v>
      </c>
      <c r="B42" s="3" t="s">
        <v>213</v>
      </c>
      <c r="C42" s="1">
        <v>0</v>
      </c>
      <c r="D42" s="5" t="str">
        <f t="shared" si="24"/>
        <v>N/A</v>
      </c>
      <c r="E42" s="1">
        <v>0</v>
      </c>
      <c r="F42" s="5" t="str">
        <f t="shared" si="25"/>
        <v>N/A</v>
      </c>
      <c r="G42" s="1">
        <v>11</v>
      </c>
      <c r="H42" s="5" t="str">
        <f t="shared" si="26"/>
        <v>N/A</v>
      </c>
      <c r="I42" s="8" t="s">
        <v>1750</v>
      </c>
      <c r="J42" s="8" t="s">
        <v>1750</v>
      </c>
      <c r="K42" s="1" t="s">
        <v>734</v>
      </c>
      <c r="L42" s="85" t="str">
        <f t="shared" si="20"/>
        <v>N/A</v>
      </c>
    </row>
    <row r="43" spans="1:12" x14ac:dyDescent="0.25">
      <c r="A43" s="142" t="s">
        <v>1225</v>
      </c>
      <c r="B43" s="3" t="s">
        <v>213</v>
      </c>
      <c r="C43" s="1">
        <v>0</v>
      </c>
      <c r="D43" s="5" t="str">
        <f t="shared" si="24"/>
        <v>N/A</v>
      </c>
      <c r="E43" s="1">
        <v>0</v>
      </c>
      <c r="F43" s="5" t="str">
        <f t="shared" si="25"/>
        <v>N/A</v>
      </c>
      <c r="G43" s="1">
        <v>0</v>
      </c>
      <c r="H43" s="5" t="str">
        <f t="shared" si="26"/>
        <v>N/A</v>
      </c>
      <c r="I43" s="8" t="s">
        <v>1750</v>
      </c>
      <c r="J43" s="8" t="s">
        <v>1750</v>
      </c>
      <c r="K43" s="1" t="s">
        <v>734</v>
      </c>
      <c r="L43" s="85" t="str">
        <f t="shared" si="20"/>
        <v>N/A</v>
      </c>
    </row>
    <row r="44" spans="1:12" x14ac:dyDescent="0.25">
      <c r="A44" s="142" t="s">
        <v>1226</v>
      </c>
      <c r="B44" s="3" t="s">
        <v>213</v>
      </c>
      <c r="C44" s="1">
        <v>11</v>
      </c>
      <c r="D44" s="5" t="str">
        <f t="shared" si="24"/>
        <v>N/A</v>
      </c>
      <c r="E44" s="1">
        <v>12</v>
      </c>
      <c r="F44" s="5" t="str">
        <f t="shared" si="25"/>
        <v>N/A</v>
      </c>
      <c r="G44" s="1">
        <v>16</v>
      </c>
      <c r="H44" s="5" t="str">
        <f t="shared" si="26"/>
        <v>N/A</v>
      </c>
      <c r="I44" s="8">
        <v>33.33</v>
      </c>
      <c r="J44" s="8">
        <v>33.33</v>
      </c>
      <c r="K44" s="1" t="s">
        <v>734</v>
      </c>
      <c r="L44" s="85" t="str">
        <f t="shared" si="20"/>
        <v>No</v>
      </c>
    </row>
    <row r="45" spans="1:12" x14ac:dyDescent="0.25">
      <c r="A45" s="142" t="s">
        <v>1227</v>
      </c>
      <c r="B45" s="3" t="s">
        <v>213</v>
      </c>
      <c r="C45" s="1">
        <v>0</v>
      </c>
      <c r="D45" s="5" t="str">
        <f t="shared" si="24"/>
        <v>N/A</v>
      </c>
      <c r="E45" s="1">
        <v>0</v>
      </c>
      <c r="F45" s="5" t="str">
        <f t="shared" si="25"/>
        <v>N/A</v>
      </c>
      <c r="G45" s="1">
        <v>0</v>
      </c>
      <c r="H45" s="5" t="str">
        <f t="shared" si="26"/>
        <v>N/A</v>
      </c>
      <c r="I45" s="8" t="s">
        <v>1750</v>
      </c>
      <c r="J45" s="8" t="s">
        <v>1750</v>
      </c>
      <c r="K45" s="1" t="s">
        <v>734</v>
      </c>
      <c r="L45" s="85" t="str">
        <f t="shared" si="20"/>
        <v>N/A</v>
      </c>
    </row>
    <row r="46" spans="1:12" x14ac:dyDescent="0.25">
      <c r="A46" s="142" t="s">
        <v>450</v>
      </c>
      <c r="B46" s="25" t="s">
        <v>213</v>
      </c>
      <c r="C46" s="1">
        <v>0</v>
      </c>
      <c r="D46" s="1" t="str">
        <f t="shared" si="17"/>
        <v>N/A</v>
      </c>
      <c r="E46" s="1">
        <v>0</v>
      </c>
      <c r="F46" s="1" t="str">
        <f t="shared" si="18"/>
        <v>N/A</v>
      </c>
      <c r="G46" s="1">
        <v>11</v>
      </c>
      <c r="H46" s="7" t="str">
        <f t="shared" si="19"/>
        <v>N/A</v>
      </c>
      <c r="I46" s="8" t="s">
        <v>1750</v>
      </c>
      <c r="J46" s="8" t="s">
        <v>1750</v>
      </c>
      <c r="K46" s="25" t="s">
        <v>734</v>
      </c>
      <c r="L46" s="85" t="str">
        <f t="shared" si="20"/>
        <v>N/A</v>
      </c>
    </row>
    <row r="47" spans="1:12" x14ac:dyDescent="0.25">
      <c r="A47" s="142" t="s">
        <v>1228</v>
      </c>
      <c r="B47" s="3" t="s">
        <v>213</v>
      </c>
      <c r="C47" s="1">
        <v>0</v>
      </c>
      <c r="D47" s="5" t="str">
        <f t="shared" ref="D47:D53" si="27">IF($B47="N/A","N/A",IF(C47&lt;0,"No","Yes"))</f>
        <v>N/A</v>
      </c>
      <c r="E47" s="1">
        <v>0</v>
      </c>
      <c r="F47" s="5" t="str">
        <f t="shared" ref="F47:F53" si="28">IF($B47="N/A","N/A",IF(E47&lt;0,"No","Yes"))</f>
        <v>N/A</v>
      </c>
      <c r="G47" s="1">
        <v>0</v>
      </c>
      <c r="H47" s="5" t="str">
        <f t="shared" ref="H47:H53" si="29">IF($B47="N/A","N/A",IF(G47&lt;0,"No","Yes"))</f>
        <v>N/A</v>
      </c>
      <c r="I47" s="8" t="s">
        <v>1750</v>
      </c>
      <c r="J47" s="8" t="s">
        <v>1750</v>
      </c>
      <c r="K47" s="1" t="s">
        <v>734</v>
      </c>
      <c r="L47" s="85" t="str">
        <f t="shared" si="20"/>
        <v>N/A</v>
      </c>
    </row>
    <row r="48" spans="1:12" x14ac:dyDescent="0.25">
      <c r="A48" s="142" t="s">
        <v>1229</v>
      </c>
      <c r="B48" s="3" t="s">
        <v>213</v>
      </c>
      <c r="C48" s="1">
        <v>0</v>
      </c>
      <c r="D48" s="5" t="str">
        <f t="shared" si="27"/>
        <v>N/A</v>
      </c>
      <c r="E48" s="1">
        <v>0</v>
      </c>
      <c r="F48" s="5" t="str">
        <f t="shared" si="28"/>
        <v>N/A</v>
      </c>
      <c r="G48" s="1">
        <v>0</v>
      </c>
      <c r="H48" s="5" t="str">
        <f t="shared" si="29"/>
        <v>N/A</v>
      </c>
      <c r="I48" s="8" t="s">
        <v>1750</v>
      </c>
      <c r="J48" s="8" t="s">
        <v>1750</v>
      </c>
      <c r="K48" s="1" t="s">
        <v>734</v>
      </c>
      <c r="L48" s="85" t="str">
        <f t="shared" si="20"/>
        <v>N/A</v>
      </c>
    </row>
    <row r="49" spans="1:12" x14ac:dyDescent="0.25">
      <c r="A49" s="142" t="s">
        <v>1230</v>
      </c>
      <c r="B49" s="3" t="s">
        <v>213</v>
      </c>
      <c r="C49" s="1">
        <v>0</v>
      </c>
      <c r="D49" s="5" t="str">
        <f t="shared" si="27"/>
        <v>N/A</v>
      </c>
      <c r="E49" s="1">
        <v>0</v>
      </c>
      <c r="F49" s="5" t="str">
        <f t="shared" si="28"/>
        <v>N/A</v>
      </c>
      <c r="G49" s="1">
        <v>0</v>
      </c>
      <c r="H49" s="5" t="str">
        <f t="shared" si="29"/>
        <v>N/A</v>
      </c>
      <c r="I49" s="8" t="s">
        <v>1750</v>
      </c>
      <c r="J49" s="8" t="s">
        <v>1750</v>
      </c>
      <c r="K49" s="1" t="s">
        <v>734</v>
      </c>
      <c r="L49" s="85" t="str">
        <f t="shared" si="20"/>
        <v>N/A</v>
      </c>
    </row>
    <row r="50" spans="1:12" x14ac:dyDescent="0.25">
      <c r="A50" s="142" t="s">
        <v>1231</v>
      </c>
      <c r="B50" s="3" t="s">
        <v>213</v>
      </c>
      <c r="C50" s="1">
        <v>0</v>
      </c>
      <c r="D50" s="5" t="str">
        <f t="shared" si="27"/>
        <v>N/A</v>
      </c>
      <c r="E50" s="1">
        <v>0</v>
      </c>
      <c r="F50" s="5" t="str">
        <f t="shared" si="28"/>
        <v>N/A</v>
      </c>
      <c r="G50" s="1">
        <v>0</v>
      </c>
      <c r="H50" s="5" t="str">
        <f t="shared" si="29"/>
        <v>N/A</v>
      </c>
      <c r="I50" s="8" t="s">
        <v>1750</v>
      </c>
      <c r="J50" s="8" t="s">
        <v>1750</v>
      </c>
      <c r="K50" s="1" t="s">
        <v>734</v>
      </c>
      <c r="L50" s="85" t="str">
        <f t="shared" si="20"/>
        <v>N/A</v>
      </c>
    </row>
    <row r="51" spans="1:12" x14ac:dyDescent="0.25">
      <c r="A51" s="142" t="s">
        <v>1232</v>
      </c>
      <c r="B51" s="3" t="s">
        <v>213</v>
      </c>
      <c r="C51" s="1">
        <v>0</v>
      </c>
      <c r="D51" s="5" t="str">
        <f t="shared" si="27"/>
        <v>N/A</v>
      </c>
      <c r="E51" s="1">
        <v>0</v>
      </c>
      <c r="F51" s="5" t="str">
        <f t="shared" si="28"/>
        <v>N/A</v>
      </c>
      <c r="G51" s="1">
        <v>11</v>
      </c>
      <c r="H51" s="5" t="str">
        <f t="shared" si="29"/>
        <v>N/A</v>
      </c>
      <c r="I51" s="8" t="s">
        <v>1750</v>
      </c>
      <c r="J51" s="8" t="s">
        <v>1750</v>
      </c>
      <c r="K51" s="1" t="s">
        <v>734</v>
      </c>
      <c r="L51" s="85" t="str">
        <f t="shared" si="20"/>
        <v>N/A</v>
      </c>
    </row>
    <row r="52" spans="1:12" x14ac:dyDescent="0.25">
      <c r="A52" s="142" t="s">
        <v>1233</v>
      </c>
      <c r="B52" s="3" t="s">
        <v>213</v>
      </c>
      <c r="C52" s="1">
        <v>0</v>
      </c>
      <c r="D52" s="5" t="str">
        <f t="shared" si="27"/>
        <v>N/A</v>
      </c>
      <c r="E52" s="1">
        <v>0</v>
      </c>
      <c r="F52" s="5" t="str">
        <f t="shared" si="28"/>
        <v>N/A</v>
      </c>
      <c r="G52" s="1">
        <v>0</v>
      </c>
      <c r="H52" s="5" t="str">
        <f t="shared" si="29"/>
        <v>N/A</v>
      </c>
      <c r="I52" s="8" t="s">
        <v>1750</v>
      </c>
      <c r="J52" s="8" t="s">
        <v>1750</v>
      </c>
      <c r="K52" s="1" t="s">
        <v>734</v>
      </c>
      <c r="L52" s="85" t="str">
        <f t="shared" si="20"/>
        <v>N/A</v>
      </c>
    </row>
    <row r="53" spans="1:12" x14ac:dyDescent="0.25">
      <c r="A53" s="142" t="s">
        <v>1234</v>
      </c>
      <c r="B53" s="3" t="s">
        <v>213</v>
      </c>
      <c r="C53" s="1">
        <v>0</v>
      </c>
      <c r="D53" s="5" t="str">
        <f t="shared" si="27"/>
        <v>N/A</v>
      </c>
      <c r="E53" s="1">
        <v>0</v>
      </c>
      <c r="F53" s="5" t="str">
        <f t="shared" si="28"/>
        <v>N/A</v>
      </c>
      <c r="G53" s="1">
        <v>0</v>
      </c>
      <c r="H53" s="5" t="str">
        <f t="shared" si="29"/>
        <v>N/A</v>
      </c>
      <c r="I53" s="8" t="s">
        <v>1750</v>
      </c>
      <c r="J53" s="8" t="s">
        <v>1750</v>
      </c>
      <c r="K53" s="1" t="s">
        <v>734</v>
      </c>
      <c r="L53" s="85" t="str">
        <f t="shared" si="20"/>
        <v>N/A</v>
      </c>
    </row>
    <row r="54" spans="1:12" x14ac:dyDescent="0.25">
      <c r="A54" s="142" t="s">
        <v>451</v>
      </c>
      <c r="B54" s="25" t="s">
        <v>213</v>
      </c>
      <c r="C54" s="1">
        <v>0</v>
      </c>
      <c r="D54" s="1" t="str">
        <f t="shared" si="17"/>
        <v>N/A</v>
      </c>
      <c r="E54" s="1">
        <v>0</v>
      </c>
      <c r="F54" s="1" t="str">
        <f t="shared" si="18"/>
        <v>N/A</v>
      </c>
      <c r="G54" s="1">
        <v>0</v>
      </c>
      <c r="H54" s="7" t="str">
        <f t="shared" si="19"/>
        <v>N/A</v>
      </c>
      <c r="I54" s="8" t="s">
        <v>1750</v>
      </c>
      <c r="J54" s="8" t="s">
        <v>1750</v>
      </c>
      <c r="K54" s="25" t="s">
        <v>734</v>
      </c>
      <c r="L54" s="85" t="str">
        <f t="shared" si="20"/>
        <v>N/A</v>
      </c>
    </row>
    <row r="55" spans="1:12" x14ac:dyDescent="0.25">
      <c r="A55" s="142" t="s">
        <v>1235</v>
      </c>
      <c r="B55" s="3" t="s">
        <v>213</v>
      </c>
      <c r="C55" s="1">
        <v>0</v>
      </c>
      <c r="D55" s="5" t="str">
        <f t="shared" ref="D55:D60" si="30">IF($B55="N/A","N/A",IF(C55&lt;0,"No","Yes"))</f>
        <v>N/A</v>
      </c>
      <c r="E55" s="1">
        <v>0</v>
      </c>
      <c r="F55" s="5" t="str">
        <f t="shared" ref="F55:F60" si="31">IF($B55="N/A","N/A",IF(E55&lt;0,"No","Yes"))</f>
        <v>N/A</v>
      </c>
      <c r="G55" s="1">
        <v>0</v>
      </c>
      <c r="H55" s="5" t="str">
        <f t="shared" ref="H55:H60" si="32">IF($B55="N/A","N/A",IF(G55&lt;0,"No","Yes"))</f>
        <v>N/A</v>
      </c>
      <c r="I55" s="8" t="s">
        <v>1750</v>
      </c>
      <c r="J55" s="8" t="s">
        <v>1750</v>
      </c>
      <c r="K55" s="1" t="s">
        <v>734</v>
      </c>
      <c r="L55" s="85" t="str">
        <f t="shared" si="20"/>
        <v>N/A</v>
      </c>
    </row>
    <row r="56" spans="1:12" x14ac:dyDescent="0.25">
      <c r="A56" s="142" t="s">
        <v>1236</v>
      </c>
      <c r="B56" s="3" t="s">
        <v>213</v>
      </c>
      <c r="C56" s="1">
        <v>0</v>
      </c>
      <c r="D56" s="5" t="str">
        <f t="shared" si="30"/>
        <v>N/A</v>
      </c>
      <c r="E56" s="1">
        <v>0</v>
      </c>
      <c r="F56" s="5" t="str">
        <f t="shared" si="31"/>
        <v>N/A</v>
      </c>
      <c r="G56" s="1">
        <v>0</v>
      </c>
      <c r="H56" s="5" t="str">
        <f t="shared" si="32"/>
        <v>N/A</v>
      </c>
      <c r="I56" s="8" t="s">
        <v>1750</v>
      </c>
      <c r="J56" s="8" t="s">
        <v>1750</v>
      </c>
      <c r="K56" s="1" t="s">
        <v>734</v>
      </c>
      <c r="L56" s="85" t="str">
        <f t="shared" si="20"/>
        <v>N/A</v>
      </c>
    </row>
    <row r="57" spans="1:12" x14ac:dyDescent="0.25">
      <c r="A57" s="142" t="s">
        <v>1237</v>
      </c>
      <c r="B57" s="3" t="s">
        <v>213</v>
      </c>
      <c r="C57" s="1">
        <v>0</v>
      </c>
      <c r="D57" s="5" t="str">
        <f t="shared" si="30"/>
        <v>N/A</v>
      </c>
      <c r="E57" s="1">
        <v>0</v>
      </c>
      <c r="F57" s="5" t="str">
        <f t="shared" si="31"/>
        <v>N/A</v>
      </c>
      <c r="G57" s="1">
        <v>0</v>
      </c>
      <c r="H57" s="5" t="str">
        <f t="shared" si="32"/>
        <v>N/A</v>
      </c>
      <c r="I57" s="8" t="s">
        <v>1750</v>
      </c>
      <c r="J57" s="8" t="s">
        <v>1750</v>
      </c>
      <c r="K57" s="1" t="s">
        <v>734</v>
      </c>
      <c r="L57" s="85" t="str">
        <f t="shared" si="20"/>
        <v>N/A</v>
      </c>
    </row>
    <row r="58" spans="1:12" x14ac:dyDescent="0.25">
      <c r="A58" s="142" t="s">
        <v>1238</v>
      </c>
      <c r="B58" s="3" t="s">
        <v>213</v>
      </c>
      <c r="C58" s="1">
        <v>0</v>
      </c>
      <c r="D58" s="5" t="str">
        <f t="shared" si="30"/>
        <v>N/A</v>
      </c>
      <c r="E58" s="1">
        <v>0</v>
      </c>
      <c r="F58" s="5" t="str">
        <f t="shared" si="31"/>
        <v>N/A</v>
      </c>
      <c r="G58" s="1">
        <v>0</v>
      </c>
      <c r="H58" s="5" t="str">
        <f t="shared" si="32"/>
        <v>N/A</v>
      </c>
      <c r="I58" s="8" t="s">
        <v>1750</v>
      </c>
      <c r="J58" s="8" t="s">
        <v>1750</v>
      </c>
      <c r="K58" s="1" t="s">
        <v>734</v>
      </c>
      <c r="L58" s="85" t="str">
        <f t="shared" si="20"/>
        <v>N/A</v>
      </c>
    </row>
    <row r="59" spans="1:12" x14ac:dyDescent="0.25">
      <c r="A59" s="142" t="s">
        <v>1239</v>
      </c>
      <c r="B59" s="3" t="s">
        <v>213</v>
      </c>
      <c r="C59" s="1">
        <v>0</v>
      </c>
      <c r="D59" s="5" t="str">
        <f t="shared" si="30"/>
        <v>N/A</v>
      </c>
      <c r="E59" s="1">
        <v>0</v>
      </c>
      <c r="F59" s="5" t="str">
        <f t="shared" si="31"/>
        <v>N/A</v>
      </c>
      <c r="G59" s="1">
        <v>0</v>
      </c>
      <c r="H59" s="5" t="str">
        <f t="shared" si="32"/>
        <v>N/A</v>
      </c>
      <c r="I59" s="8" t="s">
        <v>1750</v>
      </c>
      <c r="J59" s="8" t="s">
        <v>1750</v>
      </c>
      <c r="K59" s="1" t="s">
        <v>734</v>
      </c>
      <c r="L59" s="85" t="str">
        <f t="shared" si="20"/>
        <v>N/A</v>
      </c>
    </row>
    <row r="60" spans="1:12" x14ac:dyDescent="0.25">
      <c r="A60" s="142" t="s">
        <v>1240</v>
      </c>
      <c r="B60" s="3" t="s">
        <v>213</v>
      </c>
      <c r="C60" s="1">
        <v>0</v>
      </c>
      <c r="D60" s="5" t="str">
        <f t="shared" si="30"/>
        <v>N/A</v>
      </c>
      <c r="E60" s="1">
        <v>0</v>
      </c>
      <c r="F60" s="5" t="str">
        <f t="shared" si="31"/>
        <v>N/A</v>
      </c>
      <c r="G60" s="1">
        <v>0</v>
      </c>
      <c r="H60" s="5" t="str">
        <f t="shared" si="32"/>
        <v>N/A</v>
      </c>
      <c r="I60" s="8" t="s">
        <v>1750</v>
      </c>
      <c r="J60" s="8" t="s">
        <v>1750</v>
      </c>
      <c r="K60" s="1" t="s">
        <v>734</v>
      </c>
      <c r="L60" s="85" t="str">
        <f t="shared" si="20"/>
        <v>N/A</v>
      </c>
    </row>
    <row r="61" spans="1:12" x14ac:dyDescent="0.25">
      <c r="A61" s="84" t="s">
        <v>186</v>
      </c>
      <c r="B61" s="21" t="s">
        <v>213</v>
      </c>
      <c r="C61" s="1">
        <v>0</v>
      </c>
      <c r="D61" s="1" t="str">
        <f t="shared" si="17"/>
        <v>N/A</v>
      </c>
      <c r="E61" s="1">
        <v>0</v>
      </c>
      <c r="F61" s="1" t="str">
        <f t="shared" si="18"/>
        <v>N/A</v>
      </c>
      <c r="G61" s="1">
        <v>0</v>
      </c>
      <c r="H61" s="7" t="str">
        <f t="shared" si="19"/>
        <v>N/A</v>
      </c>
      <c r="I61" s="8" t="s">
        <v>1750</v>
      </c>
      <c r="J61" s="8" t="s">
        <v>1750</v>
      </c>
      <c r="K61" s="25" t="s">
        <v>734</v>
      </c>
      <c r="L61" s="85" t="str">
        <f>IF(J61="Div by 0", "N/A", IF(OR(J61="N/A",K61="N/A"),"N/A", IF(J61&gt;VALUE(MID(K61,1,2)), "No", IF(J61&lt;-1*VALUE(MID(K61,1,2)), "No", "Yes"))))</f>
        <v>N/A</v>
      </c>
    </row>
    <row r="62" spans="1:12" x14ac:dyDescent="0.25">
      <c r="A62" s="84" t="s">
        <v>187</v>
      </c>
      <c r="B62" s="21" t="s">
        <v>213</v>
      </c>
      <c r="C62" s="1">
        <v>0</v>
      </c>
      <c r="D62" s="1" t="str">
        <f t="shared" si="17"/>
        <v>N/A</v>
      </c>
      <c r="E62" s="1">
        <v>0</v>
      </c>
      <c r="F62" s="1" t="str">
        <f t="shared" si="18"/>
        <v>N/A</v>
      </c>
      <c r="G62" s="1">
        <v>0</v>
      </c>
      <c r="H62" s="7" t="str">
        <f t="shared" si="19"/>
        <v>N/A</v>
      </c>
      <c r="I62" s="8" t="s">
        <v>1750</v>
      </c>
      <c r="J62" s="8" t="s">
        <v>1750</v>
      </c>
      <c r="K62" s="25" t="s">
        <v>734</v>
      </c>
      <c r="L62" s="85" t="str">
        <f t="shared" ref="L62:L69" si="33">IF(J62="Div by 0", "N/A", IF(OR(J62="N/A",K62="N/A"),"N/A", IF(J62&gt;VALUE(MID(K62,1,2)), "No", IF(J62&lt;-1*VALUE(MID(K62,1,2)), "No", "Yes"))))</f>
        <v>N/A</v>
      </c>
    </row>
    <row r="63" spans="1:12" x14ac:dyDescent="0.25">
      <c r="A63" s="84" t="s">
        <v>188</v>
      </c>
      <c r="B63" s="21" t="s">
        <v>213</v>
      </c>
      <c r="C63" s="1">
        <v>0</v>
      </c>
      <c r="D63" s="1" t="str">
        <f t="shared" si="17"/>
        <v>N/A</v>
      </c>
      <c r="E63" s="1">
        <v>0</v>
      </c>
      <c r="F63" s="1" t="str">
        <f t="shared" si="18"/>
        <v>N/A</v>
      </c>
      <c r="G63" s="1">
        <v>11</v>
      </c>
      <c r="H63" s="7" t="str">
        <f t="shared" si="19"/>
        <v>N/A</v>
      </c>
      <c r="I63" s="8" t="s">
        <v>1750</v>
      </c>
      <c r="J63" s="8" t="s">
        <v>1750</v>
      </c>
      <c r="K63" s="25" t="s">
        <v>734</v>
      </c>
      <c r="L63" s="85" t="str">
        <f t="shared" si="33"/>
        <v>N/A</v>
      </c>
    </row>
    <row r="64" spans="1:12" x14ac:dyDescent="0.25">
      <c r="A64" s="84" t="s">
        <v>189</v>
      </c>
      <c r="B64" s="21" t="s">
        <v>213</v>
      </c>
      <c r="C64" s="1">
        <v>0</v>
      </c>
      <c r="D64" s="1" t="str">
        <f t="shared" si="17"/>
        <v>N/A</v>
      </c>
      <c r="E64" s="1">
        <v>0</v>
      </c>
      <c r="F64" s="1" t="str">
        <f t="shared" si="18"/>
        <v>N/A</v>
      </c>
      <c r="G64" s="1">
        <v>0</v>
      </c>
      <c r="H64" s="7" t="str">
        <f t="shared" si="19"/>
        <v>N/A</v>
      </c>
      <c r="I64" s="8" t="s">
        <v>1750</v>
      </c>
      <c r="J64" s="8" t="s">
        <v>1750</v>
      </c>
      <c r="K64" s="25" t="s">
        <v>734</v>
      </c>
      <c r="L64" s="85" t="str">
        <f t="shared" si="33"/>
        <v>N/A</v>
      </c>
    </row>
    <row r="65" spans="1:12" x14ac:dyDescent="0.25">
      <c r="A65" s="84" t="s">
        <v>190</v>
      </c>
      <c r="B65" s="21" t="s">
        <v>213</v>
      </c>
      <c r="C65" s="1">
        <v>0</v>
      </c>
      <c r="D65" s="1" t="str">
        <f t="shared" si="17"/>
        <v>N/A</v>
      </c>
      <c r="E65" s="1">
        <v>0</v>
      </c>
      <c r="F65" s="1" t="str">
        <f t="shared" si="18"/>
        <v>N/A</v>
      </c>
      <c r="G65" s="1">
        <v>0</v>
      </c>
      <c r="H65" s="7" t="str">
        <f t="shared" si="19"/>
        <v>N/A</v>
      </c>
      <c r="I65" s="8" t="s">
        <v>1750</v>
      </c>
      <c r="J65" s="8" t="s">
        <v>1750</v>
      </c>
      <c r="K65" s="25" t="s">
        <v>734</v>
      </c>
      <c r="L65" s="85" t="str">
        <f t="shared" si="33"/>
        <v>N/A</v>
      </c>
    </row>
    <row r="66" spans="1:12" x14ac:dyDescent="0.25">
      <c r="A66" s="84" t="s">
        <v>191</v>
      </c>
      <c r="B66" s="21" t="s">
        <v>213</v>
      </c>
      <c r="C66" s="1">
        <v>47</v>
      </c>
      <c r="D66" s="1" t="str">
        <f t="shared" si="17"/>
        <v>N/A</v>
      </c>
      <c r="E66" s="1">
        <v>79</v>
      </c>
      <c r="F66" s="1" t="str">
        <f t="shared" si="18"/>
        <v>N/A</v>
      </c>
      <c r="G66" s="1">
        <v>114</v>
      </c>
      <c r="H66" s="7" t="str">
        <f t="shared" si="19"/>
        <v>N/A</v>
      </c>
      <c r="I66" s="8">
        <v>68.09</v>
      </c>
      <c r="J66" s="8">
        <v>44.3</v>
      </c>
      <c r="K66" s="25" t="s">
        <v>734</v>
      </c>
      <c r="L66" s="85" t="str">
        <f t="shared" si="33"/>
        <v>No</v>
      </c>
    </row>
    <row r="67" spans="1:12" x14ac:dyDescent="0.25">
      <c r="A67" s="84" t="s">
        <v>192</v>
      </c>
      <c r="B67" s="21" t="s">
        <v>213</v>
      </c>
      <c r="C67" s="1">
        <v>0</v>
      </c>
      <c r="D67" s="1" t="str">
        <f t="shared" si="17"/>
        <v>N/A</v>
      </c>
      <c r="E67" s="1">
        <v>0</v>
      </c>
      <c r="F67" s="1" t="str">
        <f t="shared" si="18"/>
        <v>N/A</v>
      </c>
      <c r="G67" s="1">
        <v>0</v>
      </c>
      <c r="H67" s="7" t="str">
        <f t="shared" si="19"/>
        <v>N/A</v>
      </c>
      <c r="I67" s="8" t="s">
        <v>1750</v>
      </c>
      <c r="J67" s="8" t="s">
        <v>1750</v>
      </c>
      <c r="K67" s="25" t="s">
        <v>734</v>
      </c>
      <c r="L67" s="85" t="str">
        <f t="shared" si="33"/>
        <v>N/A</v>
      </c>
    </row>
    <row r="68" spans="1:12" x14ac:dyDescent="0.25">
      <c r="A68" s="108" t="s">
        <v>193</v>
      </c>
      <c r="B68" s="25" t="s">
        <v>213</v>
      </c>
      <c r="C68" s="1">
        <v>0</v>
      </c>
      <c r="D68" s="1" t="str">
        <f t="shared" si="17"/>
        <v>N/A</v>
      </c>
      <c r="E68" s="1">
        <v>0</v>
      </c>
      <c r="F68" s="1" t="str">
        <f t="shared" si="18"/>
        <v>N/A</v>
      </c>
      <c r="G68" s="1">
        <v>0</v>
      </c>
      <c r="H68" s="7" t="str">
        <f t="shared" si="19"/>
        <v>N/A</v>
      </c>
      <c r="I68" s="8" t="s">
        <v>1750</v>
      </c>
      <c r="J68" s="8" t="s">
        <v>1750</v>
      </c>
      <c r="K68" s="25" t="s">
        <v>734</v>
      </c>
      <c r="L68" s="85" t="str">
        <f t="shared" si="33"/>
        <v>N/A</v>
      </c>
    </row>
    <row r="69" spans="1:12" x14ac:dyDescent="0.25">
      <c r="A69" s="108" t="s">
        <v>194</v>
      </c>
      <c r="B69" s="25" t="s">
        <v>213</v>
      </c>
      <c r="C69" s="1">
        <v>0</v>
      </c>
      <c r="D69" s="1" t="str">
        <f t="shared" si="17"/>
        <v>N/A</v>
      </c>
      <c r="E69" s="1">
        <v>0</v>
      </c>
      <c r="F69" s="1" t="str">
        <f t="shared" si="18"/>
        <v>N/A</v>
      </c>
      <c r="G69" s="1">
        <v>11</v>
      </c>
      <c r="H69" s="7" t="str">
        <f t="shared" si="19"/>
        <v>N/A</v>
      </c>
      <c r="I69" s="8" t="s">
        <v>1750</v>
      </c>
      <c r="J69" s="8" t="s">
        <v>1750</v>
      </c>
      <c r="K69" s="25" t="s">
        <v>734</v>
      </c>
      <c r="L69" s="85" t="str">
        <f t="shared" si="33"/>
        <v>N/A</v>
      </c>
    </row>
    <row r="70" spans="1:12" x14ac:dyDescent="0.25">
      <c r="A70" s="142" t="s">
        <v>78</v>
      </c>
      <c r="B70" s="25" t="s">
        <v>294</v>
      </c>
      <c r="C70" s="9">
        <v>0.57336460779999998</v>
      </c>
      <c r="D70" s="7" t="str">
        <f>IF($B70="N/A","N/A",IF(C70&gt;=20,"No",IF(C70&lt;0,"No","Yes")))</f>
        <v>Yes</v>
      </c>
      <c r="E70" s="9">
        <v>0.97812097809999998</v>
      </c>
      <c r="F70" s="7" t="str">
        <f>IF($B70="N/A","N/A",IF(E70&gt;=20,"No",IF(E70&lt;0,"No","Yes")))</f>
        <v>Yes</v>
      </c>
      <c r="G70" s="9">
        <v>1.2950859356</v>
      </c>
      <c r="H70" s="7" t="str">
        <f>IF($B70="N/A","N/A",IF(G70&gt;=20,"No",IF(G70&lt;0,"No","Yes")))</f>
        <v>Yes</v>
      </c>
      <c r="I70" s="8">
        <v>70.59</v>
      </c>
      <c r="J70" s="8">
        <v>32.409999999999997</v>
      </c>
      <c r="K70" s="25" t="s">
        <v>734</v>
      </c>
      <c r="L70" s="85" t="str">
        <f t="shared" si="20"/>
        <v>No</v>
      </c>
    </row>
    <row r="71" spans="1:12" x14ac:dyDescent="0.25">
      <c r="A71" s="142" t="s">
        <v>79</v>
      </c>
      <c r="B71" s="21" t="s">
        <v>213</v>
      </c>
      <c r="C71" s="9">
        <v>0</v>
      </c>
      <c r="D71" s="7" t="str">
        <f>IF($B71="N/A","N/A",IF(C71&gt;10,"No",IF(C71&lt;-10,"No","Yes")))</f>
        <v>N/A</v>
      </c>
      <c r="E71" s="9">
        <v>0</v>
      </c>
      <c r="F71" s="7" t="str">
        <f>IF($B71="N/A","N/A",IF(E71&gt;10,"No",IF(E71&lt;-10,"No","Yes")))</f>
        <v>N/A</v>
      </c>
      <c r="G71" s="9">
        <v>0</v>
      </c>
      <c r="H71" s="7" t="str">
        <f>IF($B71="N/A","N/A",IF(G71&gt;10,"No",IF(G71&lt;-10,"No","Yes")))</f>
        <v>N/A</v>
      </c>
      <c r="I71" s="8" t="s">
        <v>1750</v>
      </c>
      <c r="J71" s="8" t="s">
        <v>1750</v>
      </c>
      <c r="K71" s="25" t="s">
        <v>734</v>
      </c>
      <c r="L71" s="85" t="str">
        <f t="shared" si="20"/>
        <v>N/A</v>
      </c>
    </row>
    <row r="72" spans="1:12" x14ac:dyDescent="0.25">
      <c r="A72" s="142" t="s">
        <v>80</v>
      </c>
      <c r="B72" s="21" t="s">
        <v>213</v>
      </c>
      <c r="C72" s="9">
        <v>0</v>
      </c>
      <c r="D72" s="7" t="str">
        <f>IF($B72="N/A","N/A",IF(C72&gt;10,"No",IF(C72&lt;-10,"No","Yes")))</f>
        <v>N/A</v>
      </c>
      <c r="E72" s="9">
        <v>0</v>
      </c>
      <c r="F72" s="7" t="str">
        <f>IF($B72="N/A","N/A",IF(E72&gt;10,"No",IF(E72&lt;-10,"No","Yes")))</f>
        <v>N/A</v>
      </c>
      <c r="G72" s="9">
        <v>0</v>
      </c>
      <c r="H72" s="7" t="str">
        <f>IF($B72="N/A","N/A",IF(G72&gt;10,"No",IF(G72&lt;-10,"No","Yes")))</f>
        <v>N/A</v>
      </c>
      <c r="I72" s="8" t="s">
        <v>1750</v>
      </c>
      <c r="J72" s="8" t="s">
        <v>1750</v>
      </c>
      <c r="K72" s="25" t="s">
        <v>734</v>
      </c>
      <c r="L72" s="85" t="str">
        <f t="shared" si="20"/>
        <v>N/A</v>
      </c>
    </row>
    <row r="73" spans="1:12" x14ac:dyDescent="0.25">
      <c r="A73" s="142" t="s">
        <v>81</v>
      </c>
      <c r="B73" s="21" t="s">
        <v>213</v>
      </c>
      <c r="C73" s="9">
        <v>0.53688141919999999</v>
      </c>
      <c r="D73" s="7" t="str">
        <f>IF($B73="N/A","N/A",IF(C73&gt;10,"No",IF(C73&lt;-10,"No","Yes")))</f>
        <v>N/A</v>
      </c>
      <c r="E73" s="9">
        <v>0.18531387539999999</v>
      </c>
      <c r="F73" s="7" t="str">
        <f>IF($B73="N/A","N/A",IF(E73&gt;10,"No",IF(E73&lt;-10,"No","Yes")))</f>
        <v>N/A</v>
      </c>
      <c r="G73" s="9">
        <v>0.2299331104</v>
      </c>
      <c r="H73" s="7" t="str">
        <f>IF($B73="N/A","N/A",IF(G73&gt;10,"No",IF(G73&lt;-10,"No","Yes")))</f>
        <v>N/A</v>
      </c>
      <c r="I73" s="8">
        <v>-65.5</v>
      </c>
      <c r="J73" s="8">
        <v>24.08</v>
      </c>
      <c r="K73" s="25" t="s">
        <v>734</v>
      </c>
      <c r="L73" s="85" t="str">
        <f t="shared" si="20"/>
        <v>Yes</v>
      </c>
    </row>
    <row r="74" spans="1:12" x14ac:dyDescent="0.25">
      <c r="A74" s="142" t="s">
        <v>121</v>
      </c>
      <c r="B74" s="21" t="s">
        <v>213</v>
      </c>
      <c r="C74" s="9">
        <v>0</v>
      </c>
      <c r="D74" s="7" t="str">
        <f>IF($B74="N/A","N/A",IF(C74&gt;10,"No",IF(C74&lt;-10,"No","Yes")))</f>
        <v>N/A</v>
      </c>
      <c r="E74" s="9">
        <v>0</v>
      </c>
      <c r="F74" s="7" t="str">
        <f>IF($B74="N/A","N/A",IF(E74&gt;10,"No",IF(E74&lt;-10,"No","Yes")))</f>
        <v>N/A</v>
      </c>
      <c r="G74" s="9">
        <v>0</v>
      </c>
      <c r="H74" s="7" t="str">
        <f>IF($B74="N/A","N/A",IF(G74&gt;10,"No",IF(G74&lt;-10,"No","Yes")))</f>
        <v>N/A</v>
      </c>
      <c r="I74" s="8" t="s">
        <v>1750</v>
      </c>
      <c r="J74" s="8" t="s">
        <v>1750</v>
      </c>
      <c r="K74" s="25" t="s">
        <v>734</v>
      </c>
      <c r="L74" s="85" t="str">
        <f t="shared" si="20"/>
        <v>N/A</v>
      </c>
    </row>
    <row r="75" spans="1:12" x14ac:dyDescent="0.25">
      <c r="A75" s="142" t="s">
        <v>82</v>
      </c>
      <c r="B75" s="21" t="s">
        <v>213</v>
      </c>
      <c r="C75" s="9">
        <v>0</v>
      </c>
      <c r="D75" s="7" t="str">
        <f>IF($B75="N/A","N/A",IF(C75&gt;10,"No",IF(C75&lt;-10,"No","Yes")))</f>
        <v>N/A</v>
      </c>
      <c r="E75" s="9">
        <v>0</v>
      </c>
      <c r="F75" s="7" t="str">
        <f>IF($B75="N/A","N/A",IF(E75&gt;10,"No",IF(E75&lt;-10,"No","Yes")))</f>
        <v>N/A</v>
      </c>
      <c r="G75" s="9">
        <v>0</v>
      </c>
      <c r="H75" s="7" t="str">
        <f>IF($B75="N/A","N/A",IF(G75&gt;10,"No",IF(G75&lt;-10,"No","Yes")))</f>
        <v>N/A</v>
      </c>
      <c r="I75" s="8" t="s">
        <v>1750</v>
      </c>
      <c r="J75" s="8" t="s">
        <v>1750</v>
      </c>
      <c r="K75" s="25" t="s">
        <v>734</v>
      </c>
      <c r="L75" s="85" t="str">
        <f t="shared" si="20"/>
        <v>N/A</v>
      </c>
    </row>
    <row r="76" spans="1:12" x14ac:dyDescent="0.25">
      <c r="A76" s="142" t="s">
        <v>195</v>
      </c>
      <c r="B76" s="21" t="s">
        <v>213</v>
      </c>
      <c r="C76" s="9" t="s">
        <v>1750</v>
      </c>
      <c r="D76" s="7" t="str">
        <f t="shared" ref="D76:D98" si="34">IF($B76="N/A","N/A",IF(C76&gt;10,"No",IF(C76&lt;-10,"No","Yes")))</f>
        <v>N/A</v>
      </c>
      <c r="E76" s="9" t="s">
        <v>1750</v>
      </c>
      <c r="F76" s="7" t="str">
        <f t="shared" ref="F76:F98" si="35">IF($B76="N/A","N/A",IF(E76&gt;10,"No",IF(E76&lt;-10,"No","Yes")))</f>
        <v>N/A</v>
      </c>
      <c r="G76" s="9" t="s">
        <v>1750</v>
      </c>
      <c r="H76" s="7" t="str">
        <f t="shared" ref="H76:H98" si="36">IF($B76="N/A","N/A",IF(G76&gt;10,"No",IF(G76&lt;-10,"No","Yes")))</f>
        <v>N/A</v>
      </c>
      <c r="I76" s="8" t="s">
        <v>1750</v>
      </c>
      <c r="J76" s="8" t="s">
        <v>1750</v>
      </c>
      <c r="K76" s="25" t="s">
        <v>734</v>
      </c>
      <c r="L76" s="85" t="str">
        <f>IF(J76="Div by 0", "N/A", IF(OR(J76="N/A",K76="N/A"),"N/A", IF(J76&gt;VALUE(MID(K76,1,2)), "No", IF(J76&lt;-1*VALUE(MID(K76,1,2)), "No", "Yes"))))</f>
        <v>N/A</v>
      </c>
    </row>
    <row r="77" spans="1:12" x14ac:dyDescent="0.25">
      <c r="A77" s="142" t="s">
        <v>196</v>
      </c>
      <c r="B77" s="21" t="s">
        <v>213</v>
      </c>
      <c r="C77" s="9" t="s">
        <v>1750</v>
      </c>
      <c r="D77" s="7" t="str">
        <f t="shared" si="34"/>
        <v>N/A</v>
      </c>
      <c r="E77" s="9" t="s">
        <v>1750</v>
      </c>
      <c r="F77" s="7" t="str">
        <f t="shared" si="35"/>
        <v>N/A</v>
      </c>
      <c r="G77" s="9" t="s">
        <v>1750</v>
      </c>
      <c r="H77" s="7" t="str">
        <f t="shared" si="36"/>
        <v>N/A</v>
      </c>
      <c r="I77" s="8" t="s">
        <v>1750</v>
      </c>
      <c r="J77" s="8" t="s">
        <v>1750</v>
      </c>
      <c r="K77" s="25" t="s">
        <v>734</v>
      </c>
      <c r="L77" s="85" t="str">
        <f t="shared" ref="L77:L81" si="37">IF(J77="Div by 0", "N/A", IF(OR(J77="N/A",K77="N/A"),"N/A", IF(J77&gt;VALUE(MID(K77,1,2)), "No", IF(J77&lt;-1*VALUE(MID(K77,1,2)), "No", "Yes"))))</f>
        <v>N/A</v>
      </c>
    </row>
    <row r="78" spans="1:12" x14ac:dyDescent="0.25">
      <c r="A78" s="142" t="s">
        <v>197</v>
      </c>
      <c r="B78" s="21" t="s">
        <v>213</v>
      </c>
      <c r="C78" s="9" t="s">
        <v>1750</v>
      </c>
      <c r="D78" s="7" t="str">
        <f t="shared" si="34"/>
        <v>N/A</v>
      </c>
      <c r="E78" s="9" t="s">
        <v>1750</v>
      </c>
      <c r="F78" s="7" t="str">
        <f t="shared" si="35"/>
        <v>N/A</v>
      </c>
      <c r="G78" s="9" t="s">
        <v>1750</v>
      </c>
      <c r="H78" s="7" t="str">
        <f t="shared" si="36"/>
        <v>N/A</v>
      </c>
      <c r="I78" s="8" t="s">
        <v>1750</v>
      </c>
      <c r="J78" s="8" t="s">
        <v>1750</v>
      </c>
      <c r="K78" s="25" t="s">
        <v>734</v>
      </c>
      <c r="L78" s="85" t="str">
        <f t="shared" si="37"/>
        <v>N/A</v>
      </c>
    </row>
    <row r="79" spans="1:12" x14ac:dyDescent="0.25">
      <c r="A79" s="142" t="s">
        <v>198</v>
      </c>
      <c r="B79" s="21" t="s">
        <v>213</v>
      </c>
      <c r="C79" s="9" t="s">
        <v>1750</v>
      </c>
      <c r="D79" s="7" t="str">
        <f t="shared" si="34"/>
        <v>N/A</v>
      </c>
      <c r="E79" s="9" t="s">
        <v>1750</v>
      </c>
      <c r="F79" s="7" t="str">
        <f t="shared" si="35"/>
        <v>N/A</v>
      </c>
      <c r="G79" s="9" t="s">
        <v>1750</v>
      </c>
      <c r="H79" s="7" t="str">
        <f t="shared" si="36"/>
        <v>N/A</v>
      </c>
      <c r="I79" s="8" t="s">
        <v>1750</v>
      </c>
      <c r="J79" s="8" t="s">
        <v>1750</v>
      </c>
      <c r="K79" s="25" t="s">
        <v>734</v>
      </c>
      <c r="L79" s="85" t="str">
        <f t="shared" si="37"/>
        <v>N/A</v>
      </c>
    </row>
    <row r="80" spans="1:12" x14ac:dyDescent="0.25">
      <c r="A80" s="142" t="s">
        <v>199</v>
      </c>
      <c r="B80" s="21" t="s">
        <v>213</v>
      </c>
      <c r="C80" s="9" t="s">
        <v>1750</v>
      </c>
      <c r="D80" s="7" t="str">
        <f t="shared" si="34"/>
        <v>N/A</v>
      </c>
      <c r="E80" s="9" t="s">
        <v>1750</v>
      </c>
      <c r="F80" s="7" t="str">
        <f t="shared" si="35"/>
        <v>N/A</v>
      </c>
      <c r="G80" s="9" t="s">
        <v>1750</v>
      </c>
      <c r="H80" s="7" t="str">
        <f t="shared" si="36"/>
        <v>N/A</v>
      </c>
      <c r="I80" s="8" t="s">
        <v>1750</v>
      </c>
      <c r="J80" s="8" t="s">
        <v>1750</v>
      </c>
      <c r="K80" s="25" t="s">
        <v>734</v>
      </c>
      <c r="L80" s="85" t="str">
        <f t="shared" si="37"/>
        <v>N/A</v>
      </c>
    </row>
    <row r="81" spans="1:12" x14ac:dyDescent="0.25">
      <c r="A81" s="142" t="s">
        <v>200</v>
      </c>
      <c r="B81" s="25" t="s">
        <v>213</v>
      </c>
      <c r="C81" s="9" t="s">
        <v>1750</v>
      </c>
      <c r="D81" s="7" t="str">
        <f t="shared" si="34"/>
        <v>N/A</v>
      </c>
      <c r="E81" s="9" t="s">
        <v>1750</v>
      </c>
      <c r="F81" s="7" t="str">
        <f t="shared" si="35"/>
        <v>N/A</v>
      </c>
      <c r="G81" s="9" t="s">
        <v>1750</v>
      </c>
      <c r="H81" s="7" t="str">
        <f t="shared" si="36"/>
        <v>N/A</v>
      </c>
      <c r="I81" s="8" t="s">
        <v>1750</v>
      </c>
      <c r="J81" s="8" t="s">
        <v>1750</v>
      </c>
      <c r="K81" s="25" t="s">
        <v>734</v>
      </c>
      <c r="L81" s="85" t="str">
        <f t="shared" si="37"/>
        <v>N/A</v>
      </c>
    </row>
    <row r="82" spans="1:12" x14ac:dyDescent="0.25">
      <c r="A82" s="142" t="s">
        <v>73</v>
      </c>
      <c r="B82" s="21" t="s">
        <v>213</v>
      </c>
      <c r="C82" s="22">
        <v>61427</v>
      </c>
      <c r="D82" s="7" t="str">
        <f t="shared" si="34"/>
        <v>N/A</v>
      </c>
      <c r="E82" s="22">
        <v>63504</v>
      </c>
      <c r="F82" s="7" t="str">
        <f t="shared" si="35"/>
        <v>N/A</v>
      </c>
      <c r="G82" s="22">
        <v>62859</v>
      </c>
      <c r="H82" s="7" t="str">
        <f t="shared" si="36"/>
        <v>N/A</v>
      </c>
      <c r="I82" s="8">
        <v>3.3809999999999998</v>
      </c>
      <c r="J82" s="8">
        <v>-1.02</v>
      </c>
      <c r="K82" s="25" t="s">
        <v>734</v>
      </c>
      <c r="L82" s="85" t="str">
        <f t="shared" si="20"/>
        <v>Yes</v>
      </c>
    </row>
    <row r="83" spans="1:12" x14ac:dyDescent="0.25">
      <c r="A83" s="142" t="s">
        <v>1241</v>
      </c>
      <c r="B83" s="21" t="s">
        <v>213</v>
      </c>
      <c r="C83" s="4">
        <v>0</v>
      </c>
      <c r="D83" s="7" t="str">
        <f t="shared" si="34"/>
        <v>N/A</v>
      </c>
      <c r="E83" s="4">
        <v>0</v>
      </c>
      <c r="F83" s="7" t="str">
        <f t="shared" si="35"/>
        <v>N/A</v>
      </c>
      <c r="G83" s="4">
        <v>0</v>
      </c>
      <c r="H83" s="7" t="str">
        <f t="shared" si="36"/>
        <v>N/A</v>
      </c>
      <c r="I83" s="8" t="s">
        <v>1750</v>
      </c>
      <c r="J83" s="8" t="s">
        <v>1750</v>
      </c>
      <c r="K83" s="25" t="s">
        <v>734</v>
      </c>
      <c r="L83" s="85" t="str">
        <f t="shared" si="20"/>
        <v>N/A</v>
      </c>
    </row>
    <row r="84" spans="1:12" x14ac:dyDescent="0.25">
      <c r="A84" s="142" t="s">
        <v>1242</v>
      </c>
      <c r="B84" s="21" t="s">
        <v>213</v>
      </c>
      <c r="C84" s="4">
        <v>0</v>
      </c>
      <c r="D84" s="7" t="str">
        <f t="shared" si="34"/>
        <v>N/A</v>
      </c>
      <c r="E84" s="4">
        <v>0</v>
      </c>
      <c r="F84" s="7" t="str">
        <f t="shared" si="35"/>
        <v>N/A</v>
      </c>
      <c r="G84" s="4">
        <v>0</v>
      </c>
      <c r="H84" s="7" t="str">
        <f t="shared" si="36"/>
        <v>N/A</v>
      </c>
      <c r="I84" s="8" t="s">
        <v>1750</v>
      </c>
      <c r="J84" s="8" t="s">
        <v>1750</v>
      </c>
      <c r="K84" s="25" t="s">
        <v>734</v>
      </c>
      <c r="L84" s="85" t="str">
        <f t="shared" si="20"/>
        <v>N/A</v>
      </c>
    </row>
    <row r="85" spans="1:12" x14ac:dyDescent="0.25">
      <c r="A85" s="142" t="s">
        <v>1243</v>
      </c>
      <c r="B85" s="21" t="s">
        <v>213</v>
      </c>
      <c r="C85" s="4">
        <v>0</v>
      </c>
      <c r="D85" s="7" t="str">
        <f t="shared" si="34"/>
        <v>N/A</v>
      </c>
      <c r="E85" s="4">
        <v>0</v>
      </c>
      <c r="F85" s="7" t="str">
        <f t="shared" si="35"/>
        <v>N/A</v>
      </c>
      <c r="G85" s="4">
        <v>0</v>
      </c>
      <c r="H85" s="7" t="str">
        <f t="shared" si="36"/>
        <v>N/A</v>
      </c>
      <c r="I85" s="8" t="s">
        <v>1750</v>
      </c>
      <c r="J85" s="8" t="s">
        <v>1750</v>
      </c>
      <c r="K85" s="25" t="s">
        <v>734</v>
      </c>
      <c r="L85" s="85" t="str">
        <f t="shared" si="20"/>
        <v>N/A</v>
      </c>
    </row>
    <row r="86" spans="1:12" x14ac:dyDescent="0.25">
      <c r="A86" s="142" t="s">
        <v>1244</v>
      </c>
      <c r="B86" s="21" t="s">
        <v>213</v>
      </c>
      <c r="C86" s="4">
        <v>0</v>
      </c>
      <c r="D86" s="7" t="str">
        <f t="shared" si="34"/>
        <v>N/A</v>
      </c>
      <c r="E86" s="4">
        <v>0</v>
      </c>
      <c r="F86" s="7" t="str">
        <f t="shared" si="35"/>
        <v>N/A</v>
      </c>
      <c r="G86" s="4">
        <v>0</v>
      </c>
      <c r="H86" s="7" t="str">
        <f t="shared" si="36"/>
        <v>N/A</v>
      </c>
      <c r="I86" s="8" t="s">
        <v>1750</v>
      </c>
      <c r="J86" s="8" t="s">
        <v>1750</v>
      </c>
      <c r="K86" s="25" t="s">
        <v>734</v>
      </c>
      <c r="L86" s="85" t="str">
        <f t="shared" si="20"/>
        <v>N/A</v>
      </c>
    </row>
    <row r="87" spans="1:12" x14ac:dyDescent="0.25">
      <c r="A87" s="142" t="s">
        <v>1245</v>
      </c>
      <c r="B87" s="21" t="s">
        <v>213</v>
      </c>
      <c r="C87" s="4">
        <v>3.2558972399999997E-2</v>
      </c>
      <c r="D87" s="7" t="str">
        <f t="shared" si="34"/>
        <v>N/A</v>
      </c>
      <c r="E87" s="4">
        <v>8.1884605700000002E-2</v>
      </c>
      <c r="F87" s="7" t="str">
        <f t="shared" si="35"/>
        <v>N/A</v>
      </c>
      <c r="G87" s="4">
        <v>0.11454207030000001</v>
      </c>
      <c r="H87" s="7" t="str">
        <f t="shared" si="36"/>
        <v>N/A</v>
      </c>
      <c r="I87" s="8">
        <v>151.5</v>
      </c>
      <c r="J87" s="8">
        <v>39.880000000000003</v>
      </c>
      <c r="K87" s="25" t="s">
        <v>734</v>
      </c>
      <c r="L87" s="85" t="str">
        <f t="shared" si="20"/>
        <v>No</v>
      </c>
    </row>
    <row r="88" spans="1:12" x14ac:dyDescent="0.25">
      <c r="A88" s="142" t="s">
        <v>1246</v>
      </c>
      <c r="B88" s="21" t="s">
        <v>213</v>
      </c>
      <c r="C88" s="4">
        <v>0</v>
      </c>
      <c r="D88" s="7" t="str">
        <f t="shared" si="34"/>
        <v>N/A</v>
      </c>
      <c r="E88" s="4">
        <v>0</v>
      </c>
      <c r="F88" s="7" t="str">
        <f t="shared" si="35"/>
        <v>N/A</v>
      </c>
      <c r="G88" s="4">
        <v>0</v>
      </c>
      <c r="H88" s="7" t="str">
        <f t="shared" si="36"/>
        <v>N/A</v>
      </c>
      <c r="I88" s="8" t="s">
        <v>1750</v>
      </c>
      <c r="J88" s="8" t="s">
        <v>1750</v>
      </c>
      <c r="K88" s="25" t="s">
        <v>734</v>
      </c>
      <c r="L88" s="85" t="str">
        <f t="shared" si="20"/>
        <v>N/A</v>
      </c>
    </row>
    <row r="89" spans="1:12" x14ac:dyDescent="0.25">
      <c r="A89" s="142" t="s">
        <v>1247</v>
      </c>
      <c r="B89" s="21" t="s">
        <v>213</v>
      </c>
      <c r="C89" s="4">
        <v>0</v>
      </c>
      <c r="D89" s="7" t="str">
        <f t="shared" si="34"/>
        <v>N/A</v>
      </c>
      <c r="E89" s="4">
        <v>0</v>
      </c>
      <c r="F89" s="7" t="str">
        <f t="shared" si="35"/>
        <v>N/A</v>
      </c>
      <c r="G89" s="4">
        <v>0</v>
      </c>
      <c r="H89" s="7" t="str">
        <f t="shared" si="36"/>
        <v>N/A</v>
      </c>
      <c r="I89" s="8" t="s">
        <v>1750</v>
      </c>
      <c r="J89" s="8" t="s">
        <v>1750</v>
      </c>
      <c r="K89" s="25" t="s">
        <v>734</v>
      </c>
      <c r="L89" s="85" t="str">
        <f t="shared" si="20"/>
        <v>N/A</v>
      </c>
    </row>
    <row r="90" spans="1:12" x14ac:dyDescent="0.25">
      <c r="A90" s="142" t="s">
        <v>1248</v>
      </c>
      <c r="B90" s="21" t="s">
        <v>213</v>
      </c>
      <c r="C90" s="4">
        <v>0</v>
      </c>
      <c r="D90" s="7" t="str">
        <f t="shared" si="34"/>
        <v>N/A</v>
      </c>
      <c r="E90" s="4">
        <v>0</v>
      </c>
      <c r="F90" s="7" t="str">
        <f t="shared" si="35"/>
        <v>N/A</v>
      </c>
      <c r="G90" s="4">
        <v>0</v>
      </c>
      <c r="H90" s="7" t="str">
        <f t="shared" si="36"/>
        <v>N/A</v>
      </c>
      <c r="I90" s="8" t="s">
        <v>1750</v>
      </c>
      <c r="J90" s="8" t="s">
        <v>1750</v>
      </c>
      <c r="K90" s="25" t="s">
        <v>734</v>
      </c>
      <c r="L90" s="85" t="str">
        <f t="shared" si="20"/>
        <v>N/A</v>
      </c>
    </row>
    <row r="91" spans="1:12" x14ac:dyDescent="0.25">
      <c r="A91" s="142" t="s">
        <v>1249</v>
      </c>
      <c r="B91" s="21" t="s">
        <v>213</v>
      </c>
      <c r="C91" s="4">
        <v>0</v>
      </c>
      <c r="D91" s="7" t="str">
        <f t="shared" si="34"/>
        <v>N/A</v>
      </c>
      <c r="E91" s="4">
        <v>0</v>
      </c>
      <c r="F91" s="7" t="str">
        <f t="shared" si="35"/>
        <v>N/A</v>
      </c>
      <c r="G91" s="4">
        <v>0</v>
      </c>
      <c r="H91" s="7" t="str">
        <f t="shared" si="36"/>
        <v>N/A</v>
      </c>
      <c r="I91" s="8" t="s">
        <v>1750</v>
      </c>
      <c r="J91" s="8" t="s">
        <v>1750</v>
      </c>
      <c r="K91" s="25" t="s">
        <v>734</v>
      </c>
      <c r="L91" s="85" t="str">
        <f t="shared" si="20"/>
        <v>N/A</v>
      </c>
    </row>
    <row r="92" spans="1:12" x14ac:dyDescent="0.25">
      <c r="A92" s="142" t="s">
        <v>1250</v>
      </c>
      <c r="B92" s="21" t="s">
        <v>213</v>
      </c>
      <c r="C92" s="4">
        <v>0</v>
      </c>
      <c r="D92" s="7" t="str">
        <f t="shared" si="34"/>
        <v>N/A</v>
      </c>
      <c r="E92" s="4">
        <v>0</v>
      </c>
      <c r="F92" s="7" t="str">
        <f t="shared" si="35"/>
        <v>N/A</v>
      </c>
      <c r="G92" s="4">
        <v>0</v>
      </c>
      <c r="H92" s="7" t="str">
        <f t="shared" si="36"/>
        <v>N/A</v>
      </c>
      <c r="I92" s="8" t="s">
        <v>1750</v>
      </c>
      <c r="J92" s="8" t="s">
        <v>1750</v>
      </c>
      <c r="K92" s="25" t="s">
        <v>734</v>
      </c>
      <c r="L92" s="85" t="str">
        <f t="shared" si="20"/>
        <v>N/A</v>
      </c>
    </row>
    <row r="93" spans="1:12" x14ac:dyDescent="0.25">
      <c r="A93" s="142" t="s">
        <v>1251</v>
      </c>
      <c r="B93" s="21" t="s">
        <v>213</v>
      </c>
      <c r="C93" s="4">
        <v>0</v>
      </c>
      <c r="D93" s="7" t="str">
        <f t="shared" si="34"/>
        <v>N/A</v>
      </c>
      <c r="E93" s="4">
        <v>0</v>
      </c>
      <c r="F93" s="7" t="str">
        <f t="shared" si="35"/>
        <v>N/A</v>
      </c>
      <c r="G93" s="4">
        <v>0</v>
      </c>
      <c r="H93" s="7" t="str">
        <f t="shared" si="36"/>
        <v>N/A</v>
      </c>
      <c r="I93" s="8" t="s">
        <v>1750</v>
      </c>
      <c r="J93" s="8" t="s">
        <v>1750</v>
      </c>
      <c r="K93" s="25" t="s">
        <v>734</v>
      </c>
      <c r="L93" s="85" t="str">
        <f t="shared" si="20"/>
        <v>N/A</v>
      </c>
    </row>
    <row r="94" spans="1:12" x14ac:dyDescent="0.25">
      <c r="A94" s="142" t="s">
        <v>1252</v>
      </c>
      <c r="B94" s="21" t="s">
        <v>213</v>
      </c>
      <c r="C94" s="4">
        <v>0</v>
      </c>
      <c r="D94" s="7" t="str">
        <f t="shared" si="34"/>
        <v>N/A</v>
      </c>
      <c r="E94" s="4">
        <v>0</v>
      </c>
      <c r="F94" s="7" t="str">
        <f t="shared" si="35"/>
        <v>N/A</v>
      </c>
      <c r="G94" s="4">
        <v>0</v>
      </c>
      <c r="H94" s="7" t="str">
        <f t="shared" si="36"/>
        <v>N/A</v>
      </c>
      <c r="I94" s="8" t="s">
        <v>1750</v>
      </c>
      <c r="J94" s="8" t="s">
        <v>1750</v>
      </c>
      <c r="K94" s="25" t="s">
        <v>734</v>
      </c>
      <c r="L94" s="85" t="str">
        <f t="shared" si="20"/>
        <v>N/A</v>
      </c>
    </row>
    <row r="95" spans="1:12" x14ac:dyDescent="0.25">
      <c r="A95" s="142" t="s">
        <v>1253</v>
      </c>
      <c r="B95" s="25" t="s">
        <v>213</v>
      </c>
      <c r="C95" s="9">
        <v>0</v>
      </c>
      <c r="D95" s="7" t="str">
        <f t="shared" si="34"/>
        <v>N/A</v>
      </c>
      <c r="E95" s="9">
        <v>0</v>
      </c>
      <c r="F95" s="7" t="str">
        <f t="shared" si="35"/>
        <v>N/A</v>
      </c>
      <c r="G95" s="9">
        <v>0</v>
      </c>
      <c r="H95" s="7" t="str">
        <f t="shared" si="36"/>
        <v>N/A</v>
      </c>
      <c r="I95" s="8" t="s">
        <v>1750</v>
      </c>
      <c r="J95" s="8" t="s">
        <v>1750</v>
      </c>
      <c r="K95" s="25" t="s">
        <v>734</v>
      </c>
      <c r="L95" s="85" t="str">
        <f t="shared" si="20"/>
        <v>N/A</v>
      </c>
    </row>
    <row r="96" spans="1:12" x14ac:dyDescent="0.25">
      <c r="A96" s="142" t="s">
        <v>1254</v>
      </c>
      <c r="B96" s="25" t="s">
        <v>213</v>
      </c>
      <c r="C96" s="9">
        <v>0</v>
      </c>
      <c r="D96" s="7" t="str">
        <f t="shared" si="34"/>
        <v>N/A</v>
      </c>
      <c r="E96" s="9">
        <v>0</v>
      </c>
      <c r="F96" s="7" t="str">
        <f t="shared" si="35"/>
        <v>N/A</v>
      </c>
      <c r="G96" s="9">
        <v>0</v>
      </c>
      <c r="H96" s="7" t="str">
        <f t="shared" si="36"/>
        <v>N/A</v>
      </c>
      <c r="I96" s="8" t="s">
        <v>1750</v>
      </c>
      <c r="J96" s="8" t="s">
        <v>1750</v>
      </c>
      <c r="K96" s="25" t="s">
        <v>734</v>
      </c>
      <c r="L96" s="85" t="str">
        <f t="shared" si="20"/>
        <v>N/A</v>
      </c>
    </row>
    <row r="97" spans="1:12" x14ac:dyDescent="0.25">
      <c r="A97" s="142" t="s">
        <v>1255</v>
      </c>
      <c r="B97" s="21" t="s">
        <v>213</v>
      </c>
      <c r="C97" s="4">
        <v>0</v>
      </c>
      <c r="D97" s="7" t="str">
        <f t="shared" si="34"/>
        <v>N/A</v>
      </c>
      <c r="E97" s="4">
        <v>0</v>
      </c>
      <c r="F97" s="7" t="str">
        <f t="shared" si="35"/>
        <v>N/A</v>
      </c>
      <c r="G97" s="4">
        <v>0</v>
      </c>
      <c r="H97" s="7" t="str">
        <f t="shared" si="36"/>
        <v>N/A</v>
      </c>
      <c r="I97" s="8" t="s">
        <v>1750</v>
      </c>
      <c r="J97" s="8" t="s">
        <v>1750</v>
      </c>
      <c r="K97" s="25" t="s">
        <v>734</v>
      </c>
      <c r="L97" s="85" t="str">
        <f t="shared" si="20"/>
        <v>N/A</v>
      </c>
    </row>
    <row r="98" spans="1:12" x14ac:dyDescent="0.25">
      <c r="A98" s="142" t="s">
        <v>1256</v>
      </c>
      <c r="B98" s="21" t="s">
        <v>213</v>
      </c>
      <c r="C98" s="4">
        <v>99.967441027999996</v>
      </c>
      <c r="D98" s="7" t="str">
        <f t="shared" si="34"/>
        <v>N/A</v>
      </c>
      <c r="E98" s="4">
        <v>99.918115393999997</v>
      </c>
      <c r="F98" s="7" t="str">
        <f t="shared" si="35"/>
        <v>N/A</v>
      </c>
      <c r="G98" s="4">
        <v>99.885457930000001</v>
      </c>
      <c r="H98" s="7" t="str">
        <f t="shared" si="36"/>
        <v>N/A</v>
      </c>
      <c r="I98" s="8">
        <v>-4.9000000000000002E-2</v>
      </c>
      <c r="J98" s="8">
        <v>-3.3000000000000002E-2</v>
      </c>
      <c r="K98" s="25" t="s">
        <v>734</v>
      </c>
      <c r="L98" s="85" t="str">
        <f t="shared" si="20"/>
        <v>Yes</v>
      </c>
    </row>
    <row r="99" spans="1:12" x14ac:dyDescent="0.25">
      <c r="A99" s="142" t="s">
        <v>1257</v>
      </c>
      <c r="B99" s="29" t="s">
        <v>278</v>
      </c>
      <c r="C99" s="4">
        <v>0</v>
      </c>
      <c r="D99" s="7" t="str">
        <f>IF($B99="N/A","N/A",IF(C99&gt;=5,"No",IF(C99&lt;0,"No","Yes")))</f>
        <v>Yes</v>
      </c>
      <c r="E99" s="4">
        <v>0</v>
      </c>
      <c r="F99" s="7" t="str">
        <f>IF($B99="N/A","N/A",IF(E99&gt;=5,"No",IF(E99&lt;0,"No","Yes")))</f>
        <v>Yes</v>
      </c>
      <c r="G99" s="4">
        <v>0</v>
      </c>
      <c r="H99" s="7" t="str">
        <f>IF($B99="N/A","N/A",IF(G99&gt;=5,"No",IF(G99&lt;0,"No","Yes")))</f>
        <v>Yes</v>
      </c>
      <c r="I99" s="8" t="s">
        <v>1750</v>
      </c>
      <c r="J99" s="8" t="s">
        <v>1750</v>
      </c>
      <c r="K99" s="25" t="s">
        <v>734</v>
      </c>
      <c r="L99" s="85" t="str">
        <f t="shared" si="20"/>
        <v>N/A</v>
      </c>
    </row>
    <row r="100" spans="1:12" x14ac:dyDescent="0.25">
      <c r="A100" s="142" t="s">
        <v>107</v>
      </c>
      <c r="B100" s="21" t="s">
        <v>213</v>
      </c>
      <c r="C100" s="26">
        <v>0</v>
      </c>
      <c r="D100" s="7" t="str">
        <f>IF($B100="N/A","N/A",IF(C100&gt;10,"No",IF(C100&lt;-10,"No","Yes")))</f>
        <v>N/A</v>
      </c>
      <c r="E100" s="26">
        <v>352016</v>
      </c>
      <c r="F100" s="7" t="str">
        <f>IF($B100="N/A","N/A",IF(E100&gt;10,"No",IF(E100&lt;-10,"No","Yes")))</f>
        <v>N/A</v>
      </c>
      <c r="G100" s="26">
        <v>2583252</v>
      </c>
      <c r="H100" s="7" t="str">
        <f>IF($B100="N/A","N/A",IF(G100&gt;10,"No",IF(G100&lt;-10,"No","Yes")))</f>
        <v>N/A</v>
      </c>
      <c r="I100" s="8" t="s">
        <v>1750</v>
      </c>
      <c r="J100" s="8">
        <v>633.79999999999995</v>
      </c>
      <c r="K100" s="25" t="s">
        <v>734</v>
      </c>
      <c r="L100" s="85" t="str">
        <f t="shared" ref="L100:L111" si="38">IF(J100="Div by 0", "N/A", IF(K100="N/A","N/A", IF(J100&gt;VALUE(MID(K100,1,2)), "No", IF(J100&lt;-1*VALUE(MID(K100,1,2)), "No", "Yes"))))</f>
        <v>No</v>
      </c>
    </row>
    <row r="101" spans="1:12" x14ac:dyDescent="0.25">
      <c r="A101" s="142" t="s">
        <v>452</v>
      </c>
      <c r="B101" s="21" t="s">
        <v>213</v>
      </c>
      <c r="C101" s="26">
        <v>0</v>
      </c>
      <c r="D101" s="7" t="str">
        <f>IF($B101="N/A","N/A",IF(C101&gt;10,"No",IF(C101&lt;-10,"No","Yes")))</f>
        <v>N/A</v>
      </c>
      <c r="E101" s="26">
        <v>352016</v>
      </c>
      <c r="F101" s="7" t="str">
        <f>IF($B101="N/A","N/A",IF(E101&gt;10,"No",IF(E101&lt;-10,"No","Yes")))</f>
        <v>N/A</v>
      </c>
      <c r="G101" s="26">
        <v>2583252</v>
      </c>
      <c r="H101" s="7" t="str">
        <f>IF($B101="N/A","N/A",IF(G101&gt;10,"No",IF(G101&lt;-10,"No","Yes")))</f>
        <v>N/A</v>
      </c>
      <c r="I101" s="8" t="s">
        <v>1750</v>
      </c>
      <c r="J101" s="8">
        <v>633.79999999999995</v>
      </c>
      <c r="K101" s="25" t="s">
        <v>734</v>
      </c>
      <c r="L101" s="85" t="str">
        <f t="shared" si="38"/>
        <v>No</v>
      </c>
    </row>
    <row r="102" spans="1:12" x14ac:dyDescent="0.25">
      <c r="A102" s="142" t="s">
        <v>453</v>
      </c>
      <c r="B102" s="21" t="s">
        <v>213</v>
      </c>
      <c r="C102" s="26">
        <v>0</v>
      </c>
      <c r="D102" s="7" t="str">
        <f>IF($B102="N/A","N/A",IF(C102&gt;10,"No",IF(C102&lt;-10,"No","Yes")))</f>
        <v>N/A</v>
      </c>
      <c r="E102" s="26">
        <v>0</v>
      </c>
      <c r="F102" s="7" t="str">
        <f>IF($B102="N/A","N/A",IF(E102&gt;10,"No",IF(E102&lt;-10,"No","Yes")))</f>
        <v>N/A</v>
      </c>
      <c r="G102" s="26">
        <v>0</v>
      </c>
      <c r="H102" s="7" t="str">
        <f>IF($B102="N/A","N/A",IF(G102&gt;10,"No",IF(G102&lt;-10,"No","Yes")))</f>
        <v>N/A</v>
      </c>
      <c r="I102" s="8" t="s">
        <v>1750</v>
      </c>
      <c r="J102" s="8" t="s">
        <v>1750</v>
      </c>
      <c r="K102" s="25" t="s">
        <v>734</v>
      </c>
      <c r="L102" s="85" t="str">
        <f t="shared" si="38"/>
        <v>N/A</v>
      </c>
    </row>
    <row r="103" spans="1:12" x14ac:dyDescent="0.25">
      <c r="A103" s="142" t="s">
        <v>454</v>
      </c>
      <c r="B103" s="21" t="s">
        <v>213</v>
      </c>
      <c r="C103" s="26">
        <v>0</v>
      </c>
      <c r="D103" s="7" t="str">
        <f>IF($B103="N/A","N/A",IF(C103&gt;10,"No",IF(C103&lt;-10,"No","Yes")))</f>
        <v>N/A</v>
      </c>
      <c r="E103" s="26">
        <v>0</v>
      </c>
      <c r="F103" s="7" t="str">
        <f>IF($B103="N/A","N/A",IF(E103&gt;10,"No",IF(E103&lt;-10,"No","Yes")))</f>
        <v>N/A</v>
      </c>
      <c r="G103" s="26">
        <v>0</v>
      </c>
      <c r="H103" s="7" t="str">
        <f>IF($B103="N/A","N/A",IF(G103&gt;10,"No",IF(G103&lt;-10,"No","Yes")))</f>
        <v>N/A</v>
      </c>
      <c r="I103" s="8" t="s">
        <v>1750</v>
      </c>
      <c r="J103" s="8" t="s">
        <v>1750</v>
      </c>
      <c r="K103" s="25" t="s">
        <v>734</v>
      </c>
      <c r="L103" s="85" t="str">
        <f t="shared" si="38"/>
        <v>N/A</v>
      </c>
    </row>
    <row r="104" spans="1:12" x14ac:dyDescent="0.25">
      <c r="A104" s="142" t="s">
        <v>108</v>
      </c>
      <c r="B104" s="30" t="s">
        <v>295</v>
      </c>
      <c r="C104" s="4">
        <v>0</v>
      </c>
      <c r="D104" s="7" t="str">
        <f>IF($B104="N/A","N/A",IF(C104&gt;2,"No",IF(C104&lt;0.9,"No","Yes")))</f>
        <v>No</v>
      </c>
      <c r="E104" s="4">
        <v>0.21005917160000001</v>
      </c>
      <c r="F104" s="7" t="str">
        <f>IF($B104="N/A","N/A",IF(E104&gt;2,"No",IF(E104&lt;0.9,"No","Yes")))</f>
        <v>No</v>
      </c>
      <c r="G104" s="4">
        <v>1.0616016426999999</v>
      </c>
      <c r="H104" s="7" t="str">
        <f>IF($B104="N/A","N/A",IF(G104&gt;2,"No",IF(G104&lt;0.9,"No","Yes")))</f>
        <v>Yes</v>
      </c>
      <c r="I104" s="8" t="s">
        <v>1750</v>
      </c>
      <c r="J104" s="8">
        <v>405.4</v>
      </c>
      <c r="K104" s="25" t="s">
        <v>734</v>
      </c>
      <c r="L104" s="85" t="str">
        <f t="shared" si="38"/>
        <v>No</v>
      </c>
    </row>
    <row r="105" spans="1:12" x14ac:dyDescent="0.25">
      <c r="A105" s="142" t="s">
        <v>455</v>
      </c>
      <c r="B105" s="30" t="s">
        <v>295</v>
      </c>
      <c r="C105" s="4">
        <v>0</v>
      </c>
      <c r="D105" s="7" t="str">
        <f>IF($B105="N/A","N/A",IF(C105&gt;2,"No",IF(C105&lt;0.9,"No","Yes")))</f>
        <v>No</v>
      </c>
      <c r="E105" s="4">
        <v>0.21005917160000001</v>
      </c>
      <c r="F105" s="7" t="str">
        <f>IF($B105="N/A","N/A",IF(E105&gt;2,"No",IF(E105&lt;0.9,"No","Yes")))</f>
        <v>No</v>
      </c>
      <c r="G105" s="4">
        <v>1.0648815653999999</v>
      </c>
      <c r="H105" s="7" t="str">
        <f>IF($B105="N/A","N/A",IF(G105&gt;2,"No",IF(G105&lt;0.9,"No","Yes")))</f>
        <v>Yes</v>
      </c>
      <c r="I105" s="8" t="s">
        <v>1750</v>
      </c>
      <c r="J105" s="8">
        <v>406.9</v>
      </c>
      <c r="K105" s="25" t="s">
        <v>734</v>
      </c>
      <c r="L105" s="85" t="str">
        <f t="shared" si="38"/>
        <v>No</v>
      </c>
    </row>
    <row r="106" spans="1:12" x14ac:dyDescent="0.25">
      <c r="A106" s="142" t="s">
        <v>456</v>
      </c>
      <c r="B106" s="30" t="s">
        <v>295</v>
      </c>
      <c r="C106" s="4" t="s">
        <v>1750</v>
      </c>
      <c r="D106" s="7" t="str">
        <f>IF($B106="N/A","N/A",IF(C106&gt;2,"No",IF(C106&lt;0.9,"No","Yes")))</f>
        <v>No</v>
      </c>
      <c r="E106" s="4" t="s">
        <v>1750</v>
      </c>
      <c r="F106" s="7" t="str">
        <f>IF($B106="N/A","N/A",IF(E106&gt;2,"No",IF(E106&lt;0.9,"No","Yes")))</f>
        <v>No</v>
      </c>
      <c r="G106" s="4">
        <v>0</v>
      </c>
      <c r="H106" s="7" t="str">
        <f>IF($B106="N/A","N/A",IF(G106&gt;2,"No",IF(G106&lt;0.9,"No","Yes")))</f>
        <v>No</v>
      </c>
      <c r="I106" s="8" t="s">
        <v>1750</v>
      </c>
      <c r="J106" s="8" t="s">
        <v>1750</v>
      </c>
      <c r="K106" s="25" t="s">
        <v>734</v>
      </c>
      <c r="L106" s="85" t="str">
        <f t="shared" si="38"/>
        <v>N/A</v>
      </c>
    </row>
    <row r="107" spans="1:12" x14ac:dyDescent="0.25">
      <c r="A107" s="142" t="s">
        <v>457</v>
      </c>
      <c r="B107" s="30" t="s">
        <v>295</v>
      </c>
      <c r="C107" s="4" t="s">
        <v>1750</v>
      </c>
      <c r="D107" s="7" t="str">
        <f>IF($B107="N/A","N/A",IF(C107&gt;2,"No",IF(C107&lt;0.9,"No","Yes")))</f>
        <v>No</v>
      </c>
      <c r="E107" s="4" t="s">
        <v>1750</v>
      </c>
      <c r="F107" s="7" t="str">
        <f>IF($B107="N/A","N/A",IF(E107&gt;2,"No",IF(E107&lt;0.9,"No","Yes")))</f>
        <v>No</v>
      </c>
      <c r="G107" s="4" t="s">
        <v>1750</v>
      </c>
      <c r="H107" s="7" t="str">
        <f>IF($B107="N/A","N/A",IF(G107&gt;2,"No",IF(G107&lt;0.9,"No","Yes")))</f>
        <v>No</v>
      </c>
      <c r="I107" s="8" t="s">
        <v>1750</v>
      </c>
      <c r="J107" s="8" t="s">
        <v>1750</v>
      </c>
      <c r="K107" s="25" t="s">
        <v>734</v>
      </c>
      <c r="L107" s="85" t="str">
        <f t="shared" si="38"/>
        <v>N/A</v>
      </c>
    </row>
    <row r="108" spans="1:12" x14ac:dyDescent="0.25">
      <c r="A108" s="142" t="s">
        <v>1258</v>
      </c>
      <c r="B108" s="21" t="s">
        <v>213</v>
      </c>
      <c r="C108" s="26">
        <v>0</v>
      </c>
      <c r="D108" s="7" t="str">
        <f>IF($B108="N/A","N/A",IF(C108&gt;10,"No",IF(C108&lt;-10,"No","Yes")))</f>
        <v>N/A</v>
      </c>
      <c r="E108" s="26">
        <v>520.73372781</v>
      </c>
      <c r="F108" s="7" t="str">
        <f>IF($B108="N/A","N/A",IF(E108&gt;10,"No",IF(E108&lt;-10,"No","Yes")))</f>
        <v>N/A</v>
      </c>
      <c r="G108" s="26">
        <v>2652.2094456</v>
      </c>
      <c r="H108" s="7" t="str">
        <f>IF($B108="N/A","N/A",IF(G108&gt;10,"No",IF(G108&lt;-10,"No","Yes")))</f>
        <v>N/A</v>
      </c>
      <c r="I108" s="8" t="s">
        <v>1750</v>
      </c>
      <c r="J108" s="8">
        <v>409.3</v>
      </c>
      <c r="K108" s="25" t="s">
        <v>734</v>
      </c>
      <c r="L108" s="85" t="str">
        <f t="shared" si="38"/>
        <v>No</v>
      </c>
    </row>
    <row r="109" spans="1:12" x14ac:dyDescent="0.25">
      <c r="A109" s="142" t="s">
        <v>1259</v>
      </c>
      <c r="B109" s="21" t="s">
        <v>213</v>
      </c>
      <c r="C109" s="26">
        <v>0</v>
      </c>
      <c r="D109" s="7" t="str">
        <f>IF($B109="N/A","N/A",IF(C109&gt;10,"No",IF(C109&lt;-10,"No","Yes")))</f>
        <v>N/A</v>
      </c>
      <c r="E109" s="26">
        <v>520.73372781</v>
      </c>
      <c r="F109" s="7" t="str">
        <f>IF($B109="N/A","N/A",IF(E109&gt;10,"No",IF(E109&lt;-10,"No","Yes")))</f>
        <v>N/A</v>
      </c>
      <c r="G109" s="26">
        <v>2660.4037075000001</v>
      </c>
      <c r="H109" s="7" t="str">
        <f>IF($B109="N/A","N/A",IF(G109&gt;10,"No",IF(G109&lt;-10,"No","Yes")))</f>
        <v>N/A</v>
      </c>
      <c r="I109" s="8" t="s">
        <v>1750</v>
      </c>
      <c r="J109" s="8">
        <v>410.9</v>
      </c>
      <c r="K109" s="25" t="s">
        <v>734</v>
      </c>
      <c r="L109" s="85" t="str">
        <f t="shared" si="38"/>
        <v>No</v>
      </c>
    </row>
    <row r="110" spans="1:12" x14ac:dyDescent="0.25">
      <c r="A110" s="142" t="s">
        <v>1260</v>
      </c>
      <c r="B110" s="21" t="s">
        <v>213</v>
      </c>
      <c r="C110" s="26" t="s">
        <v>1750</v>
      </c>
      <c r="D110" s="7" t="str">
        <f>IF($B110="N/A","N/A",IF(C110&gt;10,"No",IF(C110&lt;-10,"No","Yes")))</f>
        <v>N/A</v>
      </c>
      <c r="E110" s="26" t="s">
        <v>1750</v>
      </c>
      <c r="F110" s="7" t="str">
        <f>IF($B110="N/A","N/A",IF(E110&gt;10,"No",IF(E110&lt;-10,"No","Yes")))</f>
        <v>N/A</v>
      </c>
      <c r="G110" s="26">
        <v>0</v>
      </c>
      <c r="H110" s="7" t="str">
        <f>IF($B110="N/A","N/A",IF(G110&gt;10,"No",IF(G110&lt;-10,"No","Yes")))</f>
        <v>N/A</v>
      </c>
      <c r="I110" s="8" t="s">
        <v>1750</v>
      </c>
      <c r="J110" s="8" t="s">
        <v>1750</v>
      </c>
      <c r="K110" s="25" t="s">
        <v>734</v>
      </c>
      <c r="L110" s="85" t="str">
        <f t="shared" si="38"/>
        <v>N/A</v>
      </c>
    </row>
    <row r="111" spans="1:12" x14ac:dyDescent="0.25">
      <c r="A111" s="142" t="s">
        <v>1261</v>
      </c>
      <c r="B111" s="21" t="s">
        <v>213</v>
      </c>
      <c r="C111" s="26" t="s">
        <v>1750</v>
      </c>
      <c r="D111" s="7" t="str">
        <f>IF($B111="N/A","N/A",IF(C111&gt;10,"No",IF(C111&lt;-10,"No","Yes")))</f>
        <v>N/A</v>
      </c>
      <c r="E111" s="26" t="s">
        <v>1750</v>
      </c>
      <c r="F111" s="7" t="str">
        <f>IF($B111="N/A","N/A",IF(E111&gt;10,"No",IF(E111&lt;-10,"No","Yes")))</f>
        <v>N/A</v>
      </c>
      <c r="G111" s="26" t="s">
        <v>1750</v>
      </c>
      <c r="H111" s="7" t="str">
        <f>IF($B111="N/A","N/A",IF(G111&gt;10,"No",IF(G111&lt;-10,"No","Yes")))</f>
        <v>N/A</v>
      </c>
      <c r="I111" s="8" t="s">
        <v>1750</v>
      </c>
      <c r="J111" s="8" t="s">
        <v>1750</v>
      </c>
      <c r="K111" s="25" t="s">
        <v>734</v>
      </c>
      <c r="L111" s="85" t="str">
        <f t="shared" si="38"/>
        <v>N/A</v>
      </c>
    </row>
    <row r="112" spans="1:12" x14ac:dyDescent="0.25">
      <c r="A112" s="142" t="s">
        <v>325</v>
      </c>
      <c r="B112" s="25" t="s">
        <v>296</v>
      </c>
      <c r="C112" s="4">
        <v>0</v>
      </c>
      <c r="D112" s="7" t="str">
        <f>IF(OR($B112="N/A",$C112="N/A"),"N/A",IF(C112&gt;98,"Yes","No"))</f>
        <v>No</v>
      </c>
      <c r="E112" s="4">
        <v>92.405063291000005</v>
      </c>
      <c r="F112" s="7" t="str">
        <f>IF(OR($B112="N/A",$E112="N/A"),"N/A",IF(E112&gt;98,"Yes","No"))</f>
        <v>No</v>
      </c>
      <c r="G112" s="4">
        <v>98.260869564999993</v>
      </c>
      <c r="H112" s="7" t="str">
        <f t="shared" ref="H112:H115" si="39">IF($B112="N/A","N/A",IF(G112&gt;98,"Yes","No"))</f>
        <v>Yes</v>
      </c>
      <c r="I112" s="8" t="s">
        <v>1750</v>
      </c>
      <c r="J112" s="8">
        <v>6.3369999999999997</v>
      </c>
      <c r="K112" s="25" t="s">
        <v>734</v>
      </c>
      <c r="L112" s="85" t="str">
        <f>IF(J112="Div by 0", "N/A", IF(OR(J112="N/A",K112="N/A"),"N/A", IF(J112&gt;VALUE(MID(K112,1,2)), "No", IF(J112&lt;-1*VALUE(MID(K112,1,2)), "No", "Yes"))))</f>
        <v>Yes</v>
      </c>
    </row>
    <row r="113" spans="1:12" x14ac:dyDescent="0.25">
      <c r="A113" s="142" t="s">
        <v>458</v>
      </c>
      <c r="B113" s="25" t="s">
        <v>296</v>
      </c>
      <c r="C113" s="4">
        <v>0</v>
      </c>
      <c r="D113" s="7" t="str">
        <f t="shared" ref="D113:D115" si="40">IF(OR($B113="N/A",$C113="N/A"),"N/A",IF(C113&gt;98,"Yes","No"))</f>
        <v>No</v>
      </c>
      <c r="E113" s="4">
        <v>92.405063291000005</v>
      </c>
      <c r="F113" s="7" t="str">
        <f t="shared" ref="F113:F115" si="41">IF(OR($B113="N/A",$E113="N/A"),"N/A",IF(E113&gt;98,"Yes","No"))</f>
        <v>No</v>
      </c>
      <c r="G113" s="4">
        <v>98.245614035000003</v>
      </c>
      <c r="H113" s="7" t="str">
        <f t="shared" si="39"/>
        <v>Yes</v>
      </c>
      <c r="I113" s="8" t="s">
        <v>1750</v>
      </c>
      <c r="J113" s="8">
        <v>6.3209999999999997</v>
      </c>
      <c r="K113" s="25" t="s">
        <v>734</v>
      </c>
      <c r="L113" s="85" t="str">
        <f t="shared" ref="L113:L115" si="42">IF(J113="Div by 0", "N/A", IF(OR(J113="N/A",K113="N/A"),"N/A", IF(J113&gt;VALUE(MID(K113,1,2)), "No", IF(J113&lt;-1*VALUE(MID(K113,1,2)), "No", "Yes"))))</f>
        <v>Yes</v>
      </c>
    </row>
    <row r="114" spans="1:12" x14ac:dyDescent="0.25">
      <c r="A114" s="142" t="s">
        <v>459</v>
      </c>
      <c r="B114" s="25" t="s">
        <v>296</v>
      </c>
      <c r="C114" s="4" t="s">
        <v>1750</v>
      </c>
      <c r="D114" s="7" t="str">
        <f t="shared" si="40"/>
        <v>Yes</v>
      </c>
      <c r="E114" s="4" t="s">
        <v>1750</v>
      </c>
      <c r="F114" s="7" t="str">
        <f t="shared" si="41"/>
        <v>Yes</v>
      </c>
      <c r="G114" s="4">
        <v>0</v>
      </c>
      <c r="H114" s="7" t="str">
        <f t="shared" si="39"/>
        <v>No</v>
      </c>
      <c r="I114" s="8" t="s">
        <v>1750</v>
      </c>
      <c r="J114" s="8" t="s">
        <v>1750</v>
      </c>
      <c r="K114" s="25" t="s">
        <v>734</v>
      </c>
      <c r="L114" s="85" t="str">
        <f t="shared" si="42"/>
        <v>N/A</v>
      </c>
    </row>
    <row r="115" spans="1:12" x14ac:dyDescent="0.25">
      <c r="A115" s="142" t="s">
        <v>460</v>
      </c>
      <c r="B115" s="25" t="s">
        <v>296</v>
      </c>
      <c r="C115" s="4" t="s">
        <v>1750</v>
      </c>
      <c r="D115" s="7" t="str">
        <f t="shared" si="40"/>
        <v>Yes</v>
      </c>
      <c r="E115" s="4" t="s">
        <v>1750</v>
      </c>
      <c r="F115" s="7" t="str">
        <f t="shared" si="41"/>
        <v>Yes</v>
      </c>
      <c r="G115" s="4" t="s">
        <v>1750</v>
      </c>
      <c r="H115" s="7" t="str">
        <f t="shared" si="39"/>
        <v>Yes</v>
      </c>
      <c r="I115" s="8" t="s">
        <v>1750</v>
      </c>
      <c r="J115" s="8" t="s">
        <v>1750</v>
      </c>
      <c r="K115" s="25" t="s">
        <v>734</v>
      </c>
      <c r="L115" s="85" t="str">
        <f t="shared" si="42"/>
        <v>N/A</v>
      </c>
    </row>
    <row r="116" spans="1:12" x14ac:dyDescent="0.25">
      <c r="A116" s="84" t="s">
        <v>461</v>
      </c>
      <c r="B116" s="25" t="s">
        <v>213</v>
      </c>
      <c r="C116" s="1">
        <v>47</v>
      </c>
      <c r="D116" s="7" t="str">
        <f>IF($B116="N/A","N/A",IF(C116&gt;10,"No",IF(C116&lt;-10,"No","Yes")))</f>
        <v>N/A</v>
      </c>
      <c r="E116" s="1">
        <v>79</v>
      </c>
      <c r="F116" s="7" t="str">
        <f>IF($B116="N/A","N/A",IF(E116&gt;10,"No",IF(E116&lt;-10,"No","Yes")))</f>
        <v>N/A</v>
      </c>
      <c r="G116" s="1">
        <v>115</v>
      </c>
      <c r="H116" s="7" t="str">
        <f>IF($B116="N/A","N/A",IF(G116&gt;10,"No",IF(G116&lt;-10,"No","Yes")))</f>
        <v>N/A</v>
      </c>
      <c r="I116" s="8">
        <v>68.09</v>
      </c>
      <c r="J116" s="8">
        <v>45.57</v>
      </c>
      <c r="K116" s="25" t="s">
        <v>734</v>
      </c>
      <c r="L116" s="85" t="str">
        <f>IF(J116="Div by 0", "N/A", IF(OR(J116="N/A",K116="N/A"),"N/A", IF(J116&gt;VALUE(MID(K116,1,2)), "No", IF(J116&lt;-1*VALUE(MID(K116,1,2)), "No", "Yes"))))</f>
        <v>No</v>
      </c>
    </row>
    <row r="117" spans="1:12" x14ac:dyDescent="0.25">
      <c r="A117" s="84" t="s">
        <v>211</v>
      </c>
      <c r="B117" s="25" t="s">
        <v>213</v>
      </c>
      <c r="C117" s="4">
        <v>0</v>
      </c>
      <c r="D117" s="7" t="str">
        <f>IF($B117="N/A","N/A",IF(C117&gt;10,"No",IF(C117&lt;-10,"No","Yes")))</f>
        <v>N/A</v>
      </c>
      <c r="E117" s="4">
        <v>0</v>
      </c>
      <c r="F117" s="7" t="str">
        <f>IF($B117="N/A","N/A",IF(E117&gt;10,"No",IF(E117&lt;-10,"No","Yes")))</f>
        <v>N/A</v>
      </c>
      <c r="G117" s="4">
        <v>0</v>
      </c>
      <c r="H117" s="7" t="str">
        <f>IF($B117="N/A","N/A",IF(G117&gt;10,"No",IF(G117&lt;-10,"No","Yes")))</f>
        <v>N/A</v>
      </c>
      <c r="I117" s="8" t="s">
        <v>1750</v>
      </c>
      <c r="J117" s="8" t="s">
        <v>1750</v>
      </c>
      <c r="K117" s="25" t="s">
        <v>734</v>
      </c>
      <c r="L117" s="85" t="str">
        <f>IF(J117="Div by 0", "N/A", IF(OR(J117="N/A",K117="N/A"),"N/A", IF(J117&gt;VALUE(MID(K117,1,2)), "No", IF(J117&lt;-1*VALUE(MID(K117,1,2)), "No", "Yes"))))</f>
        <v>N/A</v>
      </c>
    </row>
    <row r="118" spans="1:12" x14ac:dyDescent="0.25">
      <c r="A118" s="116" t="s">
        <v>1600</v>
      </c>
      <c r="B118" s="25" t="s">
        <v>213</v>
      </c>
      <c r="C118" s="10">
        <v>0</v>
      </c>
      <c r="D118" s="7" t="str">
        <f>IF($B118="N/A","N/A",IF(C118&gt;10,"No",IF(C118&lt;-10,"No","Yes")))</f>
        <v>N/A</v>
      </c>
      <c r="E118" s="10">
        <v>0</v>
      </c>
      <c r="F118" s="7" t="str">
        <f>IF($B118="N/A","N/A",IF(E118&gt;10,"No",IF(E118&lt;-10,"No","Yes")))</f>
        <v>N/A</v>
      </c>
      <c r="G118" s="10">
        <v>4730</v>
      </c>
      <c r="H118" s="7" t="str">
        <f>IF($B118="N/A","N/A",IF(G118&gt;10,"No",IF(G118&lt;-10,"No","Yes")))</f>
        <v>N/A</v>
      </c>
      <c r="I118" s="8" t="s">
        <v>1750</v>
      </c>
      <c r="J118" s="8" t="s">
        <v>1750</v>
      </c>
      <c r="K118" s="25" t="s">
        <v>734</v>
      </c>
      <c r="L118" s="85" t="str">
        <f>IF(J118="Div by 0", "N/A", IF(K118="N/A","N/A", IF(J118&gt;VALUE(MID(K118,1,2)), "No", IF(J118&lt;-1*VALUE(MID(K118,1,2)), "No", "Yes"))))</f>
        <v>N/A</v>
      </c>
    </row>
    <row r="119" spans="1:12" x14ac:dyDescent="0.25">
      <c r="A119" s="116" t="s">
        <v>1601</v>
      </c>
      <c r="B119" s="25" t="s">
        <v>213</v>
      </c>
      <c r="C119" s="10">
        <v>0</v>
      </c>
      <c r="D119" s="7" t="str">
        <f>IF($B119="N/A","N/A",IF(C119&gt;10,"No",IF(C119&lt;-10,"No","Yes")))</f>
        <v>N/A</v>
      </c>
      <c r="E119" s="10">
        <v>0</v>
      </c>
      <c r="F119" s="7" t="str">
        <f>IF($B119="N/A","N/A",IF(E119&gt;10,"No",IF(E119&lt;-10,"No","Yes")))</f>
        <v>N/A</v>
      </c>
      <c r="G119" s="10">
        <v>14218</v>
      </c>
      <c r="H119" s="7" t="str">
        <f>IF($B119="N/A","N/A",IF(G119&gt;10,"No",IF(G119&lt;-10,"No","Yes")))</f>
        <v>N/A</v>
      </c>
      <c r="I119" s="8" t="s">
        <v>1750</v>
      </c>
      <c r="J119" s="8" t="s">
        <v>1750</v>
      </c>
      <c r="K119" s="25" t="s">
        <v>734</v>
      </c>
      <c r="L119" s="85" t="str">
        <f>IF(J119="Div by 0", "N/A", IF(K119="N/A","N/A", IF(J119&gt;VALUE(MID(K119,1,2)), "No", IF(J119&lt;-1*VALUE(MID(K119,1,2)), "No", "Yes"))))</f>
        <v>N/A</v>
      </c>
    </row>
    <row r="120" spans="1:12" x14ac:dyDescent="0.25">
      <c r="A120" s="116" t="s">
        <v>1602</v>
      </c>
      <c r="B120" s="25" t="s">
        <v>213</v>
      </c>
      <c r="C120" s="1">
        <v>0</v>
      </c>
      <c r="D120" s="7" t="str">
        <f>IF($B120="N/A","N/A",IF(C120&gt;10,"No",IF(C120&lt;-10,"No","Yes")))</f>
        <v>N/A</v>
      </c>
      <c r="E120" s="1">
        <v>0</v>
      </c>
      <c r="F120" s="7" t="str">
        <f>IF($B120="N/A","N/A",IF(E120&gt;10,"No",IF(E120&lt;-10,"No","Yes")))</f>
        <v>N/A</v>
      </c>
      <c r="G120" s="1">
        <v>11</v>
      </c>
      <c r="H120" s="7" t="str">
        <f>IF($B120="N/A","N/A",IF(G120&gt;10,"No",IF(G120&lt;-10,"No","Yes")))</f>
        <v>N/A</v>
      </c>
      <c r="I120" s="8" t="s">
        <v>1750</v>
      </c>
      <c r="J120" s="8" t="s">
        <v>1750</v>
      </c>
      <c r="K120" s="25" t="s">
        <v>734</v>
      </c>
      <c r="L120" s="85" t="str">
        <f>IF(J120="Div by 0", "N/A", IF(K120="N/A","N/A", IF(J120&gt;VALUE(MID(K120,1,2)), "No", IF(J120&lt;-1*VALUE(MID(K120,1,2)), "No", "Yes"))))</f>
        <v>N/A</v>
      </c>
    </row>
    <row r="121" spans="1:12" x14ac:dyDescent="0.25">
      <c r="A121" s="116" t="s">
        <v>1603</v>
      </c>
      <c r="B121" s="3" t="s">
        <v>213</v>
      </c>
      <c r="C121" s="1">
        <v>0</v>
      </c>
      <c r="D121" s="5" t="str">
        <f t="shared" ref="D121:H134" si="43">IF($B121="N/A","N/A",IF(C121&lt;0,"No","Yes"))</f>
        <v>N/A</v>
      </c>
      <c r="E121" s="1">
        <v>0</v>
      </c>
      <c r="F121" s="5" t="str">
        <f t="shared" si="43"/>
        <v>N/A</v>
      </c>
      <c r="G121" s="1">
        <v>0</v>
      </c>
      <c r="H121" s="5" t="str">
        <f t="shared" si="43"/>
        <v>N/A</v>
      </c>
      <c r="I121" s="8" t="s">
        <v>1750</v>
      </c>
      <c r="J121" s="8" t="s">
        <v>1750</v>
      </c>
      <c r="K121" s="3" t="s">
        <v>734</v>
      </c>
      <c r="L121" s="85" t="str">
        <f t="shared" ref="L121:L142" si="44">IF(J121="Div by 0", "N/A", IF(OR(J121="N/A",K121="N/A"),"N/A", IF(J121&gt;VALUE(MID(K121,1,2)), "No", IF(J121&lt;-1*VALUE(MID(K121,1,2)), "No", "Yes"))))</f>
        <v>N/A</v>
      </c>
    </row>
    <row r="122" spans="1:12" x14ac:dyDescent="0.25">
      <c r="A122" s="116" t="s">
        <v>1604</v>
      </c>
      <c r="B122" s="3" t="s">
        <v>213</v>
      </c>
      <c r="C122" s="1">
        <v>0</v>
      </c>
      <c r="D122" s="5" t="str">
        <f t="shared" si="43"/>
        <v>N/A</v>
      </c>
      <c r="E122" s="1">
        <v>0</v>
      </c>
      <c r="F122" s="5" t="str">
        <f t="shared" si="43"/>
        <v>N/A</v>
      </c>
      <c r="G122" s="1">
        <v>0</v>
      </c>
      <c r="H122" s="5" t="str">
        <f t="shared" si="43"/>
        <v>N/A</v>
      </c>
      <c r="I122" s="8" t="s">
        <v>1750</v>
      </c>
      <c r="J122" s="8" t="s">
        <v>1750</v>
      </c>
      <c r="K122" s="3" t="s">
        <v>734</v>
      </c>
      <c r="L122" s="85" t="str">
        <f t="shared" si="44"/>
        <v>N/A</v>
      </c>
    </row>
    <row r="123" spans="1:12" x14ac:dyDescent="0.25">
      <c r="A123" s="116" t="s">
        <v>1605</v>
      </c>
      <c r="B123" s="3" t="s">
        <v>213</v>
      </c>
      <c r="C123" s="1">
        <v>0</v>
      </c>
      <c r="D123" s="5" t="str">
        <f t="shared" si="43"/>
        <v>N/A</v>
      </c>
      <c r="E123" s="1">
        <v>0</v>
      </c>
      <c r="F123" s="5" t="str">
        <f t="shared" si="43"/>
        <v>N/A</v>
      </c>
      <c r="G123" s="1">
        <v>11</v>
      </c>
      <c r="H123" s="5" t="str">
        <f t="shared" si="43"/>
        <v>N/A</v>
      </c>
      <c r="I123" s="8" t="s">
        <v>1750</v>
      </c>
      <c r="J123" s="8" t="s">
        <v>1750</v>
      </c>
      <c r="K123" s="3" t="s">
        <v>734</v>
      </c>
      <c r="L123" s="85" t="str">
        <f t="shared" si="44"/>
        <v>N/A</v>
      </c>
    </row>
    <row r="124" spans="1:12" x14ac:dyDescent="0.25">
      <c r="A124" s="116" t="s">
        <v>1606</v>
      </c>
      <c r="B124" s="3" t="s">
        <v>213</v>
      </c>
      <c r="C124" s="1">
        <v>0</v>
      </c>
      <c r="D124" s="5" t="str">
        <f t="shared" si="43"/>
        <v>N/A</v>
      </c>
      <c r="E124" s="1">
        <v>0</v>
      </c>
      <c r="F124" s="5" t="str">
        <f t="shared" si="43"/>
        <v>N/A</v>
      </c>
      <c r="G124" s="1">
        <v>0</v>
      </c>
      <c r="H124" s="5" t="str">
        <f t="shared" si="43"/>
        <v>N/A</v>
      </c>
      <c r="I124" s="8" t="s">
        <v>1750</v>
      </c>
      <c r="J124" s="8" t="s">
        <v>1750</v>
      </c>
      <c r="K124" s="3" t="s">
        <v>734</v>
      </c>
      <c r="L124" s="85" t="str">
        <f t="shared" si="44"/>
        <v>N/A</v>
      </c>
    </row>
    <row r="125" spans="1:12" x14ac:dyDescent="0.25">
      <c r="A125" s="108" t="s">
        <v>1607</v>
      </c>
      <c r="B125" s="3" t="s">
        <v>213</v>
      </c>
      <c r="C125" s="9">
        <v>0</v>
      </c>
      <c r="D125" s="5" t="str">
        <f t="shared" si="43"/>
        <v>N/A</v>
      </c>
      <c r="E125" s="9">
        <v>0</v>
      </c>
      <c r="F125" s="5" t="str">
        <f t="shared" si="43"/>
        <v>N/A</v>
      </c>
      <c r="G125" s="9">
        <v>1.1559624999999999E-3</v>
      </c>
      <c r="H125" s="5" t="str">
        <f t="shared" si="43"/>
        <v>N/A</v>
      </c>
      <c r="I125" s="8" t="s">
        <v>1750</v>
      </c>
      <c r="J125" s="8" t="s">
        <v>1750</v>
      </c>
      <c r="K125" s="25" t="s">
        <v>734</v>
      </c>
      <c r="L125" s="85" t="str">
        <f>IF(J125="Div by 0", "N/A", IF(OR(J125="N/A",K125="N/A"),"N/A", IF(J125&gt;VALUE(MID(K125,1,2)), "No", IF(J125&lt;-1*VALUE(MID(K125,1,2)), "No", "Yes"))))</f>
        <v>N/A</v>
      </c>
    </row>
    <row r="126" spans="1:12" ht="25" x14ac:dyDescent="0.25">
      <c r="A126" s="108" t="s">
        <v>1608</v>
      </c>
      <c r="B126" s="3" t="s">
        <v>213</v>
      </c>
      <c r="C126" s="9">
        <v>0</v>
      </c>
      <c r="D126" s="5" t="str">
        <f t="shared" si="43"/>
        <v>N/A</v>
      </c>
      <c r="E126" s="9">
        <v>0</v>
      </c>
      <c r="F126" s="5" t="str">
        <f t="shared" si="43"/>
        <v>N/A</v>
      </c>
      <c r="G126" s="9">
        <v>0</v>
      </c>
      <c r="H126" s="5" t="str">
        <f t="shared" si="43"/>
        <v>N/A</v>
      </c>
      <c r="I126" s="8" t="s">
        <v>1750</v>
      </c>
      <c r="J126" s="8" t="s">
        <v>1750</v>
      </c>
      <c r="K126" s="3" t="s">
        <v>734</v>
      </c>
      <c r="L126" s="85" t="str">
        <f t="shared" ref="L126:L129" si="45">IF(J126="Div by 0", "N/A", IF(OR(J126="N/A",K126="N/A"),"N/A", IF(J126&gt;VALUE(MID(K126,1,2)), "No", IF(J126&lt;-1*VALUE(MID(K126,1,2)), "No", "Yes"))))</f>
        <v>N/A</v>
      </c>
    </row>
    <row r="127" spans="1:12" ht="25" x14ac:dyDescent="0.25">
      <c r="A127" s="108" t="s">
        <v>1609</v>
      </c>
      <c r="B127" s="3" t="s">
        <v>213</v>
      </c>
      <c r="C127" s="9">
        <v>0</v>
      </c>
      <c r="D127" s="5" t="str">
        <f t="shared" si="43"/>
        <v>N/A</v>
      </c>
      <c r="E127" s="9">
        <v>0</v>
      </c>
      <c r="F127" s="5" t="str">
        <f t="shared" si="43"/>
        <v>N/A</v>
      </c>
      <c r="G127" s="9">
        <v>0</v>
      </c>
      <c r="H127" s="5" t="str">
        <f t="shared" si="43"/>
        <v>N/A</v>
      </c>
      <c r="I127" s="8" t="s">
        <v>1750</v>
      </c>
      <c r="J127" s="8" t="s">
        <v>1750</v>
      </c>
      <c r="K127" s="3" t="s">
        <v>734</v>
      </c>
      <c r="L127" s="85" t="str">
        <f t="shared" si="45"/>
        <v>N/A</v>
      </c>
    </row>
    <row r="128" spans="1:12" ht="25" x14ac:dyDescent="0.25">
      <c r="A128" s="108" t="s">
        <v>1610</v>
      </c>
      <c r="B128" s="3" t="s">
        <v>213</v>
      </c>
      <c r="C128" s="9">
        <v>0</v>
      </c>
      <c r="D128" s="5" t="str">
        <f t="shared" si="43"/>
        <v>N/A</v>
      </c>
      <c r="E128" s="9">
        <v>0</v>
      </c>
      <c r="F128" s="5" t="str">
        <f t="shared" si="43"/>
        <v>N/A</v>
      </c>
      <c r="G128" s="9">
        <v>1.7566048E-3</v>
      </c>
      <c r="H128" s="5" t="str">
        <f t="shared" si="43"/>
        <v>N/A</v>
      </c>
      <c r="I128" s="8" t="s">
        <v>1750</v>
      </c>
      <c r="J128" s="8" t="s">
        <v>1750</v>
      </c>
      <c r="K128" s="3" t="s">
        <v>734</v>
      </c>
      <c r="L128" s="85" t="str">
        <f t="shared" si="45"/>
        <v>N/A</v>
      </c>
    </row>
    <row r="129" spans="1:12" ht="25" x14ac:dyDescent="0.25">
      <c r="A129" s="108" t="s">
        <v>1611</v>
      </c>
      <c r="B129" s="3" t="s">
        <v>213</v>
      </c>
      <c r="C129" s="9">
        <v>0</v>
      </c>
      <c r="D129" s="5" t="str">
        <f t="shared" si="43"/>
        <v>N/A</v>
      </c>
      <c r="E129" s="9">
        <v>0</v>
      </c>
      <c r="F129" s="5" t="str">
        <f t="shared" si="43"/>
        <v>N/A</v>
      </c>
      <c r="G129" s="9">
        <v>0</v>
      </c>
      <c r="H129" s="5" t="str">
        <f t="shared" si="43"/>
        <v>N/A</v>
      </c>
      <c r="I129" s="8" t="s">
        <v>1750</v>
      </c>
      <c r="J129" s="8" t="s">
        <v>1750</v>
      </c>
      <c r="K129" s="3" t="s">
        <v>734</v>
      </c>
      <c r="L129" s="85" t="str">
        <f t="shared" si="45"/>
        <v>N/A</v>
      </c>
    </row>
    <row r="130" spans="1:12" ht="25" x14ac:dyDescent="0.25">
      <c r="A130" s="108" t="s">
        <v>1612</v>
      </c>
      <c r="B130" s="3" t="s">
        <v>213</v>
      </c>
      <c r="C130" s="9" t="s">
        <v>1750</v>
      </c>
      <c r="D130" s="5" t="str">
        <f t="shared" si="43"/>
        <v>N/A</v>
      </c>
      <c r="E130" s="9" t="s">
        <v>1750</v>
      </c>
      <c r="F130" s="5" t="str">
        <f t="shared" si="43"/>
        <v>N/A</v>
      </c>
      <c r="G130" s="9">
        <v>0</v>
      </c>
      <c r="H130" s="5" t="str">
        <f t="shared" si="43"/>
        <v>N/A</v>
      </c>
      <c r="I130" s="8" t="s">
        <v>1750</v>
      </c>
      <c r="J130" s="8" t="s">
        <v>1750</v>
      </c>
      <c r="K130" s="25" t="s">
        <v>734</v>
      </c>
      <c r="L130" s="85" t="str">
        <f>IF(J130="Div by 0", "N/A", IF(OR(J130="N/A",K130="N/A"),"N/A", IF(J130&gt;VALUE(MID(K130,1,2)), "No", IF(J130&lt;-1*VALUE(MID(K130,1,2)), "No", "Yes"))))</f>
        <v>N/A</v>
      </c>
    </row>
    <row r="131" spans="1:12" ht="25" x14ac:dyDescent="0.25">
      <c r="A131" s="108" t="s">
        <v>1613</v>
      </c>
      <c r="B131" s="3" t="s">
        <v>213</v>
      </c>
      <c r="C131" s="9" t="s">
        <v>1750</v>
      </c>
      <c r="D131" s="5" t="str">
        <f t="shared" si="43"/>
        <v>N/A</v>
      </c>
      <c r="E131" s="9" t="s">
        <v>1750</v>
      </c>
      <c r="F131" s="5" t="str">
        <f t="shared" si="43"/>
        <v>N/A</v>
      </c>
      <c r="G131" s="9" t="s">
        <v>1750</v>
      </c>
      <c r="H131" s="5" t="str">
        <f t="shared" si="43"/>
        <v>N/A</v>
      </c>
      <c r="I131" s="8" t="s">
        <v>1750</v>
      </c>
      <c r="J131" s="8" t="s">
        <v>1750</v>
      </c>
      <c r="K131" s="3" t="s">
        <v>734</v>
      </c>
      <c r="L131" s="85" t="str">
        <f t="shared" si="44"/>
        <v>N/A</v>
      </c>
    </row>
    <row r="132" spans="1:12" ht="25" x14ac:dyDescent="0.25">
      <c r="A132" s="108" t="s">
        <v>493</v>
      </c>
      <c r="B132" s="3" t="s">
        <v>213</v>
      </c>
      <c r="C132" s="9" t="s">
        <v>1750</v>
      </c>
      <c r="D132" s="5" t="str">
        <f t="shared" si="43"/>
        <v>N/A</v>
      </c>
      <c r="E132" s="9" t="s">
        <v>1750</v>
      </c>
      <c r="F132" s="5" t="str">
        <f t="shared" si="43"/>
        <v>N/A</v>
      </c>
      <c r="G132" s="9" t="s">
        <v>1750</v>
      </c>
      <c r="H132" s="5" t="str">
        <f t="shared" si="43"/>
        <v>N/A</v>
      </c>
      <c r="I132" s="8" t="s">
        <v>1750</v>
      </c>
      <c r="J132" s="8" t="s">
        <v>1750</v>
      </c>
      <c r="K132" s="3" t="s">
        <v>734</v>
      </c>
      <c r="L132" s="85" t="str">
        <f t="shared" si="44"/>
        <v>N/A</v>
      </c>
    </row>
    <row r="133" spans="1:12" ht="25" x14ac:dyDescent="0.25">
      <c r="A133" s="108" t="s">
        <v>494</v>
      </c>
      <c r="B133" s="3" t="s">
        <v>213</v>
      </c>
      <c r="C133" s="9" t="s">
        <v>1750</v>
      </c>
      <c r="D133" s="5" t="str">
        <f t="shared" si="43"/>
        <v>N/A</v>
      </c>
      <c r="E133" s="9" t="s">
        <v>1750</v>
      </c>
      <c r="F133" s="5" t="str">
        <f t="shared" si="43"/>
        <v>N/A</v>
      </c>
      <c r="G133" s="9">
        <v>0</v>
      </c>
      <c r="H133" s="5" t="str">
        <f t="shared" si="43"/>
        <v>N/A</v>
      </c>
      <c r="I133" s="8" t="s">
        <v>1750</v>
      </c>
      <c r="J133" s="8" t="s">
        <v>1750</v>
      </c>
      <c r="K133" s="3" t="s">
        <v>734</v>
      </c>
      <c r="L133" s="85" t="str">
        <f t="shared" si="44"/>
        <v>N/A</v>
      </c>
    </row>
    <row r="134" spans="1:12" ht="25" x14ac:dyDescent="0.25">
      <c r="A134" s="108" t="s">
        <v>495</v>
      </c>
      <c r="B134" s="3" t="s">
        <v>213</v>
      </c>
      <c r="C134" s="9" t="s">
        <v>1750</v>
      </c>
      <c r="D134" s="5" t="str">
        <f t="shared" si="43"/>
        <v>N/A</v>
      </c>
      <c r="E134" s="9" t="s">
        <v>1750</v>
      </c>
      <c r="F134" s="5" t="str">
        <f t="shared" si="43"/>
        <v>N/A</v>
      </c>
      <c r="G134" s="9" t="s">
        <v>1750</v>
      </c>
      <c r="H134" s="5" t="str">
        <f t="shared" si="43"/>
        <v>N/A</v>
      </c>
      <c r="I134" s="8" t="s">
        <v>1750</v>
      </c>
      <c r="J134" s="8" t="s">
        <v>1750</v>
      </c>
      <c r="K134" s="3" t="s">
        <v>734</v>
      </c>
      <c r="L134" s="85" t="str">
        <f t="shared" si="44"/>
        <v>N/A</v>
      </c>
    </row>
    <row r="135" spans="1:12" ht="25" x14ac:dyDescent="0.25">
      <c r="A135" s="108" t="s">
        <v>496</v>
      </c>
      <c r="B135" s="21" t="s">
        <v>213</v>
      </c>
      <c r="C135" s="9" t="s">
        <v>1750</v>
      </c>
      <c r="D135" s="7" t="str">
        <f t="shared" ref="D135:D141" si="46">IF($B135="N/A","N/A",IF(C135&gt;10,"No",IF(C135&lt;-10,"No","Yes")))</f>
        <v>N/A</v>
      </c>
      <c r="E135" s="9" t="s">
        <v>1750</v>
      </c>
      <c r="F135" s="7" t="str">
        <f t="shared" ref="F135:F141" si="47">IF($B135="N/A","N/A",IF(E135&gt;10,"No",IF(E135&lt;-10,"No","Yes")))</f>
        <v>N/A</v>
      </c>
      <c r="G135" s="9">
        <v>0</v>
      </c>
      <c r="H135" s="7" t="str">
        <f t="shared" ref="H135:H141" si="48">IF($B135="N/A","N/A",IF(G135&gt;10,"No",IF(G135&lt;-10,"No","Yes")))</f>
        <v>N/A</v>
      </c>
      <c r="I135" s="8" t="s">
        <v>1750</v>
      </c>
      <c r="J135" s="8" t="s">
        <v>1750</v>
      </c>
      <c r="K135" s="3" t="s">
        <v>734</v>
      </c>
      <c r="L135" s="85" t="str">
        <f t="shared" si="44"/>
        <v>N/A</v>
      </c>
    </row>
    <row r="136" spans="1:12" ht="25" x14ac:dyDescent="0.25">
      <c r="A136" s="108" t="s">
        <v>497</v>
      </c>
      <c r="B136" s="21" t="s">
        <v>213</v>
      </c>
      <c r="C136" s="9" t="s">
        <v>1750</v>
      </c>
      <c r="D136" s="7" t="str">
        <f t="shared" si="46"/>
        <v>N/A</v>
      </c>
      <c r="E136" s="9" t="s">
        <v>1750</v>
      </c>
      <c r="F136" s="7" t="str">
        <f t="shared" si="47"/>
        <v>N/A</v>
      </c>
      <c r="G136" s="9">
        <v>0</v>
      </c>
      <c r="H136" s="7" t="str">
        <f t="shared" si="48"/>
        <v>N/A</v>
      </c>
      <c r="I136" s="8" t="s">
        <v>1750</v>
      </c>
      <c r="J136" s="8" t="s">
        <v>1750</v>
      </c>
      <c r="K136" s="3" t="s">
        <v>734</v>
      </c>
      <c r="L136" s="85" t="str">
        <f t="shared" si="44"/>
        <v>N/A</v>
      </c>
    </row>
    <row r="137" spans="1:12" ht="25" x14ac:dyDescent="0.25">
      <c r="A137" s="108" t="s">
        <v>498</v>
      </c>
      <c r="B137" s="21" t="s">
        <v>213</v>
      </c>
      <c r="C137" s="9" t="s">
        <v>1750</v>
      </c>
      <c r="D137" s="7" t="str">
        <f t="shared" si="46"/>
        <v>N/A</v>
      </c>
      <c r="E137" s="9" t="s">
        <v>1750</v>
      </c>
      <c r="F137" s="7" t="str">
        <f t="shared" si="47"/>
        <v>N/A</v>
      </c>
      <c r="G137" s="9">
        <v>0</v>
      </c>
      <c r="H137" s="7" t="str">
        <f t="shared" si="48"/>
        <v>N/A</v>
      </c>
      <c r="I137" s="8" t="s">
        <v>1750</v>
      </c>
      <c r="J137" s="8" t="s">
        <v>1750</v>
      </c>
      <c r="K137" s="3" t="s">
        <v>734</v>
      </c>
      <c r="L137" s="85" t="str">
        <f t="shared" si="44"/>
        <v>N/A</v>
      </c>
    </row>
    <row r="138" spans="1:12" ht="25" x14ac:dyDescent="0.25">
      <c r="A138" s="108" t="s">
        <v>499</v>
      </c>
      <c r="B138" s="21" t="s">
        <v>213</v>
      </c>
      <c r="C138" s="9" t="s">
        <v>1750</v>
      </c>
      <c r="D138" s="7" t="str">
        <f t="shared" si="46"/>
        <v>N/A</v>
      </c>
      <c r="E138" s="9" t="s">
        <v>1750</v>
      </c>
      <c r="F138" s="7" t="str">
        <f t="shared" si="47"/>
        <v>N/A</v>
      </c>
      <c r="G138" s="9">
        <v>0</v>
      </c>
      <c r="H138" s="7" t="str">
        <f t="shared" si="48"/>
        <v>N/A</v>
      </c>
      <c r="I138" s="8" t="s">
        <v>1750</v>
      </c>
      <c r="J138" s="8" t="s">
        <v>1750</v>
      </c>
      <c r="K138" s="3" t="s">
        <v>734</v>
      </c>
      <c r="L138" s="85" t="str">
        <f t="shared" si="44"/>
        <v>N/A</v>
      </c>
    </row>
    <row r="139" spans="1:12" ht="25" x14ac:dyDescent="0.25">
      <c r="A139" s="108" t="s">
        <v>500</v>
      </c>
      <c r="B139" s="21" t="s">
        <v>213</v>
      </c>
      <c r="C139" s="9" t="s">
        <v>1750</v>
      </c>
      <c r="D139" s="7" t="str">
        <f t="shared" si="46"/>
        <v>N/A</v>
      </c>
      <c r="E139" s="9" t="s">
        <v>1750</v>
      </c>
      <c r="F139" s="7" t="str">
        <f t="shared" si="47"/>
        <v>N/A</v>
      </c>
      <c r="G139" s="9">
        <v>0</v>
      </c>
      <c r="H139" s="7" t="str">
        <f t="shared" si="48"/>
        <v>N/A</v>
      </c>
      <c r="I139" s="8" t="s">
        <v>1750</v>
      </c>
      <c r="J139" s="8" t="s">
        <v>1750</v>
      </c>
      <c r="K139" s="3" t="s">
        <v>734</v>
      </c>
      <c r="L139" s="85" t="str">
        <f t="shared" si="44"/>
        <v>N/A</v>
      </c>
    </row>
    <row r="140" spans="1:12" ht="25" x14ac:dyDescent="0.25">
      <c r="A140" s="108" t="s">
        <v>501</v>
      </c>
      <c r="B140" s="21" t="s">
        <v>213</v>
      </c>
      <c r="C140" s="9" t="s">
        <v>1750</v>
      </c>
      <c r="D140" s="7" t="str">
        <f t="shared" si="46"/>
        <v>N/A</v>
      </c>
      <c r="E140" s="9" t="s">
        <v>1750</v>
      </c>
      <c r="F140" s="7" t="str">
        <f t="shared" si="47"/>
        <v>N/A</v>
      </c>
      <c r="G140" s="9">
        <v>0</v>
      </c>
      <c r="H140" s="7" t="str">
        <f t="shared" si="48"/>
        <v>N/A</v>
      </c>
      <c r="I140" s="8" t="s">
        <v>1750</v>
      </c>
      <c r="J140" s="8" t="s">
        <v>1750</v>
      </c>
      <c r="K140" s="3" t="s">
        <v>734</v>
      </c>
      <c r="L140" s="85" t="str">
        <f t="shared" si="44"/>
        <v>N/A</v>
      </c>
    </row>
    <row r="141" spans="1:12" ht="25" x14ac:dyDescent="0.25">
      <c r="A141" s="108" t="s">
        <v>502</v>
      </c>
      <c r="B141" s="21" t="s">
        <v>213</v>
      </c>
      <c r="C141" s="9" t="s">
        <v>1750</v>
      </c>
      <c r="D141" s="7" t="str">
        <f t="shared" si="46"/>
        <v>N/A</v>
      </c>
      <c r="E141" s="9" t="s">
        <v>1750</v>
      </c>
      <c r="F141" s="7" t="str">
        <f t="shared" si="47"/>
        <v>N/A</v>
      </c>
      <c r="G141" s="9">
        <v>0</v>
      </c>
      <c r="H141" s="7" t="str">
        <f t="shared" si="48"/>
        <v>N/A</v>
      </c>
      <c r="I141" s="8" t="s">
        <v>1750</v>
      </c>
      <c r="J141" s="8" t="s">
        <v>1750</v>
      </c>
      <c r="K141" s="3" t="s">
        <v>734</v>
      </c>
      <c r="L141" s="85" t="str">
        <f t="shared" si="44"/>
        <v>N/A</v>
      </c>
    </row>
    <row r="142" spans="1:12" ht="25" x14ac:dyDescent="0.25">
      <c r="A142" s="108" t="s">
        <v>503</v>
      </c>
      <c r="B142" s="21" t="s">
        <v>213</v>
      </c>
      <c r="C142" s="9" t="s">
        <v>1750</v>
      </c>
      <c r="D142" s="5" t="str">
        <f t="shared" ref="D142" si="49">IF($B142="N/A","N/A",IF(C142&lt;0,"No","Yes"))</f>
        <v>N/A</v>
      </c>
      <c r="E142" s="9" t="s">
        <v>1750</v>
      </c>
      <c r="F142" s="5" t="str">
        <f t="shared" ref="F142" si="50">IF($B142="N/A","N/A",IF(E142&lt;0,"No","Yes"))</f>
        <v>N/A</v>
      </c>
      <c r="G142" s="9">
        <v>0</v>
      </c>
      <c r="H142" s="5" t="str">
        <f t="shared" ref="H142" si="51">IF($B142="N/A","N/A",IF(G142&lt;0,"No","Yes"))</f>
        <v>N/A</v>
      </c>
      <c r="I142" s="8" t="s">
        <v>1750</v>
      </c>
      <c r="J142" s="8" t="s">
        <v>1750</v>
      </c>
      <c r="K142" s="3" t="s">
        <v>734</v>
      </c>
      <c r="L142" s="85" t="str">
        <f t="shared" si="44"/>
        <v>N/A</v>
      </c>
    </row>
    <row r="143" spans="1:12" x14ac:dyDescent="0.25">
      <c r="A143" s="84" t="s">
        <v>731</v>
      </c>
      <c r="B143" s="21" t="s">
        <v>213</v>
      </c>
      <c r="C143" s="10">
        <v>0</v>
      </c>
      <c r="D143" s="7" t="str">
        <f>IF($B143="N/A","N/A",IF(C143&gt;10,"No",IF(C143&lt;-10,"No","Yes")))</f>
        <v>N/A</v>
      </c>
      <c r="E143" s="10">
        <v>0</v>
      </c>
      <c r="F143" s="7" t="str">
        <f>IF($B143="N/A","N/A",IF(E143&gt;10,"No",IF(E143&lt;-10,"No","Yes")))</f>
        <v>N/A</v>
      </c>
      <c r="G143" s="10">
        <v>0</v>
      </c>
      <c r="H143" s="7" t="str">
        <f>IF($B143="N/A","N/A",IF(G143&gt;10,"No",IF(G143&lt;-10,"No","Yes")))</f>
        <v>N/A</v>
      </c>
      <c r="I143" s="8" t="s">
        <v>1750</v>
      </c>
      <c r="J143" s="8" t="s">
        <v>1750</v>
      </c>
      <c r="K143" s="25" t="s">
        <v>734</v>
      </c>
      <c r="L143" s="85" t="str">
        <f>IF(J143="Div by 0", "N/A", IF(K143="N/A","N/A", IF(J143&gt;VALUE(MID(K143,1,2)), "No", IF(J143&lt;-1*VALUE(MID(K143,1,2)), "No", "Yes"))))</f>
        <v>N/A</v>
      </c>
    </row>
    <row r="144" spans="1:12" x14ac:dyDescent="0.25">
      <c r="A144" s="84" t="s">
        <v>732</v>
      </c>
      <c r="B144" s="21" t="s">
        <v>213</v>
      </c>
      <c r="C144" s="1">
        <v>0</v>
      </c>
      <c r="D144" s="7" t="str">
        <f>IF($B144="N/A","N/A",IF(C144&gt;10,"No",IF(C144&lt;-10,"No","Yes")))</f>
        <v>N/A</v>
      </c>
      <c r="E144" s="1">
        <v>0</v>
      </c>
      <c r="F144" s="7" t="str">
        <f>IF($B144="N/A","N/A",IF(E144&gt;10,"No",IF(E144&lt;-10,"No","Yes")))</f>
        <v>N/A</v>
      </c>
      <c r="G144" s="1">
        <v>0</v>
      </c>
      <c r="H144" s="7" t="str">
        <f>IF($B144="N/A","N/A",IF(G144&gt;10,"No",IF(G144&lt;-10,"No","Yes")))</f>
        <v>N/A</v>
      </c>
      <c r="I144" s="8" t="s">
        <v>1750</v>
      </c>
      <c r="J144" s="8" t="s">
        <v>1750</v>
      </c>
      <c r="K144" s="25" t="s">
        <v>734</v>
      </c>
      <c r="L144" s="85" t="str">
        <f>IF(J144="Div by 0", "N/A", IF(K144="N/A","N/A", IF(J144&gt;VALUE(MID(K144,1,2)), "No", IF(J144&lt;-1*VALUE(MID(K144,1,2)), "No", "Yes"))))</f>
        <v>N/A</v>
      </c>
    </row>
    <row r="145" spans="1:12" x14ac:dyDescent="0.25">
      <c r="A145" s="108" t="s">
        <v>504</v>
      </c>
      <c r="B145" s="3" t="s">
        <v>213</v>
      </c>
      <c r="C145" s="9">
        <v>0</v>
      </c>
      <c r="D145" s="5" t="str">
        <f t="shared" ref="D145:D149" si="52">IF($B145="N/A","N/A",IF(C145&lt;0,"No","Yes"))</f>
        <v>N/A</v>
      </c>
      <c r="E145" s="9">
        <v>0</v>
      </c>
      <c r="F145" s="5" t="str">
        <f t="shared" ref="F145:F149" si="53">IF($B145="N/A","N/A",IF(E145&lt;0,"No","Yes"))</f>
        <v>N/A</v>
      </c>
      <c r="G145" s="9">
        <v>0</v>
      </c>
      <c r="H145" s="5" t="str">
        <f t="shared" ref="H145:H149" si="54">IF($B145="N/A","N/A",IF(G145&lt;0,"No","Yes"))</f>
        <v>N/A</v>
      </c>
      <c r="I145" s="8" t="s">
        <v>1750</v>
      </c>
      <c r="J145" s="8" t="s">
        <v>1750</v>
      </c>
      <c r="K145" s="25" t="s">
        <v>734</v>
      </c>
      <c r="L145" s="85" t="str">
        <f>IF(J145="Div by 0", "N/A", IF(OR(J145="N/A",K145="N/A"),"N/A", IF(J145&gt;VALUE(MID(K145,1,2)), "No", IF(J145&lt;-1*VALUE(MID(K145,1,2)), "No", "Yes"))))</f>
        <v>N/A</v>
      </c>
    </row>
    <row r="146" spans="1:12" x14ac:dyDescent="0.25">
      <c r="A146" s="108" t="s">
        <v>505</v>
      </c>
      <c r="B146" s="3" t="s">
        <v>213</v>
      </c>
      <c r="C146" s="9">
        <v>0</v>
      </c>
      <c r="D146" s="5" t="str">
        <f t="shared" si="52"/>
        <v>N/A</v>
      </c>
      <c r="E146" s="9">
        <v>0</v>
      </c>
      <c r="F146" s="5" t="str">
        <f t="shared" si="53"/>
        <v>N/A</v>
      </c>
      <c r="G146" s="9">
        <v>0</v>
      </c>
      <c r="H146" s="5" t="str">
        <f t="shared" si="54"/>
        <v>N/A</v>
      </c>
      <c r="I146" s="8" t="s">
        <v>1750</v>
      </c>
      <c r="J146" s="8" t="s">
        <v>1750</v>
      </c>
      <c r="K146" s="3" t="s">
        <v>734</v>
      </c>
      <c r="L146" s="85" t="str">
        <f t="shared" ref="L146:L149" si="55">IF(J146="Div by 0", "N/A", IF(OR(J146="N/A",K146="N/A"),"N/A", IF(J146&gt;VALUE(MID(K146,1,2)), "No", IF(J146&lt;-1*VALUE(MID(K146,1,2)), "No", "Yes"))))</f>
        <v>N/A</v>
      </c>
    </row>
    <row r="147" spans="1:12" x14ac:dyDescent="0.25">
      <c r="A147" s="108" t="s">
        <v>506</v>
      </c>
      <c r="B147" s="3" t="s">
        <v>213</v>
      </c>
      <c r="C147" s="9">
        <v>0</v>
      </c>
      <c r="D147" s="5" t="str">
        <f t="shared" si="52"/>
        <v>N/A</v>
      </c>
      <c r="E147" s="9">
        <v>0</v>
      </c>
      <c r="F147" s="5" t="str">
        <f t="shared" si="53"/>
        <v>N/A</v>
      </c>
      <c r="G147" s="9">
        <v>0</v>
      </c>
      <c r="H147" s="5" t="str">
        <f t="shared" si="54"/>
        <v>N/A</v>
      </c>
      <c r="I147" s="8" t="s">
        <v>1750</v>
      </c>
      <c r="J147" s="8" t="s">
        <v>1750</v>
      </c>
      <c r="K147" s="3" t="s">
        <v>734</v>
      </c>
      <c r="L147" s="85" t="str">
        <f t="shared" si="55"/>
        <v>N/A</v>
      </c>
    </row>
    <row r="148" spans="1:12" x14ac:dyDescent="0.25">
      <c r="A148" s="108" t="s">
        <v>507</v>
      </c>
      <c r="B148" s="3" t="s">
        <v>213</v>
      </c>
      <c r="C148" s="9">
        <v>0</v>
      </c>
      <c r="D148" s="5" t="str">
        <f t="shared" si="52"/>
        <v>N/A</v>
      </c>
      <c r="E148" s="9">
        <v>0</v>
      </c>
      <c r="F148" s="5" t="str">
        <f t="shared" si="53"/>
        <v>N/A</v>
      </c>
      <c r="G148" s="9">
        <v>0</v>
      </c>
      <c r="H148" s="5" t="str">
        <f t="shared" si="54"/>
        <v>N/A</v>
      </c>
      <c r="I148" s="8" t="s">
        <v>1750</v>
      </c>
      <c r="J148" s="8" t="s">
        <v>1750</v>
      </c>
      <c r="K148" s="3" t="s">
        <v>734</v>
      </c>
      <c r="L148" s="85" t="str">
        <f t="shared" si="55"/>
        <v>N/A</v>
      </c>
    </row>
    <row r="149" spans="1:12" x14ac:dyDescent="0.25">
      <c r="A149" s="108" t="s">
        <v>508</v>
      </c>
      <c r="B149" s="3" t="s">
        <v>213</v>
      </c>
      <c r="C149" s="9">
        <v>0</v>
      </c>
      <c r="D149" s="5" t="str">
        <f t="shared" si="52"/>
        <v>N/A</v>
      </c>
      <c r="E149" s="9">
        <v>0</v>
      </c>
      <c r="F149" s="5" t="str">
        <f t="shared" si="53"/>
        <v>N/A</v>
      </c>
      <c r="G149" s="9">
        <v>0</v>
      </c>
      <c r="H149" s="5" t="str">
        <f t="shared" si="54"/>
        <v>N/A</v>
      </c>
      <c r="I149" s="8" t="s">
        <v>1750</v>
      </c>
      <c r="J149" s="8" t="s">
        <v>1750</v>
      </c>
      <c r="K149" s="3" t="s">
        <v>734</v>
      </c>
      <c r="L149" s="85" t="str">
        <f t="shared" si="55"/>
        <v>N/A</v>
      </c>
    </row>
    <row r="150" spans="1:12" x14ac:dyDescent="0.25">
      <c r="A150" s="116" t="s">
        <v>733</v>
      </c>
      <c r="B150" s="25" t="s">
        <v>213</v>
      </c>
      <c r="C150" s="1">
        <v>47</v>
      </c>
      <c r="D150" s="7" t="str">
        <f t="shared" ref="D150:D172" si="56">IF($B150="N/A","N/A",IF(C150&gt;10,"No",IF(C150&lt;-10,"No","Yes")))</f>
        <v>N/A</v>
      </c>
      <c r="E150" s="1">
        <v>79</v>
      </c>
      <c r="F150" s="7" t="str">
        <f t="shared" ref="F150:F172" si="57">IF($B150="N/A","N/A",IF(E150&gt;10,"No",IF(E150&lt;-10,"No","Yes")))</f>
        <v>N/A</v>
      </c>
      <c r="G150" s="1">
        <v>114</v>
      </c>
      <c r="H150" s="7" t="str">
        <f t="shared" ref="H150:H172" si="58">IF($B150="N/A","N/A",IF(G150&gt;10,"No",IF(G150&lt;-10,"No","Yes")))</f>
        <v>N/A</v>
      </c>
      <c r="I150" s="8">
        <v>68.09</v>
      </c>
      <c r="J150" s="8">
        <v>44.3</v>
      </c>
      <c r="K150" s="25" t="s">
        <v>734</v>
      </c>
      <c r="L150" s="85" t="str">
        <f t="shared" ref="L150:L172" si="59">IF(J150="Div by 0", "N/A", IF(K150="N/A","N/A", IF(J150&gt;VALUE(MID(K150,1,2)), "No", IF(J150&lt;-1*VALUE(MID(K150,1,2)), "No", "Yes"))))</f>
        <v>No</v>
      </c>
    </row>
    <row r="151" spans="1:12" x14ac:dyDescent="0.25">
      <c r="A151" s="116" t="s">
        <v>531</v>
      </c>
      <c r="B151" s="25" t="s">
        <v>213</v>
      </c>
      <c r="C151" s="1">
        <v>36</v>
      </c>
      <c r="D151" s="7" t="str">
        <f t="shared" si="56"/>
        <v>N/A</v>
      </c>
      <c r="E151" s="1">
        <v>65</v>
      </c>
      <c r="F151" s="7" t="str">
        <f t="shared" si="57"/>
        <v>N/A</v>
      </c>
      <c r="G151" s="1">
        <v>93</v>
      </c>
      <c r="H151" s="7" t="str">
        <f t="shared" si="58"/>
        <v>N/A</v>
      </c>
      <c r="I151" s="8">
        <v>80.56</v>
      </c>
      <c r="J151" s="8">
        <v>43.08</v>
      </c>
      <c r="K151" s="25" t="s">
        <v>734</v>
      </c>
      <c r="L151" s="85" t="str">
        <f t="shared" si="59"/>
        <v>No</v>
      </c>
    </row>
    <row r="152" spans="1:12" x14ac:dyDescent="0.25">
      <c r="A152" s="116" t="s">
        <v>532</v>
      </c>
      <c r="B152" s="25" t="s">
        <v>213</v>
      </c>
      <c r="C152" s="1">
        <v>11</v>
      </c>
      <c r="D152" s="7" t="str">
        <f t="shared" si="56"/>
        <v>N/A</v>
      </c>
      <c r="E152" s="1">
        <v>14</v>
      </c>
      <c r="F152" s="7" t="str">
        <f t="shared" si="57"/>
        <v>N/A</v>
      </c>
      <c r="G152" s="1">
        <v>21</v>
      </c>
      <c r="H152" s="7" t="str">
        <f t="shared" si="58"/>
        <v>N/A</v>
      </c>
      <c r="I152" s="8">
        <v>27.27</v>
      </c>
      <c r="J152" s="8">
        <v>50</v>
      </c>
      <c r="K152" s="25" t="s">
        <v>734</v>
      </c>
      <c r="L152" s="85" t="str">
        <f t="shared" si="59"/>
        <v>No</v>
      </c>
    </row>
    <row r="153" spans="1:12" x14ac:dyDescent="0.25">
      <c r="A153" s="116" t="s">
        <v>533</v>
      </c>
      <c r="B153" s="25" t="s">
        <v>213</v>
      </c>
      <c r="C153" s="1">
        <v>0</v>
      </c>
      <c r="D153" s="7" t="str">
        <f t="shared" si="56"/>
        <v>N/A</v>
      </c>
      <c r="E153" s="1">
        <v>0</v>
      </c>
      <c r="F153" s="7" t="str">
        <f t="shared" si="57"/>
        <v>N/A</v>
      </c>
      <c r="G153" s="1">
        <v>0</v>
      </c>
      <c r="H153" s="7" t="str">
        <f t="shared" si="58"/>
        <v>N/A</v>
      </c>
      <c r="I153" s="8" t="s">
        <v>1750</v>
      </c>
      <c r="J153" s="8" t="s">
        <v>1750</v>
      </c>
      <c r="K153" s="25" t="s">
        <v>734</v>
      </c>
      <c r="L153" s="85" t="str">
        <f t="shared" si="59"/>
        <v>N/A</v>
      </c>
    </row>
    <row r="154" spans="1:12" x14ac:dyDescent="0.25">
      <c r="A154" s="116" t="s">
        <v>534</v>
      </c>
      <c r="B154" s="25" t="s">
        <v>213</v>
      </c>
      <c r="C154" s="1">
        <v>0</v>
      </c>
      <c r="D154" s="7" t="str">
        <f t="shared" si="56"/>
        <v>N/A</v>
      </c>
      <c r="E154" s="1">
        <v>0</v>
      </c>
      <c r="F154" s="7" t="str">
        <f t="shared" si="57"/>
        <v>N/A</v>
      </c>
      <c r="G154" s="1">
        <v>0</v>
      </c>
      <c r="H154" s="7" t="str">
        <f t="shared" si="58"/>
        <v>N/A</v>
      </c>
      <c r="I154" s="8" t="s">
        <v>1750</v>
      </c>
      <c r="J154" s="8" t="s">
        <v>1750</v>
      </c>
      <c r="K154" s="25" t="s">
        <v>734</v>
      </c>
      <c r="L154" s="85" t="str">
        <f t="shared" si="59"/>
        <v>N/A</v>
      </c>
    </row>
    <row r="155" spans="1:12" x14ac:dyDescent="0.25">
      <c r="A155" s="108" t="s">
        <v>535</v>
      </c>
      <c r="B155" s="3" t="s">
        <v>213</v>
      </c>
      <c r="C155" s="9">
        <v>5.7526835700000001E-2</v>
      </c>
      <c r="D155" s="5" t="str">
        <f t="shared" ref="D155:D159" si="60">IF($B155="N/A","N/A",IF(C155&lt;0,"No","Yes"))</f>
        <v>N/A</v>
      </c>
      <c r="E155" s="9">
        <v>9.92225474E-2</v>
      </c>
      <c r="F155" s="5" t="str">
        <f t="shared" ref="F155:F159" si="61">IF($B155="N/A","N/A",IF(E155&lt;0,"No","Yes"))</f>
        <v>N/A</v>
      </c>
      <c r="G155" s="9">
        <v>0.1317797198</v>
      </c>
      <c r="H155" s="5" t="str">
        <f t="shared" ref="H155:H159" si="62">IF($B155="N/A","N/A",IF(G155&lt;0,"No","Yes"))</f>
        <v>N/A</v>
      </c>
      <c r="I155" s="8">
        <v>72.48</v>
      </c>
      <c r="J155" s="8">
        <v>32.81</v>
      </c>
      <c r="K155" s="25" t="s">
        <v>734</v>
      </c>
      <c r="L155" s="85" t="str">
        <f>IF(J155="Div by 0", "N/A", IF(OR(J155="N/A",K155="N/A"),"N/A", IF(J155&gt;VALUE(MID(K155,1,2)), "No", IF(J155&lt;-1*VALUE(MID(K155,1,2)), "No", "Yes"))))</f>
        <v>No</v>
      </c>
    </row>
    <row r="156" spans="1:12" x14ac:dyDescent="0.25">
      <c r="A156" s="108" t="s">
        <v>536</v>
      </c>
      <c r="B156" s="3" t="s">
        <v>213</v>
      </c>
      <c r="C156" s="9">
        <v>0.95112285340000002</v>
      </c>
      <c r="D156" s="5" t="str">
        <f t="shared" si="60"/>
        <v>N/A</v>
      </c>
      <c r="E156" s="9">
        <v>1.702462022</v>
      </c>
      <c r="F156" s="5" t="str">
        <f t="shared" si="61"/>
        <v>N/A</v>
      </c>
      <c r="G156" s="9">
        <v>2.2923342370999999</v>
      </c>
      <c r="H156" s="5" t="str">
        <f t="shared" si="62"/>
        <v>N/A</v>
      </c>
      <c r="I156" s="8">
        <v>78.989999999999995</v>
      </c>
      <c r="J156" s="8">
        <v>34.65</v>
      </c>
      <c r="K156" s="3" t="s">
        <v>734</v>
      </c>
      <c r="L156" s="85" t="str">
        <f t="shared" ref="L156:L159" si="63">IF(J156="Div by 0", "N/A", IF(OR(J156="N/A",K156="N/A"),"N/A", IF(J156&gt;VALUE(MID(K156,1,2)), "No", IF(J156&lt;-1*VALUE(MID(K156,1,2)), "No", "Yes"))))</f>
        <v>No</v>
      </c>
    </row>
    <row r="157" spans="1:12" ht="25" x14ac:dyDescent="0.25">
      <c r="A157" s="108" t="s">
        <v>537</v>
      </c>
      <c r="B157" s="3" t="s">
        <v>213</v>
      </c>
      <c r="C157" s="9">
        <v>0.1074743527</v>
      </c>
      <c r="D157" s="5" t="str">
        <f t="shared" si="60"/>
        <v>N/A</v>
      </c>
      <c r="E157" s="9">
        <v>0.1427551749</v>
      </c>
      <c r="F157" s="5" t="str">
        <f t="shared" si="61"/>
        <v>N/A</v>
      </c>
      <c r="G157" s="9">
        <v>0.1974797818</v>
      </c>
      <c r="H157" s="5" t="str">
        <f t="shared" si="62"/>
        <v>N/A</v>
      </c>
      <c r="I157" s="8">
        <v>32.83</v>
      </c>
      <c r="J157" s="8">
        <v>38.33</v>
      </c>
      <c r="K157" s="3" t="s">
        <v>734</v>
      </c>
      <c r="L157" s="85" t="str">
        <f t="shared" si="63"/>
        <v>No</v>
      </c>
    </row>
    <row r="158" spans="1:12" x14ac:dyDescent="0.25">
      <c r="A158" s="108" t="s">
        <v>538</v>
      </c>
      <c r="B158" s="3" t="s">
        <v>213</v>
      </c>
      <c r="C158" s="9">
        <v>0</v>
      </c>
      <c r="D158" s="5" t="str">
        <f t="shared" si="60"/>
        <v>N/A</v>
      </c>
      <c r="E158" s="9">
        <v>0</v>
      </c>
      <c r="F158" s="5" t="str">
        <f t="shared" si="61"/>
        <v>N/A</v>
      </c>
      <c r="G158" s="9">
        <v>0</v>
      </c>
      <c r="H158" s="5" t="str">
        <f t="shared" si="62"/>
        <v>N/A</v>
      </c>
      <c r="I158" s="8" t="s">
        <v>1750</v>
      </c>
      <c r="J158" s="8" t="s">
        <v>1750</v>
      </c>
      <c r="K158" s="3" t="s">
        <v>734</v>
      </c>
      <c r="L158" s="85" t="str">
        <f t="shared" si="63"/>
        <v>N/A</v>
      </c>
    </row>
    <row r="159" spans="1:12" x14ac:dyDescent="0.25">
      <c r="A159" s="108" t="s">
        <v>539</v>
      </c>
      <c r="B159" s="3" t="s">
        <v>213</v>
      </c>
      <c r="C159" s="9">
        <v>0</v>
      </c>
      <c r="D159" s="5" t="str">
        <f t="shared" si="60"/>
        <v>N/A</v>
      </c>
      <c r="E159" s="9">
        <v>0</v>
      </c>
      <c r="F159" s="5" t="str">
        <f t="shared" si="61"/>
        <v>N/A</v>
      </c>
      <c r="G159" s="9">
        <v>0</v>
      </c>
      <c r="H159" s="5" t="str">
        <f t="shared" si="62"/>
        <v>N/A</v>
      </c>
      <c r="I159" s="8" t="s">
        <v>1750</v>
      </c>
      <c r="J159" s="8" t="s">
        <v>1750</v>
      </c>
      <c r="K159" s="3" t="s">
        <v>734</v>
      </c>
      <c r="L159" s="85" t="str">
        <f t="shared" si="63"/>
        <v>N/A</v>
      </c>
    </row>
    <row r="160" spans="1:12" ht="25" x14ac:dyDescent="0.25">
      <c r="A160" s="116" t="s">
        <v>540</v>
      </c>
      <c r="B160" s="25" t="s">
        <v>213</v>
      </c>
      <c r="C160" s="1">
        <v>22.34</v>
      </c>
      <c r="D160" s="7" t="str">
        <f t="shared" si="56"/>
        <v>N/A</v>
      </c>
      <c r="E160" s="1">
        <v>56.33</v>
      </c>
      <c r="F160" s="7" t="str">
        <f t="shared" si="57"/>
        <v>N/A</v>
      </c>
      <c r="G160" s="1">
        <v>80.94</v>
      </c>
      <c r="H160" s="7" t="str">
        <f t="shared" si="58"/>
        <v>N/A</v>
      </c>
      <c r="I160" s="8">
        <v>152.1</v>
      </c>
      <c r="J160" s="8">
        <v>43.69</v>
      </c>
      <c r="K160" s="25" t="s">
        <v>734</v>
      </c>
      <c r="L160" s="85" t="str">
        <f t="shared" si="59"/>
        <v>No</v>
      </c>
    </row>
    <row r="161" spans="1:12" x14ac:dyDescent="0.25">
      <c r="A161" s="116" t="s">
        <v>541</v>
      </c>
      <c r="B161" s="25" t="s">
        <v>213</v>
      </c>
      <c r="C161" s="10">
        <v>0</v>
      </c>
      <c r="D161" s="7" t="str">
        <f t="shared" si="56"/>
        <v>N/A</v>
      </c>
      <c r="E161" s="10">
        <v>352016</v>
      </c>
      <c r="F161" s="7" t="str">
        <f t="shared" si="57"/>
        <v>N/A</v>
      </c>
      <c r="G161" s="10">
        <v>2578522</v>
      </c>
      <c r="H161" s="7" t="str">
        <f t="shared" si="58"/>
        <v>N/A</v>
      </c>
      <c r="I161" s="8" t="s">
        <v>1750</v>
      </c>
      <c r="J161" s="8">
        <v>632.5</v>
      </c>
      <c r="K161" s="25" t="s">
        <v>734</v>
      </c>
      <c r="L161" s="85" t="str">
        <f t="shared" si="59"/>
        <v>No</v>
      </c>
    </row>
    <row r="162" spans="1:12" x14ac:dyDescent="0.25">
      <c r="A162" s="116" t="s">
        <v>1262</v>
      </c>
      <c r="B162" s="25" t="s">
        <v>213</v>
      </c>
      <c r="C162" s="10">
        <v>0</v>
      </c>
      <c r="D162" s="7" t="str">
        <f t="shared" si="56"/>
        <v>N/A</v>
      </c>
      <c r="E162" s="10">
        <v>4455.8987342</v>
      </c>
      <c r="F162" s="7" t="str">
        <f t="shared" si="57"/>
        <v>N/A</v>
      </c>
      <c r="G162" s="10">
        <v>22618.614034999999</v>
      </c>
      <c r="H162" s="7" t="str">
        <f t="shared" si="58"/>
        <v>N/A</v>
      </c>
      <c r="I162" s="8" t="s">
        <v>1750</v>
      </c>
      <c r="J162" s="8">
        <v>407.6</v>
      </c>
      <c r="K162" s="25" t="s">
        <v>734</v>
      </c>
      <c r="L162" s="85" t="str">
        <f t="shared" si="59"/>
        <v>No</v>
      </c>
    </row>
    <row r="163" spans="1:12" ht="25" x14ac:dyDescent="0.25">
      <c r="A163" s="116" t="s">
        <v>1263</v>
      </c>
      <c r="B163" s="25" t="s">
        <v>213</v>
      </c>
      <c r="C163" s="10">
        <v>0</v>
      </c>
      <c r="D163" s="7" t="str">
        <f t="shared" si="56"/>
        <v>N/A</v>
      </c>
      <c r="E163" s="10">
        <v>4319.0461538</v>
      </c>
      <c r="F163" s="7" t="str">
        <f t="shared" si="57"/>
        <v>N/A</v>
      </c>
      <c r="G163" s="10">
        <v>22798.032257999999</v>
      </c>
      <c r="H163" s="7" t="str">
        <f t="shared" si="58"/>
        <v>N/A</v>
      </c>
      <c r="I163" s="8" t="s">
        <v>1750</v>
      </c>
      <c r="J163" s="8">
        <v>427.8</v>
      </c>
      <c r="K163" s="25" t="s">
        <v>734</v>
      </c>
      <c r="L163" s="85" t="str">
        <f t="shared" si="59"/>
        <v>No</v>
      </c>
    </row>
    <row r="164" spans="1:12" ht="25" x14ac:dyDescent="0.25">
      <c r="A164" s="116" t="s">
        <v>1264</v>
      </c>
      <c r="B164" s="25" t="s">
        <v>213</v>
      </c>
      <c r="C164" s="10">
        <v>0</v>
      </c>
      <c r="D164" s="7" t="str">
        <f t="shared" si="56"/>
        <v>N/A</v>
      </c>
      <c r="E164" s="10">
        <v>5091.2857143000001</v>
      </c>
      <c r="F164" s="7" t="str">
        <f t="shared" si="57"/>
        <v>N/A</v>
      </c>
      <c r="G164" s="10">
        <v>21824.047619000001</v>
      </c>
      <c r="H164" s="7" t="str">
        <f t="shared" si="58"/>
        <v>N/A</v>
      </c>
      <c r="I164" s="8" t="s">
        <v>1750</v>
      </c>
      <c r="J164" s="8">
        <v>328.7</v>
      </c>
      <c r="K164" s="25" t="s">
        <v>734</v>
      </c>
      <c r="L164" s="85" t="str">
        <f t="shared" si="59"/>
        <v>No</v>
      </c>
    </row>
    <row r="165" spans="1:12" ht="25" x14ac:dyDescent="0.25">
      <c r="A165" s="116" t="s">
        <v>1265</v>
      </c>
      <c r="B165" s="25" t="s">
        <v>213</v>
      </c>
      <c r="C165" s="10" t="s">
        <v>1750</v>
      </c>
      <c r="D165" s="7" t="str">
        <f t="shared" si="56"/>
        <v>N/A</v>
      </c>
      <c r="E165" s="10" t="s">
        <v>1750</v>
      </c>
      <c r="F165" s="7" t="str">
        <f t="shared" si="57"/>
        <v>N/A</v>
      </c>
      <c r="G165" s="10" t="s">
        <v>1750</v>
      </c>
      <c r="H165" s="7" t="str">
        <f t="shared" si="58"/>
        <v>N/A</v>
      </c>
      <c r="I165" s="8" t="s">
        <v>1750</v>
      </c>
      <c r="J165" s="8" t="s">
        <v>1750</v>
      </c>
      <c r="K165" s="25" t="s">
        <v>734</v>
      </c>
      <c r="L165" s="85" t="str">
        <f t="shared" si="59"/>
        <v>N/A</v>
      </c>
    </row>
    <row r="166" spans="1:12" ht="25" x14ac:dyDescent="0.25">
      <c r="A166" s="116" t="s">
        <v>1266</v>
      </c>
      <c r="B166" s="25" t="s">
        <v>213</v>
      </c>
      <c r="C166" s="10" t="s">
        <v>1750</v>
      </c>
      <c r="D166" s="7" t="str">
        <f t="shared" si="56"/>
        <v>N/A</v>
      </c>
      <c r="E166" s="10" t="s">
        <v>1750</v>
      </c>
      <c r="F166" s="7" t="str">
        <f t="shared" si="57"/>
        <v>N/A</v>
      </c>
      <c r="G166" s="10" t="s">
        <v>1750</v>
      </c>
      <c r="H166" s="7" t="str">
        <f t="shared" si="58"/>
        <v>N/A</v>
      </c>
      <c r="I166" s="8" t="s">
        <v>1750</v>
      </c>
      <c r="J166" s="8" t="s">
        <v>1750</v>
      </c>
      <c r="K166" s="25" t="s">
        <v>734</v>
      </c>
      <c r="L166" s="85" t="str">
        <f t="shared" si="59"/>
        <v>N/A</v>
      </c>
    </row>
    <row r="167" spans="1:12" x14ac:dyDescent="0.25">
      <c r="A167" s="142" t="s">
        <v>542</v>
      </c>
      <c r="B167" s="21" t="s">
        <v>213</v>
      </c>
      <c r="C167" s="26">
        <v>679479</v>
      </c>
      <c r="D167" s="7" t="str">
        <f t="shared" si="56"/>
        <v>N/A</v>
      </c>
      <c r="E167" s="26">
        <v>109989</v>
      </c>
      <c r="F167" s="7" t="str">
        <f t="shared" si="57"/>
        <v>N/A</v>
      </c>
      <c r="G167" s="26">
        <v>254492</v>
      </c>
      <c r="H167" s="7" t="str">
        <f t="shared" si="58"/>
        <v>N/A</v>
      </c>
      <c r="I167" s="8">
        <v>-83.8</v>
      </c>
      <c r="J167" s="8">
        <v>131.4</v>
      </c>
      <c r="K167" s="25" t="s">
        <v>734</v>
      </c>
      <c r="L167" s="85" t="str">
        <f t="shared" si="59"/>
        <v>No</v>
      </c>
    </row>
    <row r="168" spans="1:12" x14ac:dyDescent="0.25">
      <c r="A168" s="142" t="s">
        <v>1267</v>
      </c>
      <c r="B168" s="21" t="s">
        <v>213</v>
      </c>
      <c r="C168" s="26">
        <v>14457</v>
      </c>
      <c r="D168" s="7" t="str">
        <f t="shared" si="56"/>
        <v>N/A</v>
      </c>
      <c r="E168" s="26">
        <v>1392.2658228</v>
      </c>
      <c r="F168" s="7" t="str">
        <f t="shared" si="57"/>
        <v>N/A</v>
      </c>
      <c r="G168" s="26">
        <v>2232.3859649000001</v>
      </c>
      <c r="H168" s="7" t="str">
        <f t="shared" si="58"/>
        <v>N/A</v>
      </c>
      <c r="I168" s="8">
        <v>-90.4</v>
      </c>
      <c r="J168" s="8">
        <v>60.34</v>
      </c>
      <c r="K168" s="25" t="s">
        <v>734</v>
      </c>
      <c r="L168" s="85" t="str">
        <f t="shared" si="59"/>
        <v>No</v>
      </c>
    </row>
    <row r="169" spans="1:12" ht="25" x14ac:dyDescent="0.25">
      <c r="A169" s="142" t="s">
        <v>1268</v>
      </c>
      <c r="B169" s="25" t="s">
        <v>213</v>
      </c>
      <c r="C169" s="10">
        <v>16266.527778</v>
      </c>
      <c r="D169" s="7" t="str">
        <f t="shared" si="56"/>
        <v>N/A</v>
      </c>
      <c r="E169" s="10">
        <v>1628.5846154000001</v>
      </c>
      <c r="F169" s="7" t="str">
        <f t="shared" si="57"/>
        <v>N/A</v>
      </c>
      <c r="G169" s="10">
        <v>1724.3118280000001</v>
      </c>
      <c r="H169" s="7" t="str">
        <f t="shared" si="58"/>
        <v>N/A</v>
      </c>
      <c r="I169" s="8">
        <v>-90</v>
      </c>
      <c r="J169" s="8">
        <v>5.8780000000000001</v>
      </c>
      <c r="K169" s="25" t="s">
        <v>734</v>
      </c>
      <c r="L169" s="85" t="str">
        <f t="shared" si="59"/>
        <v>Yes</v>
      </c>
    </row>
    <row r="170" spans="1:12" ht="25" x14ac:dyDescent="0.25">
      <c r="A170" s="142" t="s">
        <v>1269</v>
      </c>
      <c r="B170" s="25" t="s">
        <v>213</v>
      </c>
      <c r="C170" s="10">
        <v>8534.9090909000006</v>
      </c>
      <c r="D170" s="7" t="str">
        <f t="shared" si="56"/>
        <v>N/A</v>
      </c>
      <c r="E170" s="10">
        <v>295.07142857000002</v>
      </c>
      <c r="F170" s="7" t="str">
        <f t="shared" si="57"/>
        <v>N/A</v>
      </c>
      <c r="G170" s="10">
        <v>4482.4285713999998</v>
      </c>
      <c r="H170" s="7" t="str">
        <f t="shared" si="58"/>
        <v>N/A</v>
      </c>
      <c r="I170" s="8">
        <v>-96.5</v>
      </c>
      <c r="J170" s="8">
        <v>1419</v>
      </c>
      <c r="K170" s="25" t="s">
        <v>734</v>
      </c>
      <c r="L170" s="85" t="str">
        <f t="shared" si="59"/>
        <v>No</v>
      </c>
    </row>
    <row r="171" spans="1:12" ht="25" x14ac:dyDescent="0.25">
      <c r="A171" s="142" t="s">
        <v>1270</v>
      </c>
      <c r="B171" s="25" t="s">
        <v>213</v>
      </c>
      <c r="C171" s="10" t="s">
        <v>1750</v>
      </c>
      <c r="D171" s="7" t="str">
        <f t="shared" si="56"/>
        <v>N/A</v>
      </c>
      <c r="E171" s="10" t="s">
        <v>1750</v>
      </c>
      <c r="F171" s="7" t="str">
        <f t="shared" si="57"/>
        <v>N/A</v>
      </c>
      <c r="G171" s="10" t="s">
        <v>1750</v>
      </c>
      <c r="H171" s="7" t="str">
        <f t="shared" si="58"/>
        <v>N/A</v>
      </c>
      <c r="I171" s="8" t="s">
        <v>1750</v>
      </c>
      <c r="J171" s="8" t="s">
        <v>1750</v>
      </c>
      <c r="K171" s="25" t="s">
        <v>734</v>
      </c>
      <c r="L171" s="85" t="str">
        <f t="shared" si="59"/>
        <v>N/A</v>
      </c>
    </row>
    <row r="172" spans="1:12" ht="25" x14ac:dyDescent="0.25">
      <c r="A172" s="142" t="s">
        <v>1271</v>
      </c>
      <c r="B172" s="25" t="s">
        <v>213</v>
      </c>
      <c r="C172" s="10" t="s">
        <v>1750</v>
      </c>
      <c r="D172" s="7" t="str">
        <f t="shared" si="56"/>
        <v>N/A</v>
      </c>
      <c r="E172" s="10" t="s">
        <v>1750</v>
      </c>
      <c r="F172" s="7" t="str">
        <f t="shared" si="57"/>
        <v>N/A</v>
      </c>
      <c r="G172" s="10" t="s">
        <v>1750</v>
      </c>
      <c r="H172" s="7" t="str">
        <f t="shared" si="58"/>
        <v>N/A</v>
      </c>
      <c r="I172" s="8" t="s">
        <v>1750</v>
      </c>
      <c r="J172" s="8" t="s">
        <v>1750</v>
      </c>
      <c r="K172" s="25" t="s">
        <v>734</v>
      </c>
      <c r="L172" s="85" t="str">
        <f t="shared" si="59"/>
        <v>N/A</v>
      </c>
    </row>
    <row r="173" spans="1:12" ht="25" x14ac:dyDescent="0.25">
      <c r="A173" s="108" t="s">
        <v>543</v>
      </c>
      <c r="B173" s="76" t="s">
        <v>213</v>
      </c>
      <c r="C173" s="77">
        <v>14629</v>
      </c>
      <c r="D173" s="72" t="str">
        <f>IF($B173="N/A","N/A",IF(C173&gt;10,"No",IF(C173&lt;-10,"No","Yes")))</f>
        <v>N/A</v>
      </c>
      <c r="E173" s="77">
        <v>6080</v>
      </c>
      <c r="F173" s="72" t="str">
        <f>IF($B173="N/A","N/A",IF(E173&gt;10,"No",IF(E173&lt;-10,"No","Yes")))</f>
        <v>N/A</v>
      </c>
      <c r="G173" s="77">
        <v>40403</v>
      </c>
      <c r="H173" s="72" t="str">
        <f>IF($B173="N/A","N/A",IF(G173&gt;10,"No",IF(G173&lt;-10,"No","Yes")))</f>
        <v>N/A</v>
      </c>
      <c r="I173" s="73">
        <v>-58.4</v>
      </c>
      <c r="J173" s="73">
        <v>564.5</v>
      </c>
      <c r="K173" s="74" t="s">
        <v>734</v>
      </c>
      <c r="L173" s="87" t="str">
        <f>IF(J173="Div by 0", "N/A", IF(K173="N/A","N/A", IF(J173&gt;VALUE(MID(K173,1,2)), "No", IF(J173&lt;-1*VALUE(MID(K173,1,2)), "No", "Yes"))))</f>
        <v>No</v>
      </c>
    </row>
    <row r="174" spans="1:12" ht="25" x14ac:dyDescent="0.25">
      <c r="A174" s="108" t="s">
        <v>1272</v>
      </c>
      <c r="B174" s="25" t="s">
        <v>213</v>
      </c>
      <c r="C174" s="10">
        <v>36785</v>
      </c>
      <c r="D174" s="7" t="str">
        <f t="shared" ref="D174:D181" si="64">IF($B174="N/A","N/A",IF(C174&gt;10,"No",IF(C174&lt;-10,"No","Yes")))</f>
        <v>N/A</v>
      </c>
      <c r="E174" s="10">
        <v>0</v>
      </c>
      <c r="F174" s="7" t="str">
        <f t="shared" ref="F174:F181" si="65">IF($B174="N/A","N/A",IF(E174&gt;10,"No",IF(E174&lt;-10,"No","Yes")))</f>
        <v>N/A</v>
      </c>
      <c r="G174" s="10">
        <v>32827</v>
      </c>
      <c r="H174" s="7" t="str">
        <f t="shared" ref="H174:H181" si="66">IF($B174="N/A","N/A",IF(G174&gt;10,"No",IF(G174&lt;-10,"No","Yes")))</f>
        <v>N/A</v>
      </c>
      <c r="I174" s="8">
        <v>-100</v>
      </c>
      <c r="J174" s="8" t="s">
        <v>1750</v>
      </c>
      <c r="K174" s="25" t="s">
        <v>734</v>
      </c>
      <c r="L174" s="85" t="str">
        <f t="shared" ref="L174:L181" si="67">IF(J174="Div by 0", "N/A", IF(K174="N/A","N/A", IF(J174&gt;VALUE(MID(K174,1,2)), "No", IF(J174&lt;-1*VALUE(MID(K174,1,2)), "No", "Yes"))))</f>
        <v>N/A</v>
      </c>
    </row>
    <row r="175" spans="1:12" ht="25" x14ac:dyDescent="0.25">
      <c r="A175" s="108" t="s">
        <v>544</v>
      </c>
      <c r="B175" s="25" t="s">
        <v>213</v>
      </c>
      <c r="C175" s="10">
        <v>3093</v>
      </c>
      <c r="D175" s="7" t="str">
        <f t="shared" si="64"/>
        <v>N/A</v>
      </c>
      <c r="E175" s="10">
        <v>191</v>
      </c>
      <c r="F175" s="7" t="str">
        <f t="shared" si="65"/>
        <v>N/A</v>
      </c>
      <c r="G175" s="10">
        <v>212</v>
      </c>
      <c r="H175" s="7" t="str">
        <f t="shared" si="66"/>
        <v>N/A</v>
      </c>
      <c r="I175" s="8">
        <v>-93.8</v>
      </c>
      <c r="J175" s="8">
        <v>10.99</v>
      </c>
      <c r="K175" s="25" t="s">
        <v>734</v>
      </c>
      <c r="L175" s="85" t="str">
        <f t="shared" si="67"/>
        <v>Yes</v>
      </c>
    </row>
    <row r="176" spans="1:12" ht="25" x14ac:dyDescent="0.25">
      <c r="A176" s="108" t="s">
        <v>509</v>
      </c>
      <c r="B176" s="25" t="s">
        <v>213</v>
      </c>
      <c r="C176" s="10">
        <v>624972</v>
      </c>
      <c r="D176" s="7" t="str">
        <f t="shared" si="64"/>
        <v>N/A</v>
      </c>
      <c r="E176" s="10">
        <v>103718</v>
      </c>
      <c r="F176" s="7" t="str">
        <f t="shared" si="65"/>
        <v>N/A</v>
      </c>
      <c r="G176" s="10">
        <v>181050</v>
      </c>
      <c r="H176" s="7" t="str">
        <f t="shared" si="66"/>
        <v>N/A</v>
      </c>
      <c r="I176" s="8">
        <v>-83.4</v>
      </c>
      <c r="J176" s="8">
        <v>74.56</v>
      </c>
      <c r="K176" s="25" t="s">
        <v>734</v>
      </c>
      <c r="L176" s="85" t="str">
        <f t="shared" si="67"/>
        <v>No</v>
      </c>
    </row>
    <row r="177" spans="1:12" ht="25" x14ac:dyDescent="0.25">
      <c r="A177" s="108" t="s">
        <v>510</v>
      </c>
      <c r="B177" s="25" t="s">
        <v>213</v>
      </c>
      <c r="C177" s="10">
        <v>311.25531914999999</v>
      </c>
      <c r="D177" s="7" t="str">
        <f t="shared" si="64"/>
        <v>N/A</v>
      </c>
      <c r="E177" s="10">
        <v>76.962025315999995</v>
      </c>
      <c r="F177" s="7" t="str">
        <f t="shared" si="65"/>
        <v>N/A</v>
      </c>
      <c r="G177" s="10">
        <v>354.4122807</v>
      </c>
      <c r="H177" s="7" t="str">
        <f t="shared" si="66"/>
        <v>N/A</v>
      </c>
      <c r="I177" s="8">
        <v>-75.3</v>
      </c>
      <c r="J177" s="8">
        <v>360.5</v>
      </c>
      <c r="K177" s="25" t="s">
        <v>734</v>
      </c>
      <c r="L177" s="85" t="str">
        <f t="shared" si="67"/>
        <v>No</v>
      </c>
    </row>
    <row r="178" spans="1:12" ht="25" x14ac:dyDescent="0.25">
      <c r="A178" s="108" t="s">
        <v>1273</v>
      </c>
      <c r="B178" s="21" t="s">
        <v>213</v>
      </c>
      <c r="C178" s="26">
        <v>782.65957447000005</v>
      </c>
      <c r="D178" s="7" t="str">
        <f t="shared" si="64"/>
        <v>N/A</v>
      </c>
      <c r="E178" s="26">
        <v>0</v>
      </c>
      <c r="F178" s="7" t="str">
        <f t="shared" si="65"/>
        <v>N/A</v>
      </c>
      <c r="G178" s="26">
        <v>287.95614035</v>
      </c>
      <c r="H178" s="7" t="str">
        <f t="shared" si="66"/>
        <v>N/A</v>
      </c>
      <c r="I178" s="8">
        <v>-100</v>
      </c>
      <c r="J178" s="8" t="s">
        <v>1750</v>
      </c>
      <c r="K178" s="25" t="s">
        <v>734</v>
      </c>
      <c r="L178" s="85" t="str">
        <f t="shared" si="67"/>
        <v>N/A</v>
      </c>
    </row>
    <row r="179" spans="1:12" ht="25" x14ac:dyDescent="0.25">
      <c r="A179" s="108" t="s">
        <v>511</v>
      </c>
      <c r="B179" s="21" t="s">
        <v>213</v>
      </c>
      <c r="C179" s="26">
        <v>65.808510638000001</v>
      </c>
      <c r="D179" s="7" t="str">
        <f t="shared" si="64"/>
        <v>N/A</v>
      </c>
      <c r="E179" s="26">
        <v>2.4177215190000001</v>
      </c>
      <c r="F179" s="7" t="str">
        <f t="shared" si="65"/>
        <v>N/A</v>
      </c>
      <c r="G179" s="26">
        <v>1.8596491228000001</v>
      </c>
      <c r="H179" s="7" t="str">
        <f t="shared" si="66"/>
        <v>N/A</v>
      </c>
      <c r="I179" s="8">
        <v>-96.3</v>
      </c>
      <c r="J179" s="8">
        <v>-23.1</v>
      </c>
      <c r="K179" s="25" t="s">
        <v>734</v>
      </c>
      <c r="L179" s="85" t="str">
        <f t="shared" si="67"/>
        <v>Yes</v>
      </c>
    </row>
    <row r="180" spans="1:12" ht="25" x14ac:dyDescent="0.25">
      <c r="A180" s="108" t="s">
        <v>512</v>
      </c>
      <c r="B180" s="21" t="s">
        <v>213</v>
      </c>
      <c r="C180" s="26">
        <v>13297.276596</v>
      </c>
      <c r="D180" s="7" t="str">
        <f t="shared" si="64"/>
        <v>N/A</v>
      </c>
      <c r="E180" s="26">
        <v>1312.8860758999999</v>
      </c>
      <c r="F180" s="7" t="str">
        <f t="shared" si="65"/>
        <v>N/A</v>
      </c>
      <c r="G180" s="26">
        <v>1588.1578947</v>
      </c>
      <c r="H180" s="7" t="str">
        <f t="shared" si="66"/>
        <v>N/A</v>
      </c>
      <c r="I180" s="8">
        <v>-90.1</v>
      </c>
      <c r="J180" s="8">
        <v>20.97</v>
      </c>
      <c r="K180" s="25" t="s">
        <v>734</v>
      </c>
      <c r="L180" s="85" t="str">
        <f t="shared" si="67"/>
        <v>Yes</v>
      </c>
    </row>
    <row r="181" spans="1:12" ht="25" x14ac:dyDescent="0.25">
      <c r="A181" s="108" t="s">
        <v>1624</v>
      </c>
      <c r="B181" s="25" t="s">
        <v>213</v>
      </c>
      <c r="C181" s="9">
        <v>0</v>
      </c>
      <c r="D181" s="7" t="str">
        <f t="shared" si="64"/>
        <v>N/A</v>
      </c>
      <c r="E181" s="9">
        <v>0</v>
      </c>
      <c r="F181" s="7" t="str">
        <f t="shared" si="65"/>
        <v>N/A</v>
      </c>
      <c r="G181" s="9">
        <v>0</v>
      </c>
      <c r="H181" s="7" t="str">
        <f t="shared" si="66"/>
        <v>N/A</v>
      </c>
      <c r="I181" s="8" t="s">
        <v>1750</v>
      </c>
      <c r="J181" s="8" t="s">
        <v>1750</v>
      </c>
      <c r="K181" s="25" t="s">
        <v>734</v>
      </c>
      <c r="L181" s="85" t="str">
        <f t="shared" si="67"/>
        <v>N/A</v>
      </c>
    </row>
    <row r="182" spans="1:12" ht="25" x14ac:dyDescent="0.25">
      <c r="A182" s="108" t="s">
        <v>1625</v>
      </c>
      <c r="B182" s="78" t="s">
        <v>213</v>
      </c>
      <c r="C182" s="79">
        <v>0</v>
      </c>
      <c r="D182" s="75" t="str">
        <f t="shared" ref="D182" si="68">IF($B182="N/A","N/A",IF(C182&lt;0,"No","Yes"))</f>
        <v>N/A</v>
      </c>
      <c r="E182" s="79">
        <v>0</v>
      </c>
      <c r="F182" s="75" t="str">
        <f t="shared" ref="F182" si="69">IF($B182="N/A","N/A",IF(E182&lt;0,"No","Yes"))</f>
        <v>N/A</v>
      </c>
      <c r="G182" s="79">
        <v>0</v>
      </c>
      <c r="H182" s="75" t="str">
        <f t="shared" ref="H182" si="70">IF($B182="N/A","N/A",IF(G182&lt;0,"No","Yes"))</f>
        <v>N/A</v>
      </c>
      <c r="I182" s="73" t="s">
        <v>1750</v>
      </c>
      <c r="J182" s="73" t="s">
        <v>1750</v>
      </c>
      <c r="K182" s="78" t="s">
        <v>734</v>
      </c>
      <c r="L182" s="87" t="str">
        <f t="shared" ref="L182" si="71">IF(J182="Div by 0", "N/A", IF(OR(J182="N/A",K182="N/A"),"N/A", IF(J182&gt;VALUE(MID(K182,1,2)), "No", IF(J182&lt;-1*VALUE(MID(K182,1,2)), "No", "Yes"))))</f>
        <v>N/A</v>
      </c>
    </row>
    <row r="183" spans="1:12" ht="25" x14ac:dyDescent="0.25">
      <c r="A183" s="108" t="s">
        <v>1626</v>
      </c>
      <c r="B183" s="3" t="s">
        <v>213</v>
      </c>
      <c r="C183" s="9">
        <v>0</v>
      </c>
      <c r="D183" s="5" t="str">
        <f t="shared" ref="D183:D185" si="72">IF($B183="N/A","N/A",IF(C183&lt;0,"No","Yes"))</f>
        <v>N/A</v>
      </c>
      <c r="E183" s="9">
        <v>0</v>
      </c>
      <c r="F183" s="5" t="str">
        <f t="shared" ref="F183:F185" si="73">IF($B183="N/A","N/A",IF(E183&lt;0,"No","Yes"))</f>
        <v>N/A</v>
      </c>
      <c r="G183" s="9">
        <v>0</v>
      </c>
      <c r="H183" s="5" t="str">
        <f t="shared" ref="H183:H185" si="74">IF($B183="N/A","N/A",IF(G183&lt;0,"No","Yes"))</f>
        <v>N/A</v>
      </c>
      <c r="I183" s="8" t="s">
        <v>1750</v>
      </c>
      <c r="J183" s="8" t="s">
        <v>1750</v>
      </c>
      <c r="K183" s="3" t="s">
        <v>734</v>
      </c>
      <c r="L183" s="85" t="str">
        <f t="shared" ref="L183:L213" si="75">IF(J183="Div by 0", "N/A", IF(OR(J183="N/A",K183="N/A"),"N/A", IF(J183&gt;VALUE(MID(K183,1,2)), "No", IF(J183&lt;-1*VALUE(MID(K183,1,2)), "No", "Yes"))))</f>
        <v>N/A</v>
      </c>
    </row>
    <row r="184" spans="1:12" ht="25" x14ac:dyDescent="0.25">
      <c r="A184" s="108" t="s">
        <v>1627</v>
      </c>
      <c r="B184" s="3" t="s">
        <v>213</v>
      </c>
      <c r="C184" s="9" t="s">
        <v>1750</v>
      </c>
      <c r="D184" s="5" t="str">
        <f t="shared" si="72"/>
        <v>N/A</v>
      </c>
      <c r="E184" s="9" t="s">
        <v>1750</v>
      </c>
      <c r="F184" s="5" t="str">
        <f t="shared" si="73"/>
        <v>N/A</v>
      </c>
      <c r="G184" s="9" t="s">
        <v>1750</v>
      </c>
      <c r="H184" s="5" t="str">
        <f t="shared" si="74"/>
        <v>N/A</v>
      </c>
      <c r="I184" s="8" t="s">
        <v>1750</v>
      </c>
      <c r="J184" s="8" t="s">
        <v>1750</v>
      </c>
      <c r="K184" s="3" t="s">
        <v>734</v>
      </c>
      <c r="L184" s="85" t="str">
        <f t="shared" si="75"/>
        <v>N/A</v>
      </c>
    </row>
    <row r="185" spans="1:12" ht="25" x14ac:dyDescent="0.25">
      <c r="A185" s="108" t="s">
        <v>1628</v>
      </c>
      <c r="B185" s="3" t="s">
        <v>213</v>
      </c>
      <c r="C185" s="9" t="s">
        <v>1750</v>
      </c>
      <c r="D185" s="5" t="str">
        <f t="shared" si="72"/>
        <v>N/A</v>
      </c>
      <c r="E185" s="9" t="s">
        <v>1750</v>
      </c>
      <c r="F185" s="5" t="str">
        <f t="shared" si="73"/>
        <v>N/A</v>
      </c>
      <c r="G185" s="9" t="s">
        <v>1750</v>
      </c>
      <c r="H185" s="5" t="str">
        <f t="shared" si="74"/>
        <v>N/A</v>
      </c>
      <c r="I185" s="8" t="s">
        <v>1750</v>
      </c>
      <c r="J185" s="8" t="s">
        <v>1750</v>
      </c>
      <c r="K185" s="3" t="s">
        <v>734</v>
      </c>
      <c r="L185" s="85" t="str">
        <f t="shared" si="75"/>
        <v>N/A</v>
      </c>
    </row>
    <row r="186" spans="1:12" ht="25" x14ac:dyDescent="0.25">
      <c r="A186" s="108" t="s">
        <v>1630</v>
      </c>
      <c r="B186" s="74" t="s">
        <v>213</v>
      </c>
      <c r="C186" s="79">
        <v>0</v>
      </c>
      <c r="D186" s="72" t="str">
        <f>IF($B186="N/A","N/A",IF(C186&gt;10,"No",IF(C186&lt;-10,"No","Yes")))</f>
        <v>N/A</v>
      </c>
      <c r="E186" s="79">
        <v>0</v>
      </c>
      <c r="F186" s="72" t="str">
        <f>IF($B186="N/A","N/A",IF(E186&gt;10,"No",IF(E186&lt;-10,"No","Yes")))</f>
        <v>N/A</v>
      </c>
      <c r="G186" s="79">
        <v>0</v>
      </c>
      <c r="H186" s="72" t="str">
        <f>IF($B186="N/A","N/A",IF(G186&gt;10,"No",IF(G186&lt;-10,"No","Yes")))</f>
        <v>N/A</v>
      </c>
      <c r="I186" s="73" t="s">
        <v>1750</v>
      </c>
      <c r="J186" s="73" t="s">
        <v>1750</v>
      </c>
      <c r="K186" s="74" t="s">
        <v>734</v>
      </c>
      <c r="L186" s="85" t="str">
        <f t="shared" si="75"/>
        <v>N/A</v>
      </c>
    </row>
    <row r="187" spans="1:12" ht="25" x14ac:dyDescent="0.25">
      <c r="A187" s="108" t="s">
        <v>1631</v>
      </c>
      <c r="B187" s="21" t="s">
        <v>213</v>
      </c>
      <c r="C187" s="9">
        <v>0</v>
      </c>
      <c r="D187" s="7" t="str">
        <f t="shared" ref="D187:D213" si="76">IF($B187="N/A","N/A",IF(C187&gt;10,"No",IF(C187&lt;-10,"No","Yes")))</f>
        <v>N/A</v>
      </c>
      <c r="E187" s="9">
        <v>0</v>
      </c>
      <c r="F187" s="7" t="str">
        <f t="shared" ref="F187:F213" si="77">IF($B187="N/A","N/A",IF(E187&gt;10,"No",IF(E187&lt;-10,"No","Yes")))</f>
        <v>N/A</v>
      </c>
      <c r="G187" s="9">
        <v>0</v>
      </c>
      <c r="H187" s="7" t="str">
        <f t="shared" ref="H187:H213" si="78">IF($B187="N/A","N/A",IF(G187&gt;10,"No",IF(G187&lt;-10,"No","Yes")))</f>
        <v>N/A</v>
      </c>
      <c r="I187" s="8" t="s">
        <v>1750</v>
      </c>
      <c r="J187" s="8" t="s">
        <v>1750</v>
      </c>
      <c r="K187" s="25" t="s">
        <v>734</v>
      </c>
      <c r="L187" s="85" t="str">
        <f t="shared" si="75"/>
        <v>N/A</v>
      </c>
    </row>
    <row r="188" spans="1:12" ht="25" x14ac:dyDescent="0.25">
      <c r="A188" s="108" t="s">
        <v>1632</v>
      </c>
      <c r="B188" s="21" t="s">
        <v>213</v>
      </c>
      <c r="C188" s="9">
        <v>0</v>
      </c>
      <c r="D188" s="7" t="str">
        <f t="shared" si="76"/>
        <v>N/A</v>
      </c>
      <c r="E188" s="9">
        <v>0</v>
      </c>
      <c r="F188" s="7" t="str">
        <f t="shared" si="77"/>
        <v>N/A</v>
      </c>
      <c r="G188" s="9">
        <v>0</v>
      </c>
      <c r="H188" s="7" t="str">
        <f t="shared" si="78"/>
        <v>N/A</v>
      </c>
      <c r="I188" s="8" t="s">
        <v>1750</v>
      </c>
      <c r="J188" s="8" t="s">
        <v>1750</v>
      </c>
      <c r="K188" s="25" t="s">
        <v>734</v>
      </c>
      <c r="L188" s="85" t="str">
        <f t="shared" si="75"/>
        <v>N/A</v>
      </c>
    </row>
    <row r="189" spans="1:12" ht="25" x14ac:dyDescent="0.25">
      <c r="A189" s="108" t="s">
        <v>1633</v>
      </c>
      <c r="B189" s="21" t="s">
        <v>213</v>
      </c>
      <c r="C189" s="9">
        <v>0</v>
      </c>
      <c r="D189" s="7" t="str">
        <f t="shared" si="76"/>
        <v>N/A</v>
      </c>
      <c r="E189" s="9">
        <v>0</v>
      </c>
      <c r="F189" s="7" t="str">
        <f t="shared" si="77"/>
        <v>N/A</v>
      </c>
      <c r="G189" s="9">
        <v>0</v>
      </c>
      <c r="H189" s="7" t="str">
        <f t="shared" si="78"/>
        <v>N/A</v>
      </c>
      <c r="I189" s="8" t="s">
        <v>1750</v>
      </c>
      <c r="J189" s="8" t="s">
        <v>1750</v>
      </c>
      <c r="K189" s="25" t="s">
        <v>734</v>
      </c>
      <c r="L189" s="85" t="str">
        <f t="shared" si="75"/>
        <v>N/A</v>
      </c>
    </row>
    <row r="190" spans="1:12" ht="25" x14ac:dyDescent="0.25">
      <c r="A190" s="108" t="s">
        <v>1634</v>
      </c>
      <c r="B190" s="21" t="s">
        <v>213</v>
      </c>
      <c r="C190" s="9">
        <v>0</v>
      </c>
      <c r="D190" s="7" t="str">
        <f t="shared" si="76"/>
        <v>N/A</v>
      </c>
      <c r="E190" s="9">
        <v>0</v>
      </c>
      <c r="F190" s="7" t="str">
        <f t="shared" si="77"/>
        <v>N/A</v>
      </c>
      <c r="G190" s="9">
        <v>0</v>
      </c>
      <c r="H190" s="7" t="str">
        <f t="shared" si="78"/>
        <v>N/A</v>
      </c>
      <c r="I190" s="8" t="s">
        <v>1750</v>
      </c>
      <c r="J190" s="8" t="s">
        <v>1750</v>
      </c>
      <c r="K190" s="25" t="s">
        <v>734</v>
      </c>
      <c r="L190" s="85" t="str">
        <f t="shared" si="75"/>
        <v>N/A</v>
      </c>
    </row>
    <row r="191" spans="1:12" ht="25" x14ac:dyDescent="0.25">
      <c r="A191" s="108" t="s">
        <v>1635</v>
      </c>
      <c r="B191" s="21" t="s">
        <v>213</v>
      </c>
      <c r="C191" s="9">
        <v>0</v>
      </c>
      <c r="D191" s="7" t="str">
        <f t="shared" si="76"/>
        <v>N/A</v>
      </c>
      <c r="E191" s="9">
        <v>0</v>
      </c>
      <c r="F191" s="7" t="str">
        <f t="shared" si="77"/>
        <v>N/A</v>
      </c>
      <c r="G191" s="9">
        <v>0</v>
      </c>
      <c r="H191" s="7" t="str">
        <f t="shared" si="78"/>
        <v>N/A</v>
      </c>
      <c r="I191" s="8" t="s">
        <v>1750</v>
      </c>
      <c r="J191" s="8" t="s">
        <v>1750</v>
      </c>
      <c r="K191" s="25" t="s">
        <v>734</v>
      </c>
      <c r="L191" s="85" t="str">
        <f t="shared" si="75"/>
        <v>N/A</v>
      </c>
    </row>
    <row r="192" spans="1:12" ht="25" x14ac:dyDescent="0.25">
      <c r="A192" s="108" t="s">
        <v>1636</v>
      </c>
      <c r="B192" s="21" t="s">
        <v>213</v>
      </c>
      <c r="C192" s="9">
        <v>0</v>
      </c>
      <c r="D192" s="7" t="str">
        <f t="shared" si="76"/>
        <v>N/A</v>
      </c>
      <c r="E192" s="9">
        <v>0</v>
      </c>
      <c r="F192" s="7" t="str">
        <f t="shared" si="77"/>
        <v>N/A</v>
      </c>
      <c r="G192" s="9">
        <v>0</v>
      </c>
      <c r="H192" s="7" t="str">
        <f t="shared" si="78"/>
        <v>N/A</v>
      </c>
      <c r="I192" s="8" t="s">
        <v>1750</v>
      </c>
      <c r="J192" s="8" t="s">
        <v>1750</v>
      </c>
      <c r="K192" s="25" t="s">
        <v>734</v>
      </c>
      <c r="L192" s="85" t="str">
        <f t="shared" si="75"/>
        <v>N/A</v>
      </c>
    </row>
    <row r="193" spans="1:12" ht="25" x14ac:dyDescent="0.25">
      <c r="A193" s="108" t="s">
        <v>1637</v>
      </c>
      <c r="B193" s="21" t="s">
        <v>213</v>
      </c>
      <c r="C193" s="9">
        <v>0</v>
      </c>
      <c r="D193" s="7" t="str">
        <f t="shared" si="76"/>
        <v>N/A</v>
      </c>
      <c r="E193" s="9">
        <v>0</v>
      </c>
      <c r="F193" s="7" t="str">
        <f t="shared" si="77"/>
        <v>N/A</v>
      </c>
      <c r="G193" s="9">
        <v>0</v>
      </c>
      <c r="H193" s="7" t="str">
        <f t="shared" si="78"/>
        <v>N/A</v>
      </c>
      <c r="I193" s="8" t="s">
        <v>1750</v>
      </c>
      <c r="J193" s="8" t="s">
        <v>1750</v>
      </c>
      <c r="K193" s="25" t="s">
        <v>734</v>
      </c>
      <c r="L193" s="85" t="str">
        <f t="shared" si="75"/>
        <v>N/A</v>
      </c>
    </row>
    <row r="194" spans="1:12" ht="25" x14ac:dyDescent="0.25">
      <c r="A194" s="108" t="s">
        <v>1638</v>
      </c>
      <c r="B194" s="21" t="s">
        <v>213</v>
      </c>
      <c r="C194" s="9">
        <v>0</v>
      </c>
      <c r="D194" s="7" t="str">
        <f t="shared" si="76"/>
        <v>N/A</v>
      </c>
      <c r="E194" s="9">
        <v>0</v>
      </c>
      <c r="F194" s="7" t="str">
        <f t="shared" si="77"/>
        <v>N/A</v>
      </c>
      <c r="G194" s="9">
        <v>0</v>
      </c>
      <c r="H194" s="7" t="str">
        <f t="shared" si="78"/>
        <v>N/A</v>
      </c>
      <c r="I194" s="8" t="s">
        <v>1750</v>
      </c>
      <c r="J194" s="8" t="s">
        <v>1750</v>
      </c>
      <c r="K194" s="25" t="s">
        <v>734</v>
      </c>
      <c r="L194" s="85" t="str">
        <f t="shared" si="75"/>
        <v>N/A</v>
      </c>
    </row>
    <row r="195" spans="1:12" ht="25" x14ac:dyDescent="0.25">
      <c r="A195" s="108" t="s">
        <v>1639</v>
      </c>
      <c r="B195" s="21" t="s">
        <v>213</v>
      </c>
      <c r="C195" s="9">
        <v>0</v>
      </c>
      <c r="D195" s="7" t="str">
        <f t="shared" si="76"/>
        <v>N/A</v>
      </c>
      <c r="E195" s="9">
        <v>0</v>
      </c>
      <c r="F195" s="7" t="str">
        <f t="shared" si="77"/>
        <v>N/A</v>
      </c>
      <c r="G195" s="9">
        <v>0</v>
      </c>
      <c r="H195" s="7" t="str">
        <f t="shared" si="78"/>
        <v>N/A</v>
      </c>
      <c r="I195" s="8" t="s">
        <v>1750</v>
      </c>
      <c r="J195" s="8" t="s">
        <v>1750</v>
      </c>
      <c r="K195" s="25" t="s">
        <v>734</v>
      </c>
      <c r="L195" s="85" t="str">
        <f t="shared" si="75"/>
        <v>N/A</v>
      </c>
    </row>
    <row r="196" spans="1:12" ht="25" x14ac:dyDescent="0.25">
      <c r="A196" s="108" t="s">
        <v>1640</v>
      </c>
      <c r="B196" s="21" t="s">
        <v>213</v>
      </c>
      <c r="C196" s="9">
        <v>0</v>
      </c>
      <c r="D196" s="7" t="str">
        <f t="shared" si="76"/>
        <v>N/A</v>
      </c>
      <c r="E196" s="9">
        <v>0</v>
      </c>
      <c r="F196" s="7" t="str">
        <f t="shared" si="77"/>
        <v>N/A</v>
      </c>
      <c r="G196" s="9">
        <v>0</v>
      </c>
      <c r="H196" s="7" t="str">
        <f t="shared" si="78"/>
        <v>N/A</v>
      </c>
      <c r="I196" s="8" t="s">
        <v>1750</v>
      </c>
      <c r="J196" s="8" t="s">
        <v>1750</v>
      </c>
      <c r="K196" s="25" t="s">
        <v>734</v>
      </c>
      <c r="L196" s="85" t="str">
        <f t="shared" si="75"/>
        <v>N/A</v>
      </c>
    </row>
    <row r="197" spans="1:12" ht="25" x14ac:dyDescent="0.25">
      <c r="A197" s="108" t="s">
        <v>1641</v>
      </c>
      <c r="B197" s="21" t="s">
        <v>213</v>
      </c>
      <c r="C197" s="9">
        <v>0</v>
      </c>
      <c r="D197" s="7" t="str">
        <f t="shared" si="76"/>
        <v>N/A</v>
      </c>
      <c r="E197" s="9">
        <v>0</v>
      </c>
      <c r="F197" s="7" t="str">
        <f t="shared" si="77"/>
        <v>N/A</v>
      </c>
      <c r="G197" s="9">
        <v>0</v>
      </c>
      <c r="H197" s="7" t="str">
        <f t="shared" si="78"/>
        <v>N/A</v>
      </c>
      <c r="I197" s="8" t="s">
        <v>1750</v>
      </c>
      <c r="J197" s="8" t="s">
        <v>1750</v>
      </c>
      <c r="K197" s="25" t="s">
        <v>734</v>
      </c>
      <c r="L197" s="85" t="str">
        <f t="shared" si="75"/>
        <v>N/A</v>
      </c>
    </row>
    <row r="198" spans="1:12" ht="25" x14ac:dyDescent="0.25">
      <c r="A198" s="108" t="s">
        <v>1642</v>
      </c>
      <c r="B198" s="21" t="s">
        <v>213</v>
      </c>
      <c r="C198" s="9">
        <v>0</v>
      </c>
      <c r="D198" s="7" t="str">
        <f t="shared" si="76"/>
        <v>N/A</v>
      </c>
      <c r="E198" s="9">
        <v>0</v>
      </c>
      <c r="F198" s="7" t="str">
        <f t="shared" si="77"/>
        <v>N/A</v>
      </c>
      <c r="G198" s="9">
        <v>0</v>
      </c>
      <c r="H198" s="7" t="str">
        <f t="shared" si="78"/>
        <v>N/A</v>
      </c>
      <c r="I198" s="8" t="s">
        <v>1750</v>
      </c>
      <c r="J198" s="8" t="s">
        <v>1750</v>
      </c>
      <c r="K198" s="25" t="s">
        <v>734</v>
      </c>
      <c r="L198" s="85" t="str">
        <f t="shared" si="75"/>
        <v>N/A</v>
      </c>
    </row>
    <row r="199" spans="1:12" ht="25" x14ac:dyDescent="0.25">
      <c r="A199" s="108" t="s">
        <v>1643</v>
      </c>
      <c r="B199" s="21" t="s">
        <v>213</v>
      </c>
      <c r="C199" s="9">
        <v>0</v>
      </c>
      <c r="D199" s="7" t="str">
        <f t="shared" si="76"/>
        <v>N/A</v>
      </c>
      <c r="E199" s="9">
        <v>0</v>
      </c>
      <c r="F199" s="7" t="str">
        <f t="shared" si="77"/>
        <v>N/A</v>
      </c>
      <c r="G199" s="9">
        <v>0</v>
      </c>
      <c r="H199" s="7" t="str">
        <f t="shared" si="78"/>
        <v>N/A</v>
      </c>
      <c r="I199" s="8" t="s">
        <v>1750</v>
      </c>
      <c r="J199" s="8" t="s">
        <v>1750</v>
      </c>
      <c r="K199" s="25" t="s">
        <v>734</v>
      </c>
      <c r="L199" s="85" t="str">
        <f t="shared" si="75"/>
        <v>N/A</v>
      </c>
    </row>
    <row r="200" spans="1:12" ht="25" x14ac:dyDescent="0.25">
      <c r="A200" s="108" t="s">
        <v>1644</v>
      </c>
      <c r="B200" s="21" t="s">
        <v>213</v>
      </c>
      <c r="C200" s="9">
        <v>0</v>
      </c>
      <c r="D200" s="7" t="str">
        <f t="shared" si="76"/>
        <v>N/A</v>
      </c>
      <c r="E200" s="9">
        <v>0</v>
      </c>
      <c r="F200" s="7" t="str">
        <f t="shared" si="77"/>
        <v>N/A</v>
      </c>
      <c r="G200" s="9">
        <v>0</v>
      </c>
      <c r="H200" s="7" t="str">
        <f t="shared" si="78"/>
        <v>N/A</v>
      </c>
      <c r="I200" s="8" t="s">
        <v>1750</v>
      </c>
      <c r="J200" s="8" t="s">
        <v>1750</v>
      </c>
      <c r="K200" s="25" t="s">
        <v>734</v>
      </c>
      <c r="L200" s="85" t="str">
        <f t="shared" si="75"/>
        <v>N/A</v>
      </c>
    </row>
    <row r="201" spans="1:12" ht="25" x14ac:dyDescent="0.25">
      <c r="A201" s="108" t="s">
        <v>1645</v>
      </c>
      <c r="B201" s="21" t="s">
        <v>213</v>
      </c>
      <c r="C201" s="9">
        <v>0</v>
      </c>
      <c r="D201" s="7" t="str">
        <f t="shared" si="76"/>
        <v>N/A</v>
      </c>
      <c r="E201" s="9">
        <v>0</v>
      </c>
      <c r="F201" s="7" t="str">
        <f t="shared" si="77"/>
        <v>N/A</v>
      </c>
      <c r="G201" s="9">
        <v>0</v>
      </c>
      <c r="H201" s="7" t="str">
        <f t="shared" si="78"/>
        <v>N/A</v>
      </c>
      <c r="I201" s="8" t="s">
        <v>1750</v>
      </c>
      <c r="J201" s="8" t="s">
        <v>1750</v>
      </c>
      <c r="K201" s="25" t="s">
        <v>734</v>
      </c>
      <c r="L201" s="85" t="str">
        <f t="shared" si="75"/>
        <v>N/A</v>
      </c>
    </row>
    <row r="202" spans="1:12" ht="25" x14ac:dyDescent="0.25">
      <c r="A202" s="108" t="s">
        <v>1646</v>
      </c>
      <c r="B202" s="21" t="s">
        <v>213</v>
      </c>
      <c r="C202" s="9">
        <v>0</v>
      </c>
      <c r="D202" s="7" t="str">
        <f t="shared" si="76"/>
        <v>N/A</v>
      </c>
      <c r="E202" s="9">
        <v>0</v>
      </c>
      <c r="F202" s="7" t="str">
        <f t="shared" si="77"/>
        <v>N/A</v>
      </c>
      <c r="G202" s="9">
        <v>0</v>
      </c>
      <c r="H202" s="7" t="str">
        <f t="shared" si="78"/>
        <v>N/A</v>
      </c>
      <c r="I202" s="8" t="s">
        <v>1750</v>
      </c>
      <c r="J202" s="8" t="s">
        <v>1750</v>
      </c>
      <c r="K202" s="25" t="s">
        <v>734</v>
      </c>
      <c r="L202" s="85" t="str">
        <f t="shared" si="75"/>
        <v>N/A</v>
      </c>
    </row>
    <row r="203" spans="1:12" ht="25" x14ac:dyDescent="0.25">
      <c r="A203" s="108" t="s">
        <v>1647</v>
      </c>
      <c r="B203" s="21" t="s">
        <v>213</v>
      </c>
      <c r="C203" s="9">
        <v>0</v>
      </c>
      <c r="D203" s="7" t="str">
        <f t="shared" si="76"/>
        <v>N/A</v>
      </c>
      <c r="E203" s="9">
        <v>0</v>
      </c>
      <c r="F203" s="7" t="str">
        <f t="shared" si="77"/>
        <v>N/A</v>
      </c>
      <c r="G203" s="9">
        <v>0</v>
      </c>
      <c r="H203" s="7" t="str">
        <f t="shared" si="78"/>
        <v>N/A</v>
      </c>
      <c r="I203" s="8" t="s">
        <v>1750</v>
      </c>
      <c r="J203" s="8" t="s">
        <v>1750</v>
      </c>
      <c r="K203" s="25" t="s">
        <v>734</v>
      </c>
      <c r="L203" s="85" t="str">
        <f t="shared" si="75"/>
        <v>N/A</v>
      </c>
    </row>
    <row r="204" spans="1:12" ht="25" x14ac:dyDescent="0.25">
      <c r="A204" s="108" t="s">
        <v>1648</v>
      </c>
      <c r="B204" s="21" t="s">
        <v>213</v>
      </c>
      <c r="C204" s="9">
        <v>0</v>
      </c>
      <c r="D204" s="7" t="str">
        <f t="shared" si="76"/>
        <v>N/A</v>
      </c>
      <c r="E204" s="9">
        <v>0</v>
      </c>
      <c r="F204" s="7" t="str">
        <f t="shared" si="77"/>
        <v>N/A</v>
      </c>
      <c r="G204" s="9">
        <v>0</v>
      </c>
      <c r="H204" s="7" t="str">
        <f t="shared" si="78"/>
        <v>N/A</v>
      </c>
      <c r="I204" s="8" t="s">
        <v>1750</v>
      </c>
      <c r="J204" s="8" t="s">
        <v>1750</v>
      </c>
      <c r="K204" s="25" t="s">
        <v>734</v>
      </c>
      <c r="L204" s="85" t="str">
        <f t="shared" si="75"/>
        <v>N/A</v>
      </c>
    </row>
    <row r="205" spans="1:12" ht="25" x14ac:dyDescent="0.25">
      <c r="A205" s="108" t="s">
        <v>1649</v>
      </c>
      <c r="B205" s="21" t="s">
        <v>213</v>
      </c>
      <c r="C205" s="9">
        <v>0</v>
      </c>
      <c r="D205" s="7" t="str">
        <f t="shared" si="76"/>
        <v>N/A</v>
      </c>
      <c r="E205" s="9">
        <v>0</v>
      </c>
      <c r="F205" s="7" t="str">
        <f t="shared" si="77"/>
        <v>N/A</v>
      </c>
      <c r="G205" s="9">
        <v>0</v>
      </c>
      <c r="H205" s="7" t="str">
        <f t="shared" si="78"/>
        <v>N/A</v>
      </c>
      <c r="I205" s="8" t="s">
        <v>1750</v>
      </c>
      <c r="J205" s="8" t="s">
        <v>1750</v>
      </c>
      <c r="K205" s="25" t="s">
        <v>734</v>
      </c>
      <c r="L205" s="85" t="str">
        <f t="shared" si="75"/>
        <v>N/A</v>
      </c>
    </row>
    <row r="206" spans="1:12" ht="25" x14ac:dyDescent="0.25">
      <c r="A206" s="108" t="s">
        <v>1650</v>
      </c>
      <c r="B206" s="21" t="s">
        <v>213</v>
      </c>
      <c r="C206" s="9">
        <v>0</v>
      </c>
      <c r="D206" s="7" t="str">
        <f t="shared" si="76"/>
        <v>N/A</v>
      </c>
      <c r="E206" s="9">
        <v>0</v>
      </c>
      <c r="F206" s="7" t="str">
        <f t="shared" si="77"/>
        <v>N/A</v>
      </c>
      <c r="G206" s="9">
        <v>0</v>
      </c>
      <c r="H206" s="7" t="str">
        <f t="shared" si="78"/>
        <v>N/A</v>
      </c>
      <c r="I206" s="8" t="s">
        <v>1750</v>
      </c>
      <c r="J206" s="8" t="s">
        <v>1750</v>
      </c>
      <c r="K206" s="25" t="s">
        <v>734</v>
      </c>
      <c r="L206" s="85" t="str">
        <f t="shared" si="75"/>
        <v>N/A</v>
      </c>
    </row>
    <row r="207" spans="1:12" ht="25" x14ac:dyDescent="0.25">
      <c r="A207" s="108" t="s">
        <v>1651</v>
      </c>
      <c r="B207" s="21" t="s">
        <v>213</v>
      </c>
      <c r="C207" s="9">
        <v>0</v>
      </c>
      <c r="D207" s="7" t="str">
        <f t="shared" si="76"/>
        <v>N/A</v>
      </c>
      <c r="E207" s="9">
        <v>0</v>
      </c>
      <c r="F207" s="7" t="str">
        <f t="shared" si="77"/>
        <v>N/A</v>
      </c>
      <c r="G207" s="9">
        <v>0</v>
      </c>
      <c r="H207" s="7" t="str">
        <f t="shared" si="78"/>
        <v>N/A</v>
      </c>
      <c r="I207" s="8" t="s">
        <v>1750</v>
      </c>
      <c r="J207" s="8" t="s">
        <v>1750</v>
      </c>
      <c r="K207" s="25" t="s">
        <v>734</v>
      </c>
      <c r="L207" s="85" t="str">
        <f t="shared" si="75"/>
        <v>N/A</v>
      </c>
    </row>
    <row r="208" spans="1:12" ht="25" x14ac:dyDescent="0.25">
      <c r="A208" s="108" t="s">
        <v>1652</v>
      </c>
      <c r="B208" s="21" t="s">
        <v>213</v>
      </c>
      <c r="C208" s="9">
        <v>0</v>
      </c>
      <c r="D208" s="7" t="str">
        <f t="shared" si="76"/>
        <v>N/A</v>
      </c>
      <c r="E208" s="9">
        <v>0</v>
      </c>
      <c r="F208" s="7" t="str">
        <f t="shared" si="77"/>
        <v>N/A</v>
      </c>
      <c r="G208" s="9">
        <v>0</v>
      </c>
      <c r="H208" s="7" t="str">
        <f t="shared" si="78"/>
        <v>N/A</v>
      </c>
      <c r="I208" s="8" t="s">
        <v>1750</v>
      </c>
      <c r="J208" s="8" t="s">
        <v>1750</v>
      </c>
      <c r="K208" s="25" t="s">
        <v>734</v>
      </c>
      <c r="L208" s="85" t="str">
        <f t="shared" si="75"/>
        <v>N/A</v>
      </c>
    </row>
    <row r="209" spans="1:12" ht="25" x14ac:dyDescent="0.25">
      <c r="A209" s="108" t="s">
        <v>1653</v>
      </c>
      <c r="B209" s="21" t="s">
        <v>213</v>
      </c>
      <c r="C209" s="9">
        <v>0</v>
      </c>
      <c r="D209" s="7" t="str">
        <f t="shared" si="76"/>
        <v>N/A</v>
      </c>
      <c r="E209" s="9">
        <v>0</v>
      </c>
      <c r="F209" s="7" t="str">
        <f t="shared" si="77"/>
        <v>N/A</v>
      </c>
      <c r="G209" s="9">
        <v>0</v>
      </c>
      <c r="H209" s="7" t="str">
        <f t="shared" si="78"/>
        <v>N/A</v>
      </c>
      <c r="I209" s="8" t="s">
        <v>1750</v>
      </c>
      <c r="J209" s="8" t="s">
        <v>1750</v>
      </c>
      <c r="K209" s="25" t="s">
        <v>734</v>
      </c>
      <c r="L209" s="85" t="str">
        <f t="shared" si="75"/>
        <v>N/A</v>
      </c>
    </row>
    <row r="210" spans="1:12" ht="25" x14ac:dyDescent="0.25">
      <c r="A210" s="108" t="s">
        <v>1654</v>
      </c>
      <c r="B210" s="21" t="s">
        <v>213</v>
      </c>
      <c r="C210" s="9">
        <v>0</v>
      </c>
      <c r="D210" s="7" t="str">
        <f t="shared" si="76"/>
        <v>N/A</v>
      </c>
      <c r="E210" s="9">
        <v>0</v>
      </c>
      <c r="F210" s="7" t="str">
        <f t="shared" si="77"/>
        <v>N/A</v>
      </c>
      <c r="G210" s="9">
        <v>0</v>
      </c>
      <c r="H210" s="7" t="str">
        <f t="shared" si="78"/>
        <v>N/A</v>
      </c>
      <c r="I210" s="8" t="s">
        <v>1750</v>
      </c>
      <c r="J210" s="8" t="s">
        <v>1750</v>
      </c>
      <c r="K210" s="25" t="s">
        <v>734</v>
      </c>
      <c r="L210" s="85" t="str">
        <f t="shared" si="75"/>
        <v>N/A</v>
      </c>
    </row>
    <row r="211" spans="1:12" ht="25" x14ac:dyDescent="0.25">
      <c r="A211" s="108" t="s">
        <v>1655</v>
      </c>
      <c r="B211" s="21" t="s">
        <v>213</v>
      </c>
      <c r="C211" s="9">
        <v>0</v>
      </c>
      <c r="D211" s="7" t="str">
        <f t="shared" si="76"/>
        <v>N/A</v>
      </c>
      <c r="E211" s="9">
        <v>0</v>
      </c>
      <c r="F211" s="7" t="str">
        <f t="shared" si="77"/>
        <v>N/A</v>
      </c>
      <c r="G211" s="9">
        <v>0</v>
      </c>
      <c r="H211" s="7" t="str">
        <f t="shared" si="78"/>
        <v>N/A</v>
      </c>
      <c r="I211" s="8" t="s">
        <v>1750</v>
      </c>
      <c r="J211" s="8" t="s">
        <v>1750</v>
      </c>
      <c r="K211" s="25" t="s">
        <v>734</v>
      </c>
      <c r="L211" s="85" t="str">
        <f t="shared" si="75"/>
        <v>N/A</v>
      </c>
    </row>
    <row r="212" spans="1:12" ht="25" x14ac:dyDescent="0.25">
      <c r="A212" s="108" t="s">
        <v>1656</v>
      </c>
      <c r="B212" s="21" t="s">
        <v>213</v>
      </c>
      <c r="C212" s="9">
        <v>0</v>
      </c>
      <c r="D212" s="7" t="str">
        <f t="shared" si="76"/>
        <v>N/A</v>
      </c>
      <c r="E212" s="9">
        <v>0</v>
      </c>
      <c r="F212" s="7" t="str">
        <f t="shared" si="77"/>
        <v>N/A</v>
      </c>
      <c r="G212" s="9">
        <v>0</v>
      </c>
      <c r="H212" s="7" t="str">
        <f t="shared" si="78"/>
        <v>N/A</v>
      </c>
      <c r="I212" s="8" t="s">
        <v>1750</v>
      </c>
      <c r="J212" s="8" t="s">
        <v>1750</v>
      </c>
      <c r="K212" s="25" t="s">
        <v>734</v>
      </c>
      <c r="L212" s="85" t="str">
        <f t="shared" si="75"/>
        <v>N/A</v>
      </c>
    </row>
    <row r="213" spans="1:12" ht="25" x14ac:dyDescent="0.25">
      <c r="A213" s="109" t="s">
        <v>1629</v>
      </c>
      <c r="B213" s="93" t="s">
        <v>213</v>
      </c>
      <c r="C213" s="143">
        <v>0</v>
      </c>
      <c r="D213" s="124" t="str">
        <f t="shared" si="76"/>
        <v>N/A</v>
      </c>
      <c r="E213" s="143">
        <v>0</v>
      </c>
      <c r="F213" s="124" t="str">
        <f t="shared" si="77"/>
        <v>N/A</v>
      </c>
      <c r="G213" s="143">
        <v>0</v>
      </c>
      <c r="H213" s="124" t="str">
        <f t="shared" si="78"/>
        <v>N/A</v>
      </c>
      <c r="I213" s="125" t="s">
        <v>1750</v>
      </c>
      <c r="J213" s="125" t="s">
        <v>1750</v>
      </c>
      <c r="K213" s="138" t="s">
        <v>734</v>
      </c>
      <c r="L213" s="96" t="str">
        <f t="shared" si="75"/>
        <v>N/A</v>
      </c>
    </row>
    <row r="214" spans="1:12" x14ac:dyDescent="0.25">
      <c r="A214" s="172" t="s">
        <v>1619</v>
      </c>
      <c r="B214" s="173"/>
      <c r="C214" s="173"/>
      <c r="D214" s="173"/>
      <c r="E214" s="173"/>
      <c r="F214" s="173"/>
      <c r="G214" s="173"/>
      <c r="H214" s="173"/>
      <c r="I214" s="173"/>
      <c r="J214" s="173"/>
      <c r="K214" s="173"/>
      <c r="L214" s="174"/>
    </row>
    <row r="215" spans="1:12" x14ac:dyDescent="0.25">
      <c r="A215" s="167" t="s">
        <v>1617</v>
      </c>
      <c r="B215" s="168"/>
      <c r="C215" s="168"/>
      <c r="D215" s="168"/>
      <c r="E215" s="168"/>
      <c r="F215" s="168"/>
      <c r="G215" s="168"/>
      <c r="H215" s="168"/>
      <c r="I215" s="168"/>
      <c r="J215" s="168"/>
      <c r="K215" s="168"/>
      <c r="L215" s="169"/>
    </row>
    <row r="216" spans="1:12" s="13" customFormat="1" x14ac:dyDescent="0.25">
      <c r="A216" s="170" t="s">
        <v>1705</v>
      </c>
      <c r="B216" s="170"/>
      <c r="C216" s="170"/>
      <c r="D216" s="170"/>
      <c r="E216" s="170"/>
      <c r="F216" s="170"/>
      <c r="G216" s="170"/>
      <c r="H216" s="170"/>
      <c r="I216" s="170"/>
      <c r="J216" s="170"/>
      <c r="K216" s="170"/>
      <c r="L216" s="171"/>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28"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8" style="13" customWidth="1"/>
    <col min="12" max="12" width="17.269531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4" customHeight="1" x14ac:dyDescent="0.3">
      <c r="A2" s="187" t="s">
        <v>1580</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7" t="s">
        <v>3</v>
      </c>
      <c r="B6" s="25" t="s">
        <v>213</v>
      </c>
      <c r="C6" s="1">
        <v>74024</v>
      </c>
      <c r="D6" s="7" t="str">
        <f t="shared" ref="D6:D39" si="0">IF($B6="N/A","N/A",IF(C6&gt;10,"No",IF(C6&lt;-10,"No","Yes")))</f>
        <v>N/A</v>
      </c>
      <c r="E6" s="1">
        <v>71846</v>
      </c>
      <c r="F6" s="7" t="str">
        <f t="shared" ref="F6:F39" si="1">IF($B6="N/A","N/A",IF(E6&gt;10,"No",IF(E6&lt;-10,"No","Yes")))</f>
        <v>N/A</v>
      </c>
      <c r="G6" s="1">
        <v>78239</v>
      </c>
      <c r="H6" s="7" t="str">
        <f t="shared" ref="H6:H39" si="2">IF($B6="N/A","N/A",IF(G6&gt;10,"No",IF(G6&lt;-10,"No","Yes")))</f>
        <v>N/A</v>
      </c>
      <c r="I6" s="8">
        <v>-2.94</v>
      </c>
      <c r="J6" s="8">
        <v>8.8979999999999997</v>
      </c>
      <c r="K6" s="25" t="s">
        <v>734</v>
      </c>
      <c r="L6" s="85" t="str">
        <f t="shared" ref="L6:L39" si="3">IF(J6="Div by 0", "N/A", IF(K6="N/A","N/A", IF(J6&gt;VALUE(MID(K6,1,2)), "No", IF(J6&lt;-1*VALUE(MID(K6,1,2)), "No", "Yes"))))</f>
        <v>Yes</v>
      </c>
    </row>
    <row r="7" spans="1:12" x14ac:dyDescent="0.25">
      <c r="A7" s="117" t="s">
        <v>4</v>
      </c>
      <c r="B7" s="21" t="s">
        <v>213</v>
      </c>
      <c r="C7" s="22">
        <v>62596</v>
      </c>
      <c r="D7" s="7" t="str">
        <f t="shared" si="0"/>
        <v>N/A</v>
      </c>
      <c r="E7" s="22">
        <v>61741</v>
      </c>
      <c r="F7" s="7" t="str">
        <f t="shared" si="1"/>
        <v>N/A</v>
      </c>
      <c r="G7" s="22">
        <v>63172</v>
      </c>
      <c r="H7" s="7" t="str">
        <f t="shared" si="2"/>
        <v>N/A</v>
      </c>
      <c r="I7" s="8">
        <v>-1.37</v>
      </c>
      <c r="J7" s="8">
        <v>2.3180000000000001</v>
      </c>
      <c r="K7" s="25" t="s">
        <v>734</v>
      </c>
      <c r="L7" s="85" t="str">
        <f t="shared" si="3"/>
        <v>Yes</v>
      </c>
    </row>
    <row r="8" spans="1:12" x14ac:dyDescent="0.25">
      <c r="A8" s="117" t="s">
        <v>359</v>
      </c>
      <c r="B8" s="21" t="s">
        <v>213</v>
      </c>
      <c r="C8" s="4">
        <v>84.561763752000005</v>
      </c>
      <c r="D8" s="7" t="str">
        <f>IF($B8="N/A","N/A",IF(C8&gt;10,"No",IF(C8&lt;-10,"No","Yes")))</f>
        <v>N/A</v>
      </c>
      <c r="E8" s="4">
        <v>85.935194722000006</v>
      </c>
      <c r="F8" s="7" t="str">
        <f t="shared" si="1"/>
        <v>N/A</v>
      </c>
      <c r="G8" s="4">
        <v>80.742340776000006</v>
      </c>
      <c r="H8" s="7" t="str">
        <f t="shared" si="2"/>
        <v>N/A</v>
      </c>
      <c r="I8" s="8">
        <v>1.6240000000000001</v>
      </c>
      <c r="J8" s="8">
        <v>-6.04</v>
      </c>
      <c r="K8" s="25" t="s">
        <v>734</v>
      </c>
      <c r="L8" s="85" t="str">
        <f t="shared" si="3"/>
        <v>Yes</v>
      </c>
    </row>
    <row r="9" spans="1:12" x14ac:dyDescent="0.25">
      <c r="A9" s="117" t="s">
        <v>83</v>
      </c>
      <c r="B9" s="21" t="s">
        <v>213</v>
      </c>
      <c r="C9" s="22">
        <v>56029.57</v>
      </c>
      <c r="D9" s="7" t="str">
        <f t="shared" si="0"/>
        <v>N/A</v>
      </c>
      <c r="E9" s="22">
        <v>59444.31</v>
      </c>
      <c r="F9" s="7" t="str">
        <f t="shared" si="1"/>
        <v>N/A</v>
      </c>
      <c r="G9" s="22">
        <v>58329.45</v>
      </c>
      <c r="H9" s="7" t="str">
        <f t="shared" si="2"/>
        <v>N/A</v>
      </c>
      <c r="I9" s="8">
        <v>6.0949999999999998</v>
      </c>
      <c r="J9" s="8">
        <v>-1.88</v>
      </c>
      <c r="K9" s="25" t="s">
        <v>734</v>
      </c>
      <c r="L9" s="85" t="str">
        <f t="shared" si="3"/>
        <v>Yes</v>
      </c>
    </row>
    <row r="10" spans="1:12" x14ac:dyDescent="0.25">
      <c r="A10" s="117" t="s">
        <v>100</v>
      </c>
      <c r="B10" s="21" t="s">
        <v>213</v>
      </c>
      <c r="C10" s="22">
        <v>50</v>
      </c>
      <c r="D10" s="7" t="str">
        <f t="shared" si="0"/>
        <v>N/A</v>
      </c>
      <c r="E10" s="22">
        <v>47</v>
      </c>
      <c r="F10" s="7" t="str">
        <f t="shared" si="1"/>
        <v>N/A</v>
      </c>
      <c r="G10" s="22">
        <v>135</v>
      </c>
      <c r="H10" s="7" t="str">
        <f t="shared" si="2"/>
        <v>N/A</v>
      </c>
      <c r="I10" s="8">
        <v>-6</v>
      </c>
      <c r="J10" s="8">
        <v>187.2</v>
      </c>
      <c r="K10" s="25" t="s">
        <v>734</v>
      </c>
      <c r="L10" s="85" t="str">
        <f t="shared" si="3"/>
        <v>No</v>
      </c>
    </row>
    <row r="11" spans="1:12" x14ac:dyDescent="0.25">
      <c r="A11" s="117" t="s">
        <v>974</v>
      </c>
      <c r="B11" s="21" t="s">
        <v>213</v>
      </c>
      <c r="C11" s="22">
        <v>12</v>
      </c>
      <c r="D11" s="7" t="str">
        <f t="shared" si="0"/>
        <v>N/A</v>
      </c>
      <c r="E11" s="22">
        <v>15</v>
      </c>
      <c r="F11" s="7" t="str">
        <f t="shared" si="1"/>
        <v>N/A</v>
      </c>
      <c r="G11" s="22">
        <v>35</v>
      </c>
      <c r="H11" s="7" t="str">
        <f t="shared" si="2"/>
        <v>N/A</v>
      </c>
      <c r="I11" s="8">
        <v>25</v>
      </c>
      <c r="J11" s="8">
        <v>133.30000000000001</v>
      </c>
      <c r="K11" s="25" t="s">
        <v>734</v>
      </c>
      <c r="L11" s="85" t="str">
        <f t="shared" si="3"/>
        <v>No</v>
      </c>
    </row>
    <row r="12" spans="1:12" x14ac:dyDescent="0.25">
      <c r="A12" s="117" t="s">
        <v>975</v>
      </c>
      <c r="B12" s="21" t="s">
        <v>213</v>
      </c>
      <c r="C12" s="22">
        <v>0</v>
      </c>
      <c r="D12" s="7" t="str">
        <f t="shared" si="0"/>
        <v>N/A</v>
      </c>
      <c r="E12" s="22">
        <v>0</v>
      </c>
      <c r="F12" s="7" t="str">
        <f t="shared" si="1"/>
        <v>N/A</v>
      </c>
      <c r="G12" s="22">
        <v>0</v>
      </c>
      <c r="H12" s="7" t="str">
        <f t="shared" si="2"/>
        <v>N/A</v>
      </c>
      <c r="I12" s="8" t="s">
        <v>1750</v>
      </c>
      <c r="J12" s="8" t="s">
        <v>1750</v>
      </c>
      <c r="K12" s="25" t="s">
        <v>734</v>
      </c>
      <c r="L12" s="85" t="str">
        <f t="shared" si="3"/>
        <v>N/A</v>
      </c>
    </row>
    <row r="13" spans="1:12" x14ac:dyDescent="0.25">
      <c r="A13" s="117" t="s">
        <v>976</v>
      </c>
      <c r="B13" s="21" t="s">
        <v>213</v>
      </c>
      <c r="C13" s="22">
        <v>0</v>
      </c>
      <c r="D13" s="7" t="str">
        <f t="shared" si="0"/>
        <v>N/A</v>
      </c>
      <c r="E13" s="22">
        <v>0</v>
      </c>
      <c r="F13" s="7" t="str">
        <f t="shared" si="1"/>
        <v>N/A</v>
      </c>
      <c r="G13" s="22">
        <v>11</v>
      </c>
      <c r="H13" s="7" t="str">
        <f t="shared" si="2"/>
        <v>N/A</v>
      </c>
      <c r="I13" s="8" t="s">
        <v>1750</v>
      </c>
      <c r="J13" s="8" t="s">
        <v>1750</v>
      </c>
      <c r="K13" s="25" t="s">
        <v>734</v>
      </c>
      <c r="L13" s="85" t="str">
        <f t="shared" si="3"/>
        <v>N/A</v>
      </c>
    </row>
    <row r="14" spans="1:12" x14ac:dyDescent="0.25">
      <c r="A14" s="117" t="s">
        <v>977</v>
      </c>
      <c r="B14" s="21" t="s">
        <v>213</v>
      </c>
      <c r="C14" s="22">
        <v>38</v>
      </c>
      <c r="D14" s="7" t="str">
        <f t="shared" si="0"/>
        <v>N/A</v>
      </c>
      <c r="E14" s="22">
        <v>32</v>
      </c>
      <c r="F14" s="7" t="str">
        <f t="shared" si="1"/>
        <v>N/A</v>
      </c>
      <c r="G14" s="22">
        <v>99</v>
      </c>
      <c r="H14" s="7" t="str">
        <f t="shared" si="2"/>
        <v>N/A</v>
      </c>
      <c r="I14" s="8">
        <v>-15.8</v>
      </c>
      <c r="J14" s="8">
        <v>209.4</v>
      </c>
      <c r="K14" s="25" t="s">
        <v>734</v>
      </c>
      <c r="L14" s="85" t="str">
        <f t="shared" si="3"/>
        <v>No</v>
      </c>
    </row>
    <row r="15" spans="1:12" x14ac:dyDescent="0.25">
      <c r="A15" s="116" t="s">
        <v>978</v>
      </c>
      <c r="B15" s="21" t="s">
        <v>213</v>
      </c>
      <c r="C15" s="22">
        <v>0</v>
      </c>
      <c r="D15" s="7" t="str">
        <f t="shared" si="0"/>
        <v>N/A</v>
      </c>
      <c r="E15" s="22">
        <v>0</v>
      </c>
      <c r="F15" s="7" t="str">
        <f t="shared" si="1"/>
        <v>N/A</v>
      </c>
      <c r="G15" s="22">
        <v>0</v>
      </c>
      <c r="H15" s="7" t="str">
        <f t="shared" si="2"/>
        <v>N/A</v>
      </c>
      <c r="I15" s="8" t="s">
        <v>1750</v>
      </c>
      <c r="J15" s="8" t="s">
        <v>1750</v>
      </c>
      <c r="K15" s="25" t="s">
        <v>734</v>
      </c>
      <c r="L15" s="85" t="str">
        <f t="shared" si="3"/>
        <v>N/A</v>
      </c>
    </row>
    <row r="16" spans="1:12" x14ac:dyDescent="0.25">
      <c r="A16" s="116" t="s">
        <v>102</v>
      </c>
      <c r="B16" s="21" t="s">
        <v>213</v>
      </c>
      <c r="C16" s="22">
        <v>6346</v>
      </c>
      <c r="D16" s="7" t="str">
        <f t="shared" si="0"/>
        <v>N/A</v>
      </c>
      <c r="E16" s="22">
        <v>5954</v>
      </c>
      <c r="F16" s="7" t="str">
        <f t="shared" si="1"/>
        <v>N/A</v>
      </c>
      <c r="G16" s="22">
        <v>6512</v>
      </c>
      <c r="H16" s="7" t="str">
        <f t="shared" si="2"/>
        <v>N/A</v>
      </c>
      <c r="I16" s="8">
        <v>-6.18</v>
      </c>
      <c r="J16" s="8">
        <v>9.3719999999999999</v>
      </c>
      <c r="K16" s="25" t="s">
        <v>734</v>
      </c>
      <c r="L16" s="85" t="str">
        <f t="shared" si="3"/>
        <v>Yes</v>
      </c>
    </row>
    <row r="17" spans="1:12" x14ac:dyDescent="0.25">
      <c r="A17" s="116" t="s">
        <v>979</v>
      </c>
      <c r="B17" s="21" t="s">
        <v>213</v>
      </c>
      <c r="C17" s="22">
        <v>4898</v>
      </c>
      <c r="D17" s="7" t="str">
        <f t="shared" si="0"/>
        <v>N/A</v>
      </c>
      <c r="E17" s="22">
        <v>4509</v>
      </c>
      <c r="F17" s="7" t="str">
        <f t="shared" si="1"/>
        <v>N/A</v>
      </c>
      <c r="G17" s="22">
        <v>4927</v>
      </c>
      <c r="H17" s="7" t="str">
        <f t="shared" si="2"/>
        <v>N/A</v>
      </c>
      <c r="I17" s="8">
        <v>-7.94</v>
      </c>
      <c r="J17" s="8">
        <v>9.27</v>
      </c>
      <c r="K17" s="25" t="s">
        <v>734</v>
      </c>
      <c r="L17" s="85" t="str">
        <f t="shared" si="3"/>
        <v>Yes</v>
      </c>
    </row>
    <row r="18" spans="1:12" x14ac:dyDescent="0.25">
      <c r="A18" s="116" t="s">
        <v>980</v>
      </c>
      <c r="B18" s="21" t="s">
        <v>213</v>
      </c>
      <c r="C18" s="22">
        <v>0</v>
      </c>
      <c r="D18" s="7" t="str">
        <f t="shared" si="0"/>
        <v>N/A</v>
      </c>
      <c r="E18" s="22">
        <v>0</v>
      </c>
      <c r="F18" s="7" t="str">
        <f t="shared" si="1"/>
        <v>N/A</v>
      </c>
      <c r="G18" s="22">
        <v>0</v>
      </c>
      <c r="H18" s="7" t="str">
        <f t="shared" si="2"/>
        <v>N/A</v>
      </c>
      <c r="I18" s="8" t="s">
        <v>1750</v>
      </c>
      <c r="J18" s="8" t="s">
        <v>1750</v>
      </c>
      <c r="K18" s="25" t="s">
        <v>734</v>
      </c>
      <c r="L18" s="85" t="str">
        <f t="shared" si="3"/>
        <v>N/A</v>
      </c>
    </row>
    <row r="19" spans="1:12" x14ac:dyDescent="0.25">
      <c r="A19" s="116" t="s">
        <v>981</v>
      </c>
      <c r="B19" s="21" t="s">
        <v>213</v>
      </c>
      <c r="C19" s="22">
        <v>204</v>
      </c>
      <c r="D19" s="7" t="str">
        <f t="shared" si="0"/>
        <v>N/A</v>
      </c>
      <c r="E19" s="22">
        <v>159</v>
      </c>
      <c r="F19" s="7" t="str">
        <f t="shared" si="1"/>
        <v>N/A</v>
      </c>
      <c r="G19" s="22">
        <v>122</v>
      </c>
      <c r="H19" s="7" t="str">
        <f t="shared" si="2"/>
        <v>N/A</v>
      </c>
      <c r="I19" s="8">
        <v>-22.1</v>
      </c>
      <c r="J19" s="8">
        <v>-23.3</v>
      </c>
      <c r="K19" s="25" t="s">
        <v>734</v>
      </c>
      <c r="L19" s="85" t="str">
        <f t="shared" si="3"/>
        <v>Yes</v>
      </c>
    </row>
    <row r="20" spans="1:12" x14ac:dyDescent="0.25">
      <c r="A20" s="116" t="s">
        <v>982</v>
      </c>
      <c r="B20" s="21" t="s">
        <v>213</v>
      </c>
      <c r="C20" s="22">
        <v>1244</v>
      </c>
      <c r="D20" s="7" t="str">
        <f t="shared" si="0"/>
        <v>N/A</v>
      </c>
      <c r="E20" s="22">
        <v>1286</v>
      </c>
      <c r="F20" s="7" t="str">
        <f t="shared" si="1"/>
        <v>N/A</v>
      </c>
      <c r="G20" s="22">
        <v>1463</v>
      </c>
      <c r="H20" s="7" t="str">
        <f t="shared" si="2"/>
        <v>N/A</v>
      </c>
      <c r="I20" s="8">
        <v>3.3759999999999999</v>
      </c>
      <c r="J20" s="8">
        <v>13.76</v>
      </c>
      <c r="K20" s="25" t="s">
        <v>734</v>
      </c>
      <c r="L20" s="85" t="str">
        <f t="shared" si="3"/>
        <v>Yes</v>
      </c>
    </row>
    <row r="21" spans="1:12" x14ac:dyDescent="0.25">
      <c r="A21" s="108" t="s">
        <v>983</v>
      </c>
      <c r="B21" s="21" t="s">
        <v>213</v>
      </c>
      <c r="C21" s="22">
        <v>0</v>
      </c>
      <c r="D21" s="7" t="str">
        <f t="shared" si="0"/>
        <v>N/A</v>
      </c>
      <c r="E21" s="22">
        <v>0</v>
      </c>
      <c r="F21" s="7" t="str">
        <f t="shared" si="1"/>
        <v>N/A</v>
      </c>
      <c r="G21" s="22">
        <v>0</v>
      </c>
      <c r="H21" s="7" t="str">
        <f t="shared" si="2"/>
        <v>N/A</v>
      </c>
      <c r="I21" s="8" t="s">
        <v>1750</v>
      </c>
      <c r="J21" s="8" t="s">
        <v>1750</v>
      </c>
      <c r="K21" s="25" t="s">
        <v>734</v>
      </c>
      <c r="L21" s="85" t="str">
        <f t="shared" si="3"/>
        <v>N/A</v>
      </c>
    </row>
    <row r="22" spans="1:12" x14ac:dyDescent="0.25">
      <c r="A22" s="116" t="s">
        <v>1688</v>
      </c>
      <c r="B22" s="21" t="s">
        <v>213</v>
      </c>
      <c r="C22" s="22">
        <v>56454</v>
      </c>
      <c r="D22" s="7" t="str">
        <f t="shared" si="0"/>
        <v>N/A</v>
      </c>
      <c r="E22" s="22">
        <v>53848</v>
      </c>
      <c r="F22" s="7" t="str">
        <f t="shared" si="1"/>
        <v>N/A</v>
      </c>
      <c r="G22" s="22">
        <v>56924</v>
      </c>
      <c r="H22" s="7" t="str">
        <f t="shared" si="2"/>
        <v>N/A</v>
      </c>
      <c r="I22" s="8">
        <v>-4.62</v>
      </c>
      <c r="J22" s="8">
        <v>5.7119999999999997</v>
      </c>
      <c r="K22" s="25" t="s">
        <v>734</v>
      </c>
      <c r="L22" s="85" t="str">
        <f t="shared" si="3"/>
        <v>Yes</v>
      </c>
    </row>
    <row r="23" spans="1:12" x14ac:dyDescent="0.25">
      <c r="A23" s="116" t="s">
        <v>984</v>
      </c>
      <c r="B23" s="21" t="s">
        <v>213</v>
      </c>
      <c r="C23" s="22">
        <v>6145</v>
      </c>
      <c r="D23" s="7" t="str">
        <f t="shared" si="0"/>
        <v>N/A</v>
      </c>
      <c r="E23" s="22">
        <v>2207</v>
      </c>
      <c r="F23" s="7" t="str">
        <f t="shared" si="1"/>
        <v>N/A</v>
      </c>
      <c r="G23" s="22">
        <v>938</v>
      </c>
      <c r="H23" s="7" t="str">
        <f t="shared" si="2"/>
        <v>N/A</v>
      </c>
      <c r="I23" s="8">
        <v>-64.099999999999994</v>
      </c>
      <c r="J23" s="8">
        <v>-57.5</v>
      </c>
      <c r="K23" s="25" t="s">
        <v>734</v>
      </c>
      <c r="L23" s="85" t="str">
        <f t="shared" si="3"/>
        <v>No</v>
      </c>
    </row>
    <row r="24" spans="1:12" x14ac:dyDescent="0.25">
      <c r="A24" s="116" t="s">
        <v>985</v>
      </c>
      <c r="B24" s="21" t="s">
        <v>213</v>
      </c>
      <c r="C24" s="22">
        <v>0</v>
      </c>
      <c r="D24" s="7" t="str">
        <f t="shared" si="0"/>
        <v>N/A</v>
      </c>
      <c r="E24" s="22">
        <v>0</v>
      </c>
      <c r="F24" s="7" t="str">
        <f t="shared" si="1"/>
        <v>N/A</v>
      </c>
      <c r="G24" s="22">
        <v>0</v>
      </c>
      <c r="H24" s="7" t="str">
        <f t="shared" si="2"/>
        <v>N/A</v>
      </c>
      <c r="I24" s="8" t="s">
        <v>1750</v>
      </c>
      <c r="J24" s="8" t="s">
        <v>1750</v>
      </c>
      <c r="K24" s="25" t="s">
        <v>734</v>
      </c>
      <c r="L24" s="85" t="str">
        <f t="shared" si="3"/>
        <v>N/A</v>
      </c>
    </row>
    <row r="25" spans="1:12" x14ac:dyDescent="0.25">
      <c r="A25" s="116" t="s">
        <v>986</v>
      </c>
      <c r="B25" s="21" t="s">
        <v>213</v>
      </c>
      <c r="C25" s="22">
        <v>0</v>
      </c>
      <c r="D25" s="7" t="str">
        <f t="shared" si="0"/>
        <v>N/A</v>
      </c>
      <c r="E25" s="22">
        <v>0</v>
      </c>
      <c r="F25" s="7" t="str">
        <f t="shared" si="1"/>
        <v>N/A</v>
      </c>
      <c r="G25" s="22">
        <v>0</v>
      </c>
      <c r="H25" s="7" t="str">
        <f t="shared" si="2"/>
        <v>N/A</v>
      </c>
      <c r="I25" s="8" t="s">
        <v>1750</v>
      </c>
      <c r="J25" s="8" t="s">
        <v>1750</v>
      </c>
      <c r="K25" s="25" t="s">
        <v>734</v>
      </c>
      <c r="L25" s="85" t="str">
        <f t="shared" si="3"/>
        <v>N/A</v>
      </c>
    </row>
    <row r="26" spans="1:12" x14ac:dyDescent="0.25">
      <c r="A26" s="116" t="s">
        <v>987</v>
      </c>
      <c r="B26" s="21" t="s">
        <v>213</v>
      </c>
      <c r="C26" s="22">
        <v>40532</v>
      </c>
      <c r="D26" s="7" t="str">
        <f t="shared" si="0"/>
        <v>N/A</v>
      </c>
      <c r="E26" s="22">
        <v>43462</v>
      </c>
      <c r="F26" s="7" t="str">
        <f t="shared" si="1"/>
        <v>N/A</v>
      </c>
      <c r="G26" s="22">
        <v>47058</v>
      </c>
      <c r="H26" s="7" t="str">
        <f t="shared" si="2"/>
        <v>N/A</v>
      </c>
      <c r="I26" s="8">
        <v>7.2290000000000001</v>
      </c>
      <c r="J26" s="8">
        <v>8.2739999999999991</v>
      </c>
      <c r="K26" s="25" t="s">
        <v>734</v>
      </c>
      <c r="L26" s="85" t="str">
        <f t="shared" si="3"/>
        <v>Yes</v>
      </c>
    </row>
    <row r="27" spans="1:12" x14ac:dyDescent="0.25">
      <c r="A27" s="116" t="s">
        <v>988</v>
      </c>
      <c r="B27" s="21" t="s">
        <v>213</v>
      </c>
      <c r="C27" s="22">
        <v>6224</v>
      </c>
      <c r="D27" s="7" t="str">
        <f t="shared" si="0"/>
        <v>N/A</v>
      </c>
      <c r="E27" s="22">
        <v>4844</v>
      </c>
      <c r="F27" s="7" t="str">
        <f t="shared" si="1"/>
        <v>N/A</v>
      </c>
      <c r="G27" s="22">
        <v>5287</v>
      </c>
      <c r="H27" s="7" t="str">
        <f t="shared" si="2"/>
        <v>N/A</v>
      </c>
      <c r="I27" s="8">
        <v>-22.2</v>
      </c>
      <c r="J27" s="8">
        <v>9.1449999999999996</v>
      </c>
      <c r="K27" s="25" t="s">
        <v>734</v>
      </c>
      <c r="L27" s="85" t="str">
        <f t="shared" si="3"/>
        <v>Yes</v>
      </c>
    </row>
    <row r="28" spans="1:12" x14ac:dyDescent="0.25">
      <c r="A28" s="134" t="s">
        <v>989</v>
      </c>
      <c r="B28" s="21" t="s">
        <v>213</v>
      </c>
      <c r="C28" s="22">
        <v>3553</v>
      </c>
      <c r="D28" s="7" t="str">
        <f t="shared" si="0"/>
        <v>N/A</v>
      </c>
      <c r="E28" s="22">
        <v>3335</v>
      </c>
      <c r="F28" s="7" t="str">
        <f t="shared" si="1"/>
        <v>N/A</v>
      </c>
      <c r="G28" s="22">
        <v>3641</v>
      </c>
      <c r="H28" s="7" t="str">
        <f t="shared" si="2"/>
        <v>N/A</v>
      </c>
      <c r="I28" s="8">
        <v>-6.14</v>
      </c>
      <c r="J28" s="8">
        <v>9.1750000000000007</v>
      </c>
      <c r="K28" s="25" t="s">
        <v>734</v>
      </c>
      <c r="L28" s="85" t="str">
        <f t="shared" si="3"/>
        <v>Yes</v>
      </c>
    </row>
    <row r="29" spans="1:12" x14ac:dyDescent="0.25">
      <c r="A29" s="134" t="s">
        <v>990</v>
      </c>
      <c r="B29" s="21" t="s">
        <v>213</v>
      </c>
      <c r="C29" s="22">
        <v>0</v>
      </c>
      <c r="D29" s="7" t="str">
        <f t="shared" si="0"/>
        <v>N/A</v>
      </c>
      <c r="E29" s="22">
        <v>0</v>
      </c>
      <c r="F29" s="7" t="str">
        <f t="shared" si="1"/>
        <v>N/A</v>
      </c>
      <c r="G29" s="22">
        <v>0</v>
      </c>
      <c r="H29" s="7" t="str">
        <f t="shared" si="2"/>
        <v>N/A</v>
      </c>
      <c r="I29" s="8" t="s">
        <v>1750</v>
      </c>
      <c r="J29" s="8" t="s">
        <v>1750</v>
      </c>
      <c r="K29" s="25" t="s">
        <v>734</v>
      </c>
      <c r="L29" s="85" t="str">
        <f t="shared" si="3"/>
        <v>N/A</v>
      </c>
    </row>
    <row r="30" spans="1:12" x14ac:dyDescent="0.25">
      <c r="A30" s="134" t="s">
        <v>106</v>
      </c>
      <c r="B30" s="21" t="s">
        <v>213</v>
      </c>
      <c r="C30" s="22">
        <v>11174</v>
      </c>
      <c r="D30" s="7" t="str">
        <f t="shared" si="0"/>
        <v>N/A</v>
      </c>
      <c r="E30" s="22">
        <v>11997</v>
      </c>
      <c r="F30" s="7" t="str">
        <f t="shared" si="1"/>
        <v>N/A</v>
      </c>
      <c r="G30" s="22">
        <v>14668</v>
      </c>
      <c r="H30" s="7" t="str">
        <f t="shared" si="2"/>
        <v>N/A</v>
      </c>
      <c r="I30" s="8">
        <v>7.3650000000000002</v>
      </c>
      <c r="J30" s="8">
        <v>22.26</v>
      </c>
      <c r="K30" s="25" t="s">
        <v>734</v>
      </c>
      <c r="L30" s="85" t="str">
        <f t="shared" si="3"/>
        <v>Yes</v>
      </c>
    </row>
    <row r="31" spans="1:12" x14ac:dyDescent="0.25">
      <c r="A31" s="142" t="s">
        <v>991</v>
      </c>
      <c r="B31" s="21" t="s">
        <v>213</v>
      </c>
      <c r="C31" s="22">
        <v>5361</v>
      </c>
      <c r="D31" s="7" t="str">
        <f t="shared" si="0"/>
        <v>N/A</v>
      </c>
      <c r="E31" s="22">
        <v>7354</v>
      </c>
      <c r="F31" s="7" t="str">
        <f t="shared" si="1"/>
        <v>N/A</v>
      </c>
      <c r="G31" s="22">
        <v>9451</v>
      </c>
      <c r="H31" s="7" t="str">
        <f t="shared" si="2"/>
        <v>N/A</v>
      </c>
      <c r="I31" s="8">
        <v>37.18</v>
      </c>
      <c r="J31" s="8">
        <v>28.52</v>
      </c>
      <c r="K31" s="25" t="s">
        <v>734</v>
      </c>
      <c r="L31" s="85" t="str">
        <f t="shared" si="3"/>
        <v>Yes</v>
      </c>
    </row>
    <row r="32" spans="1:12" x14ac:dyDescent="0.25">
      <c r="A32" s="142" t="s">
        <v>992</v>
      </c>
      <c r="B32" s="21" t="s">
        <v>213</v>
      </c>
      <c r="C32" s="22">
        <v>0</v>
      </c>
      <c r="D32" s="7" t="str">
        <f t="shared" si="0"/>
        <v>N/A</v>
      </c>
      <c r="E32" s="22">
        <v>0</v>
      </c>
      <c r="F32" s="7" t="str">
        <f t="shared" si="1"/>
        <v>N/A</v>
      </c>
      <c r="G32" s="22">
        <v>0</v>
      </c>
      <c r="H32" s="7" t="str">
        <f t="shared" si="2"/>
        <v>N/A</v>
      </c>
      <c r="I32" s="8" t="s">
        <v>1750</v>
      </c>
      <c r="J32" s="8" t="s">
        <v>1750</v>
      </c>
      <c r="K32" s="25" t="s">
        <v>734</v>
      </c>
      <c r="L32" s="85" t="str">
        <f t="shared" si="3"/>
        <v>N/A</v>
      </c>
    </row>
    <row r="33" spans="1:12" x14ac:dyDescent="0.25">
      <c r="A33" s="142" t="s">
        <v>993</v>
      </c>
      <c r="B33" s="21" t="s">
        <v>213</v>
      </c>
      <c r="C33" s="22">
        <v>0</v>
      </c>
      <c r="D33" s="7" t="str">
        <f t="shared" si="0"/>
        <v>N/A</v>
      </c>
      <c r="E33" s="22">
        <v>0</v>
      </c>
      <c r="F33" s="7" t="str">
        <f t="shared" si="1"/>
        <v>N/A</v>
      </c>
      <c r="G33" s="22">
        <v>0</v>
      </c>
      <c r="H33" s="7" t="str">
        <f t="shared" si="2"/>
        <v>N/A</v>
      </c>
      <c r="I33" s="8" t="s">
        <v>1750</v>
      </c>
      <c r="J33" s="8" t="s">
        <v>1750</v>
      </c>
      <c r="K33" s="25" t="s">
        <v>734</v>
      </c>
      <c r="L33" s="85" t="str">
        <f t="shared" si="3"/>
        <v>N/A</v>
      </c>
    </row>
    <row r="34" spans="1:12" x14ac:dyDescent="0.25">
      <c r="A34" s="142" t="s">
        <v>994</v>
      </c>
      <c r="B34" s="21" t="s">
        <v>213</v>
      </c>
      <c r="C34" s="22">
        <v>2834</v>
      </c>
      <c r="D34" s="7" t="str">
        <f t="shared" si="0"/>
        <v>N/A</v>
      </c>
      <c r="E34" s="22">
        <v>1916</v>
      </c>
      <c r="F34" s="7" t="str">
        <f t="shared" si="1"/>
        <v>N/A</v>
      </c>
      <c r="G34" s="22">
        <v>1939</v>
      </c>
      <c r="H34" s="7" t="str">
        <f t="shared" si="2"/>
        <v>N/A</v>
      </c>
      <c r="I34" s="8">
        <v>-32.4</v>
      </c>
      <c r="J34" s="8">
        <v>1.2</v>
      </c>
      <c r="K34" s="25" t="s">
        <v>734</v>
      </c>
      <c r="L34" s="85" t="str">
        <f t="shared" si="3"/>
        <v>Yes</v>
      </c>
    </row>
    <row r="35" spans="1:12" x14ac:dyDescent="0.25">
      <c r="A35" s="142" t="s">
        <v>995</v>
      </c>
      <c r="B35" s="21" t="s">
        <v>213</v>
      </c>
      <c r="C35" s="22">
        <v>2606</v>
      </c>
      <c r="D35" s="7" t="str">
        <f t="shared" si="0"/>
        <v>N/A</v>
      </c>
      <c r="E35" s="22">
        <v>2677</v>
      </c>
      <c r="F35" s="7" t="str">
        <f t="shared" si="1"/>
        <v>N/A</v>
      </c>
      <c r="G35" s="22">
        <v>3266</v>
      </c>
      <c r="H35" s="7" t="str">
        <f t="shared" si="2"/>
        <v>N/A</v>
      </c>
      <c r="I35" s="8">
        <v>2.7240000000000002</v>
      </c>
      <c r="J35" s="8">
        <v>22</v>
      </c>
      <c r="K35" s="25" t="s">
        <v>734</v>
      </c>
      <c r="L35" s="85" t="str">
        <f t="shared" si="3"/>
        <v>Yes</v>
      </c>
    </row>
    <row r="36" spans="1:12" x14ac:dyDescent="0.25">
      <c r="A36" s="142" t="s">
        <v>996</v>
      </c>
      <c r="B36" s="21" t="s">
        <v>213</v>
      </c>
      <c r="C36" s="22">
        <v>373</v>
      </c>
      <c r="D36" s="7" t="str">
        <f t="shared" si="0"/>
        <v>N/A</v>
      </c>
      <c r="E36" s="22">
        <v>50</v>
      </c>
      <c r="F36" s="7" t="str">
        <f t="shared" si="1"/>
        <v>N/A</v>
      </c>
      <c r="G36" s="22">
        <v>12</v>
      </c>
      <c r="H36" s="7" t="str">
        <f t="shared" si="2"/>
        <v>N/A</v>
      </c>
      <c r="I36" s="8">
        <v>-86.6</v>
      </c>
      <c r="J36" s="8">
        <v>-76</v>
      </c>
      <c r="K36" s="25" t="s">
        <v>734</v>
      </c>
      <c r="L36" s="85" t="str">
        <f t="shared" si="3"/>
        <v>No</v>
      </c>
    </row>
    <row r="37" spans="1:12" x14ac:dyDescent="0.25">
      <c r="A37" s="142" t="s">
        <v>122</v>
      </c>
      <c r="B37" s="21" t="s">
        <v>213</v>
      </c>
      <c r="C37" s="22">
        <v>28</v>
      </c>
      <c r="D37" s="7" t="str">
        <f t="shared" si="0"/>
        <v>N/A</v>
      </c>
      <c r="E37" s="22">
        <v>36</v>
      </c>
      <c r="F37" s="7" t="str">
        <f t="shared" si="1"/>
        <v>N/A</v>
      </c>
      <c r="G37" s="22">
        <v>779</v>
      </c>
      <c r="H37" s="7" t="str">
        <f t="shared" si="2"/>
        <v>N/A</v>
      </c>
      <c r="I37" s="8">
        <v>28.57</v>
      </c>
      <c r="J37" s="8">
        <v>2064</v>
      </c>
      <c r="K37" s="25" t="s">
        <v>734</v>
      </c>
      <c r="L37" s="85" t="str">
        <f t="shared" si="3"/>
        <v>No</v>
      </c>
    </row>
    <row r="38" spans="1:12" x14ac:dyDescent="0.25">
      <c r="A38" s="142" t="s">
        <v>84</v>
      </c>
      <c r="B38" s="21" t="s">
        <v>213</v>
      </c>
      <c r="C38" s="26">
        <v>325895578</v>
      </c>
      <c r="D38" s="7" t="str">
        <f t="shared" si="0"/>
        <v>N/A</v>
      </c>
      <c r="E38" s="26">
        <v>326645031</v>
      </c>
      <c r="F38" s="7" t="str">
        <f t="shared" si="1"/>
        <v>N/A</v>
      </c>
      <c r="G38" s="26">
        <v>347508625</v>
      </c>
      <c r="H38" s="7" t="str">
        <f t="shared" si="2"/>
        <v>N/A</v>
      </c>
      <c r="I38" s="8">
        <v>0.23</v>
      </c>
      <c r="J38" s="8">
        <v>6.3869999999999996</v>
      </c>
      <c r="K38" s="25" t="s">
        <v>734</v>
      </c>
      <c r="L38" s="85" t="str">
        <f t="shared" si="3"/>
        <v>Yes</v>
      </c>
    </row>
    <row r="39" spans="1:12" x14ac:dyDescent="0.25">
      <c r="A39" s="142" t="s">
        <v>1274</v>
      </c>
      <c r="B39" s="21" t="s">
        <v>213</v>
      </c>
      <c r="C39" s="26">
        <v>4402.5664379</v>
      </c>
      <c r="D39" s="7" t="str">
        <f t="shared" si="0"/>
        <v>N/A</v>
      </c>
      <c r="E39" s="26">
        <v>4546.4609164000003</v>
      </c>
      <c r="F39" s="7" t="str">
        <f t="shared" si="1"/>
        <v>N/A</v>
      </c>
      <c r="G39" s="26">
        <v>4441.6291746999996</v>
      </c>
      <c r="H39" s="7" t="str">
        <f t="shared" si="2"/>
        <v>N/A</v>
      </c>
      <c r="I39" s="8">
        <v>3.2679999999999998</v>
      </c>
      <c r="J39" s="8">
        <v>-2.31</v>
      </c>
      <c r="K39" s="25" t="s">
        <v>734</v>
      </c>
      <c r="L39" s="85" t="str">
        <f t="shared" si="3"/>
        <v>Yes</v>
      </c>
    </row>
    <row r="40" spans="1:12" x14ac:dyDescent="0.25">
      <c r="A40" s="142" t="s">
        <v>1275</v>
      </c>
      <c r="B40" s="21" t="s">
        <v>213</v>
      </c>
      <c r="C40" s="26">
        <v>5206.3323215999999</v>
      </c>
      <c r="D40" s="7" t="str">
        <f>IF($B40="N/A","N/A",IF(C40&gt;10,"No",IF(C40&lt;-10,"No","Yes")))</f>
        <v>N/A</v>
      </c>
      <c r="E40" s="26">
        <v>5290.569168</v>
      </c>
      <c r="F40" s="7" t="str">
        <f>IF($B40="N/A","N/A",IF(E40&gt;10,"No",IF(E40&lt;-10,"No","Yes")))</f>
        <v>N/A</v>
      </c>
      <c r="G40" s="26">
        <v>5500.9913410999998</v>
      </c>
      <c r="H40" s="7" t="str">
        <f>IF($B40="N/A","N/A",IF(G40&gt;10,"No",IF(G40&lt;-10,"No","Yes")))</f>
        <v>N/A</v>
      </c>
      <c r="I40" s="8">
        <v>1.6180000000000001</v>
      </c>
      <c r="J40" s="8">
        <v>3.9769999999999999</v>
      </c>
      <c r="K40" s="25" t="s">
        <v>734</v>
      </c>
      <c r="L40" s="85" t="str">
        <f>IF(J40="Div by 0", "N/A", IF(K40="N/A","N/A", IF(J40&gt;VALUE(MID(K40,1,2)), "No", IF(J40&lt;-1*VALUE(MID(K40,1,2)), "No", "Yes"))))</f>
        <v>Yes</v>
      </c>
    </row>
    <row r="41" spans="1:12" x14ac:dyDescent="0.25">
      <c r="A41" s="142" t="s">
        <v>107</v>
      </c>
      <c r="B41" s="21" t="s">
        <v>213</v>
      </c>
      <c r="C41" s="26">
        <v>0</v>
      </c>
      <c r="D41" s="7" t="str">
        <f t="shared" ref="D41:D44" si="4">IF($B41="N/A","N/A",IF(C41&gt;10,"No",IF(C41&lt;-10,"No","Yes")))</f>
        <v>N/A</v>
      </c>
      <c r="E41" s="26">
        <v>28239</v>
      </c>
      <c r="F41" s="7" t="str">
        <f t="shared" ref="F41:F44" si="5">IF($B41="N/A","N/A",IF(E41&gt;10,"No",IF(E41&lt;-10,"No","Yes")))</f>
        <v>N/A</v>
      </c>
      <c r="G41" s="26">
        <v>707536</v>
      </c>
      <c r="H41" s="7" t="str">
        <f t="shared" ref="H41:H44" si="6">IF($B41="N/A","N/A",IF(G41&gt;10,"No",IF(G41&lt;-10,"No","Yes")))</f>
        <v>N/A</v>
      </c>
      <c r="I41" s="8" t="s">
        <v>1750</v>
      </c>
      <c r="J41" s="8">
        <v>2406</v>
      </c>
      <c r="K41" s="25" t="s">
        <v>734</v>
      </c>
      <c r="L41" s="85" t="str">
        <f t="shared" ref="L41:L43" si="7">IF(J41="Div by 0", "N/A", IF(K41="N/A","N/A", IF(J41&gt;VALUE(MID(K41,1,2)), "No", IF(J41&lt;-1*VALUE(MID(K41,1,2)), "No", "Yes"))))</f>
        <v>No</v>
      </c>
    </row>
    <row r="42" spans="1:12" x14ac:dyDescent="0.25">
      <c r="A42" s="142" t="s">
        <v>158</v>
      </c>
      <c r="B42" s="25" t="s">
        <v>217</v>
      </c>
      <c r="C42" s="1">
        <v>0</v>
      </c>
      <c r="D42" s="7" t="str">
        <f>IF($B42="N/A","N/A",IF(C42&gt;0,"No",IF(C42&lt;0,"No","Yes")))</f>
        <v>Yes</v>
      </c>
      <c r="E42" s="1">
        <v>11</v>
      </c>
      <c r="F42" s="7" t="str">
        <f>IF($B42="N/A","N/A",IF(E42&gt;0,"No",IF(E42&lt;0,"No","Yes")))</f>
        <v>No</v>
      </c>
      <c r="G42" s="1">
        <v>162</v>
      </c>
      <c r="H42" s="7" t="str">
        <f>IF($B42="N/A","N/A",IF(G42&gt;0,"No",IF(G42&lt;0,"No","Yes")))</f>
        <v>No</v>
      </c>
      <c r="I42" s="8" t="s">
        <v>1750</v>
      </c>
      <c r="J42" s="8">
        <v>3950</v>
      </c>
      <c r="K42" s="25" t="s">
        <v>734</v>
      </c>
      <c r="L42" s="85" t="str">
        <f t="shared" si="7"/>
        <v>No</v>
      </c>
    </row>
    <row r="43" spans="1:12" x14ac:dyDescent="0.25">
      <c r="A43" s="142" t="s">
        <v>156</v>
      </c>
      <c r="B43" s="21" t="s">
        <v>213</v>
      </c>
      <c r="C43" s="26">
        <v>0</v>
      </c>
      <c r="D43" s="7" t="str">
        <f t="shared" si="4"/>
        <v>N/A</v>
      </c>
      <c r="E43" s="26">
        <v>28239</v>
      </c>
      <c r="F43" s="7" t="str">
        <f t="shared" si="5"/>
        <v>N/A</v>
      </c>
      <c r="G43" s="26">
        <v>707536</v>
      </c>
      <c r="H43" s="7" t="str">
        <f t="shared" si="6"/>
        <v>N/A</v>
      </c>
      <c r="I43" s="8" t="s">
        <v>1750</v>
      </c>
      <c r="J43" s="8">
        <v>2406</v>
      </c>
      <c r="K43" s="25" t="s">
        <v>734</v>
      </c>
      <c r="L43" s="85" t="str">
        <f t="shared" si="7"/>
        <v>No</v>
      </c>
    </row>
    <row r="44" spans="1:12" x14ac:dyDescent="0.25">
      <c r="A44" s="142" t="s">
        <v>1276</v>
      </c>
      <c r="B44" s="21" t="s">
        <v>213</v>
      </c>
      <c r="C44" s="26" t="s">
        <v>1750</v>
      </c>
      <c r="D44" s="7" t="str">
        <f t="shared" si="4"/>
        <v>N/A</v>
      </c>
      <c r="E44" s="26">
        <v>7059.75</v>
      </c>
      <c r="F44" s="7" t="str">
        <f t="shared" si="5"/>
        <v>N/A</v>
      </c>
      <c r="G44" s="26">
        <v>4367.5061728000001</v>
      </c>
      <c r="H44" s="7" t="str">
        <f t="shared" si="6"/>
        <v>N/A</v>
      </c>
      <c r="I44" s="8" t="s">
        <v>1750</v>
      </c>
      <c r="J44" s="8">
        <v>-38.1</v>
      </c>
      <c r="K44" s="25" t="s">
        <v>734</v>
      </c>
      <c r="L44" s="85" t="str">
        <f>IF(J44="Div by 0", "N/A", IF(OR(J44="N/A",K44="N/A"),"N/A", IF(J44&gt;VALUE(MID(K44,1,2)), "No", IF(J44&lt;-1*VALUE(MID(K44,1,2)), "No", "Yes"))))</f>
        <v>No</v>
      </c>
    </row>
    <row r="45" spans="1:12" x14ac:dyDescent="0.25">
      <c r="A45" s="142" t="s">
        <v>1277</v>
      </c>
      <c r="B45" s="21" t="s">
        <v>213</v>
      </c>
      <c r="C45" s="26">
        <v>16974.18</v>
      </c>
      <c r="D45" s="7" t="str">
        <f t="shared" ref="D45:D71" si="8">IF($B45="N/A","N/A",IF(C45&gt;10,"No",IF(C45&lt;-10,"No","Yes")))</f>
        <v>N/A</v>
      </c>
      <c r="E45" s="26">
        <v>22381.553190999999</v>
      </c>
      <c r="F45" s="7" t="str">
        <f t="shared" ref="F45:F71" si="9">IF($B45="N/A","N/A",IF(E45&gt;10,"No",IF(E45&lt;-10,"No","Yes")))</f>
        <v>N/A</v>
      </c>
      <c r="G45" s="26">
        <v>6771.1925926000004</v>
      </c>
      <c r="H45" s="7" t="str">
        <f t="shared" ref="H45:H71" si="10">IF($B45="N/A","N/A",IF(G45&gt;10,"No",IF(G45&lt;-10,"No","Yes")))</f>
        <v>N/A</v>
      </c>
      <c r="I45" s="8">
        <v>31.86</v>
      </c>
      <c r="J45" s="8">
        <v>-69.7</v>
      </c>
      <c r="K45" s="25" t="s">
        <v>734</v>
      </c>
      <c r="L45" s="85" t="str">
        <f t="shared" ref="L45:L71" si="11">IF(J45="Div by 0", "N/A", IF(K45="N/A","N/A", IF(J45&gt;VALUE(MID(K45,1,2)), "No", IF(J45&lt;-1*VALUE(MID(K45,1,2)), "No", "Yes"))))</f>
        <v>No</v>
      </c>
    </row>
    <row r="46" spans="1:12" x14ac:dyDescent="0.25">
      <c r="A46" s="142" t="s">
        <v>1278</v>
      </c>
      <c r="B46" s="21" t="s">
        <v>213</v>
      </c>
      <c r="C46" s="26">
        <v>24569.5</v>
      </c>
      <c r="D46" s="7" t="str">
        <f t="shared" si="8"/>
        <v>N/A</v>
      </c>
      <c r="E46" s="26">
        <v>9729</v>
      </c>
      <c r="F46" s="7" t="str">
        <f t="shared" si="9"/>
        <v>N/A</v>
      </c>
      <c r="G46" s="26">
        <v>1572.1714285999999</v>
      </c>
      <c r="H46" s="7" t="str">
        <f t="shared" si="10"/>
        <v>N/A</v>
      </c>
      <c r="I46" s="8">
        <v>-60.4</v>
      </c>
      <c r="J46" s="8">
        <v>-83.8</v>
      </c>
      <c r="K46" s="25" t="s">
        <v>734</v>
      </c>
      <c r="L46" s="85" t="str">
        <f t="shared" si="11"/>
        <v>No</v>
      </c>
    </row>
    <row r="47" spans="1:12" x14ac:dyDescent="0.25">
      <c r="A47" s="142" t="s">
        <v>1279</v>
      </c>
      <c r="B47" s="21" t="s">
        <v>213</v>
      </c>
      <c r="C47" s="26" t="s">
        <v>1750</v>
      </c>
      <c r="D47" s="7" t="str">
        <f t="shared" si="8"/>
        <v>N/A</v>
      </c>
      <c r="E47" s="26" t="s">
        <v>1750</v>
      </c>
      <c r="F47" s="7" t="str">
        <f t="shared" si="9"/>
        <v>N/A</v>
      </c>
      <c r="G47" s="26" t="s">
        <v>1750</v>
      </c>
      <c r="H47" s="7" t="str">
        <f t="shared" si="10"/>
        <v>N/A</v>
      </c>
      <c r="I47" s="8" t="s">
        <v>1750</v>
      </c>
      <c r="J47" s="8" t="s">
        <v>1750</v>
      </c>
      <c r="K47" s="25" t="s">
        <v>734</v>
      </c>
      <c r="L47" s="85" t="str">
        <f t="shared" si="11"/>
        <v>N/A</v>
      </c>
    </row>
    <row r="48" spans="1:12" x14ac:dyDescent="0.25">
      <c r="A48" s="142" t="s">
        <v>1280</v>
      </c>
      <c r="B48" s="21" t="s">
        <v>213</v>
      </c>
      <c r="C48" s="26" t="s">
        <v>1750</v>
      </c>
      <c r="D48" s="7" t="str">
        <f t="shared" si="8"/>
        <v>N/A</v>
      </c>
      <c r="E48" s="26" t="s">
        <v>1750</v>
      </c>
      <c r="F48" s="7" t="str">
        <f t="shared" si="9"/>
        <v>N/A</v>
      </c>
      <c r="G48" s="26">
        <v>8560</v>
      </c>
      <c r="H48" s="7" t="str">
        <f t="shared" si="10"/>
        <v>N/A</v>
      </c>
      <c r="I48" s="8" t="s">
        <v>1750</v>
      </c>
      <c r="J48" s="8" t="s">
        <v>1750</v>
      </c>
      <c r="K48" s="25" t="s">
        <v>734</v>
      </c>
      <c r="L48" s="85" t="str">
        <f t="shared" si="11"/>
        <v>N/A</v>
      </c>
    </row>
    <row r="49" spans="1:12" x14ac:dyDescent="0.25">
      <c r="A49" s="142" t="s">
        <v>1281</v>
      </c>
      <c r="B49" s="21" t="s">
        <v>213</v>
      </c>
      <c r="C49" s="26">
        <v>14575.657895</v>
      </c>
      <c r="D49" s="7" t="str">
        <f t="shared" si="8"/>
        <v>N/A</v>
      </c>
      <c r="E49" s="26">
        <v>28312.4375</v>
      </c>
      <c r="F49" s="7" t="str">
        <f t="shared" si="9"/>
        <v>N/A</v>
      </c>
      <c r="G49" s="26">
        <v>8591.1616161999991</v>
      </c>
      <c r="H49" s="7" t="str">
        <f t="shared" si="10"/>
        <v>N/A</v>
      </c>
      <c r="I49" s="8">
        <v>94.24</v>
      </c>
      <c r="J49" s="8">
        <v>-69.7</v>
      </c>
      <c r="K49" s="25" t="s">
        <v>734</v>
      </c>
      <c r="L49" s="85" t="str">
        <f t="shared" si="11"/>
        <v>No</v>
      </c>
    </row>
    <row r="50" spans="1:12" x14ac:dyDescent="0.25">
      <c r="A50" s="142" t="s">
        <v>1282</v>
      </c>
      <c r="B50" s="21" t="s">
        <v>213</v>
      </c>
      <c r="C50" s="26" t="s">
        <v>1750</v>
      </c>
      <c r="D50" s="7" t="str">
        <f t="shared" si="8"/>
        <v>N/A</v>
      </c>
      <c r="E50" s="26" t="s">
        <v>1750</v>
      </c>
      <c r="F50" s="7" t="str">
        <f t="shared" si="9"/>
        <v>N/A</v>
      </c>
      <c r="G50" s="26" t="s">
        <v>1750</v>
      </c>
      <c r="H50" s="7" t="str">
        <f t="shared" si="10"/>
        <v>N/A</v>
      </c>
      <c r="I50" s="8" t="s">
        <v>1750</v>
      </c>
      <c r="J50" s="8" t="s">
        <v>1750</v>
      </c>
      <c r="K50" s="25" t="s">
        <v>734</v>
      </c>
      <c r="L50" s="85" t="str">
        <f t="shared" si="11"/>
        <v>N/A</v>
      </c>
    </row>
    <row r="51" spans="1:12" x14ac:dyDescent="0.25">
      <c r="A51" s="142" t="s">
        <v>1283</v>
      </c>
      <c r="B51" s="21" t="s">
        <v>213</v>
      </c>
      <c r="C51" s="26">
        <v>21159.857390000001</v>
      </c>
      <c r="D51" s="7" t="str">
        <f t="shared" si="8"/>
        <v>N/A</v>
      </c>
      <c r="E51" s="26">
        <v>21584.044676000001</v>
      </c>
      <c r="F51" s="7" t="str">
        <f t="shared" si="9"/>
        <v>N/A</v>
      </c>
      <c r="G51" s="26">
        <v>20733.855189999998</v>
      </c>
      <c r="H51" s="7" t="str">
        <f t="shared" si="10"/>
        <v>N/A</v>
      </c>
      <c r="I51" s="8">
        <v>2.0049999999999999</v>
      </c>
      <c r="J51" s="8">
        <v>-3.94</v>
      </c>
      <c r="K51" s="25" t="s">
        <v>734</v>
      </c>
      <c r="L51" s="85" t="str">
        <f t="shared" si="11"/>
        <v>Yes</v>
      </c>
    </row>
    <row r="52" spans="1:12" x14ac:dyDescent="0.25">
      <c r="A52" s="142" t="s">
        <v>1284</v>
      </c>
      <c r="B52" s="21" t="s">
        <v>213</v>
      </c>
      <c r="C52" s="26">
        <v>14412.645570000001</v>
      </c>
      <c r="D52" s="7" t="str">
        <f t="shared" si="8"/>
        <v>N/A</v>
      </c>
      <c r="E52" s="26">
        <v>15464.120204000001</v>
      </c>
      <c r="F52" s="7" t="str">
        <f t="shared" si="9"/>
        <v>N/A</v>
      </c>
      <c r="G52" s="26">
        <v>15178.185305000001</v>
      </c>
      <c r="H52" s="7" t="str">
        <f t="shared" si="10"/>
        <v>N/A</v>
      </c>
      <c r="I52" s="8">
        <v>7.2960000000000003</v>
      </c>
      <c r="J52" s="8">
        <v>-1.85</v>
      </c>
      <c r="K52" s="25" t="s">
        <v>734</v>
      </c>
      <c r="L52" s="85" t="str">
        <f t="shared" si="11"/>
        <v>Yes</v>
      </c>
    </row>
    <row r="53" spans="1:12" x14ac:dyDescent="0.25">
      <c r="A53" s="142" t="s">
        <v>1285</v>
      </c>
      <c r="B53" s="21" t="s">
        <v>213</v>
      </c>
      <c r="C53" s="26" t="s">
        <v>1750</v>
      </c>
      <c r="D53" s="7" t="str">
        <f t="shared" si="8"/>
        <v>N/A</v>
      </c>
      <c r="E53" s="26" t="s">
        <v>1750</v>
      </c>
      <c r="F53" s="7" t="str">
        <f t="shared" si="9"/>
        <v>N/A</v>
      </c>
      <c r="G53" s="26" t="s">
        <v>1750</v>
      </c>
      <c r="H53" s="7" t="str">
        <f t="shared" si="10"/>
        <v>N/A</v>
      </c>
      <c r="I53" s="8" t="s">
        <v>1750</v>
      </c>
      <c r="J53" s="8" t="s">
        <v>1750</v>
      </c>
      <c r="K53" s="25" t="s">
        <v>734</v>
      </c>
      <c r="L53" s="85" t="str">
        <f t="shared" si="11"/>
        <v>N/A</v>
      </c>
    </row>
    <row r="54" spans="1:12" x14ac:dyDescent="0.25">
      <c r="A54" s="142" t="s">
        <v>1286</v>
      </c>
      <c r="B54" s="21" t="s">
        <v>213</v>
      </c>
      <c r="C54" s="26">
        <v>22842.034314</v>
      </c>
      <c r="D54" s="7" t="str">
        <f t="shared" si="8"/>
        <v>N/A</v>
      </c>
      <c r="E54" s="26">
        <v>18264.088049999998</v>
      </c>
      <c r="F54" s="7" t="str">
        <f t="shared" si="9"/>
        <v>N/A</v>
      </c>
      <c r="G54" s="26">
        <v>12740.729508</v>
      </c>
      <c r="H54" s="7" t="str">
        <f t="shared" si="10"/>
        <v>N/A</v>
      </c>
      <c r="I54" s="8">
        <v>-20</v>
      </c>
      <c r="J54" s="8">
        <v>-30.2</v>
      </c>
      <c r="K54" s="25" t="s">
        <v>734</v>
      </c>
      <c r="L54" s="85" t="str">
        <f t="shared" si="11"/>
        <v>No</v>
      </c>
    </row>
    <row r="55" spans="1:12" x14ac:dyDescent="0.25">
      <c r="A55" s="142" t="s">
        <v>1662</v>
      </c>
      <c r="B55" s="21" t="s">
        <v>213</v>
      </c>
      <c r="C55" s="26">
        <v>47449.792605000002</v>
      </c>
      <c r="D55" s="7" t="str">
        <f t="shared" si="8"/>
        <v>N/A</v>
      </c>
      <c r="E55" s="26">
        <v>43452.328149000001</v>
      </c>
      <c r="F55" s="7" t="str">
        <f t="shared" si="9"/>
        <v>N/A</v>
      </c>
      <c r="G55" s="26">
        <v>40110.442241999997</v>
      </c>
      <c r="H55" s="7" t="str">
        <f t="shared" si="10"/>
        <v>N/A</v>
      </c>
      <c r="I55" s="8">
        <v>-8.42</v>
      </c>
      <c r="J55" s="8">
        <v>-7.69</v>
      </c>
      <c r="K55" s="25" t="s">
        <v>734</v>
      </c>
      <c r="L55" s="85" t="str">
        <f t="shared" si="11"/>
        <v>Yes</v>
      </c>
    </row>
    <row r="56" spans="1:12" x14ac:dyDescent="0.25">
      <c r="A56" s="142" t="s">
        <v>1287</v>
      </c>
      <c r="B56" s="21" t="s">
        <v>213</v>
      </c>
      <c r="C56" s="26" t="s">
        <v>1750</v>
      </c>
      <c r="D56" s="7" t="str">
        <f t="shared" si="8"/>
        <v>N/A</v>
      </c>
      <c r="E56" s="26" t="s">
        <v>1750</v>
      </c>
      <c r="F56" s="7" t="str">
        <f t="shared" si="9"/>
        <v>N/A</v>
      </c>
      <c r="G56" s="26" t="s">
        <v>1750</v>
      </c>
      <c r="H56" s="7" t="str">
        <f t="shared" si="10"/>
        <v>N/A</v>
      </c>
      <c r="I56" s="8" t="s">
        <v>1750</v>
      </c>
      <c r="J56" s="8" t="s">
        <v>1750</v>
      </c>
      <c r="K56" s="25" t="s">
        <v>734</v>
      </c>
      <c r="L56" s="85" t="str">
        <f t="shared" si="11"/>
        <v>N/A</v>
      </c>
    </row>
    <row r="57" spans="1:12" x14ac:dyDescent="0.25">
      <c r="A57" s="142" t="s">
        <v>1663</v>
      </c>
      <c r="B57" s="21" t="s">
        <v>213</v>
      </c>
      <c r="C57" s="26">
        <v>2440.6087788</v>
      </c>
      <c r="D57" s="7" t="str">
        <f t="shared" si="8"/>
        <v>N/A</v>
      </c>
      <c r="E57" s="26">
        <v>2621.0641621</v>
      </c>
      <c r="F57" s="7" t="str">
        <f t="shared" si="9"/>
        <v>N/A</v>
      </c>
      <c r="G57" s="26">
        <v>2633.5740461</v>
      </c>
      <c r="H57" s="7" t="str">
        <f t="shared" si="10"/>
        <v>N/A</v>
      </c>
      <c r="I57" s="8">
        <v>7.3940000000000001</v>
      </c>
      <c r="J57" s="8">
        <v>0.4773</v>
      </c>
      <c r="K57" s="25" t="s">
        <v>734</v>
      </c>
      <c r="L57" s="85" t="str">
        <f t="shared" si="11"/>
        <v>Yes</v>
      </c>
    </row>
    <row r="58" spans="1:12" x14ac:dyDescent="0.25">
      <c r="A58" s="142" t="s">
        <v>1288</v>
      </c>
      <c r="B58" s="21" t="s">
        <v>213</v>
      </c>
      <c r="C58" s="26">
        <v>2128.9384866</v>
      </c>
      <c r="D58" s="7" t="str">
        <f t="shared" si="8"/>
        <v>N/A</v>
      </c>
      <c r="E58" s="26">
        <v>2340.2265518999998</v>
      </c>
      <c r="F58" s="7" t="str">
        <f t="shared" si="9"/>
        <v>N/A</v>
      </c>
      <c r="G58" s="26">
        <v>2716.0010661000001</v>
      </c>
      <c r="H58" s="7" t="str">
        <f t="shared" si="10"/>
        <v>N/A</v>
      </c>
      <c r="I58" s="8">
        <v>9.9250000000000007</v>
      </c>
      <c r="J58" s="8">
        <v>16.059999999999999</v>
      </c>
      <c r="K58" s="25" t="s">
        <v>734</v>
      </c>
      <c r="L58" s="85" t="str">
        <f t="shared" si="11"/>
        <v>Yes</v>
      </c>
    </row>
    <row r="59" spans="1:12" ht="12" customHeight="1" x14ac:dyDescent="0.25">
      <c r="A59" s="142" t="s">
        <v>1664</v>
      </c>
      <c r="B59" s="21" t="s">
        <v>213</v>
      </c>
      <c r="C59" s="26" t="s">
        <v>1750</v>
      </c>
      <c r="D59" s="7" t="str">
        <f t="shared" si="8"/>
        <v>N/A</v>
      </c>
      <c r="E59" s="26" t="s">
        <v>1750</v>
      </c>
      <c r="F59" s="7" t="str">
        <f t="shared" si="9"/>
        <v>N/A</v>
      </c>
      <c r="G59" s="26" t="s">
        <v>1750</v>
      </c>
      <c r="H59" s="7" t="str">
        <f t="shared" si="10"/>
        <v>N/A</v>
      </c>
      <c r="I59" s="8" t="s">
        <v>1750</v>
      </c>
      <c r="J59" s="8" t="s">
        <v>1750</v>
      </c>
      <c r="K59" s="25" t="s">
        <v>734</v>
      </c>
      <c r="L59" s="85" t="str">
        <f t="shared" si="11"/>
        <v>N/A</v>
      </c>
    </row>
    <row r="60" spans="1:12" x14ac:dyDescent="0.25">
      <c r="A60" s="142" t="s">
        <v>1665</v>
      </c>
      <c r="B60" s="21" t="s">
        <v>213</v>
      </c>
      <c r="C60" s="26" t="s">
        <v>1750</v>
      </c>
      <c r="D60" s="7" t="str">
        <f t="shared" si="8"/>
        <v>N/A</v>
      </c>
      <c r="E60" s="26" t="s">
        <v>1750</v>
      </c>
      <c r="F60" s="7" t="str">
        <f t="shared" si="9"/>
        <v>N/A</v>
      </c>
      <c r="G60" s="26" t="s">
        <v>1750</v>
      </c>
      <c r="H60" s="7" t="str">
        <f t="shared" si="10"/>
        <v>N/A</v>
      </c>
      <c r="I60" s="8" t="s">
        <v>1750</v>
      </c>
      <c r="J60" s="8" t="s">
        <v>1750</v>
      </c>
      <c r="K60" s="25" t="s">
        <v>734</v>
      </c>
      <c r="L60" s="85" t="str">
        <f t="shared" si="11"/>
        <v>N/A</v>
      </c>
    </row>
    <row r="61" spans="1:12" x14ac:dyDescent="0.25">
      <c r="A61" s="84" t="s">
        <v>1666</v>
      </c>
      <c r="B61" s="21" t="s">
        <v>213</v>
      </c>
      <c r="C61" s="26">
        <v>1878.2750913</v>
      </c>
      <c r="D61" s="7" t="str">
        <f t="shared" si="8"/>
        <v>N/A</v>
      </c>
      <c r="E61" s="26">
        <v>2128.4775205999999</v>
      </c>
      <c r="F61" s="7" t="str">
        <f t="shared" si="9"/>
        <v>N/A</v>
      </c>
      <c r="G61" s="26">
        <v>2060.1373623999998</v>
      </c>
      <c r="H61" s="7" t="str">
        <f t="shared" si="10"/>
        <v>N/A</v>
      </c>
      <c r="I61" s="8">
        <v>13.32</v>
      </c>
      <c r="J61" s="8">
        <v>-3.21</v>
      </c>
      <c r="K61" s="25" t="s">
        <v>734</v>
      </c>
      <c r="L61" s="85" t="str">
        <f t="shared" si="11"/>
        <v>Yes</v>
      </c>
    </row>
    <row r="62" spans="1:12" x14ac:dyDescent="0.25">
      <c r="A62" s="84" t="s">
        <v>1667</v>
      </c>
      <c r="B62" s="21" t="s">
        <v>213</v>
      </c>
      <c r="C62" s="26">
        <v>4100.4678663000004</v>
      </c>
      <c r="D62" s="7" t="str">
        <f t="shared" si="8"/>
        <v>N/A</v>
      </c>
      <c r="E62" s="26">
        <v>4329.5167216999998</v>
      </c>
      <c r="F62" s="7" t="str">
        <f t="shared" si="9"/>
        <v>N/A</v>
      </c>
      <c r="G62" s="26">
        <v>5087.2419141</v>
      </c>
      <c r="H62" s="7" t="str">
        <f t="shared" si="10"/>
        <v>N/A</v>
      </c>
      <c r="I62" s="8">
        <v>5.5860000000000003</v>
      </c>
      <c r="J62" s="8">
        <v>17.5</v>
      </c>
      <c r="K62" s="25" t="s">
        <v>734</v>
      </c>
      <c r="L62" s="85" t="str">
        <f t="shared" si="11"/>
        <v>Yes</v>
      </c>
    </row>
    <row r="63" spans="1:12" x14ac:dyDescent="0.25">
      <c r="A63" s="84" t="s">
        <v>1668</v>
      </c>
      <c r="B63" s="21" t="s">
        <v>213</v>
      </c>
      <c r="C63" s="26">
        <v>6486.9808611999997</v>
      </c>
      <c r="D63" s="7" t="str">
        <f t="shared" si="8"/>
        <v>N/A</v>
      </c>
      <c r="E63" s="26">
        <v>6744.8617690999999</v>
      </c>
      <c r="F63" s="7" t="str">
        <f t="shared" si="9"/>
        <v>N/A</v>
      </c>
      <c r="G63" s="26">
        <v>6460.7986817000001</v>
      </c>
      <c r="H63" s="7" t="str">
        <f t="shared" si="10"/>
        <v>N/A</v>
      </c>
      <c r="I63" s="8">
        <v>3.9750000000000001</v>
      </c>
      <c r="J63" s="8">
        <v>-4.21</v>
      </c>
      <c r="K63" s="25" t="s">
        <v>734</v>
      </c>
      <c r="L63" s="85" t="str">
        <f t="shared" si="11"/>
        <v>Yes</v>
      </c>
    </row>
    <row r="64" spans="1:12" x14ac:dyDescent="0.25">
      <c r="A64" s="84" t="s">
        <v>1669</v>
      </c>
      <c r="B64" s="21" t="s">
        <v>213</v>
      </c>
      <c r="C64" s="26" t="s">
        <v>1750</v>
      </c>
      <c r="D64" s="7" t="str">
        <f t="shared" si="8"/>
        <v>N/A</v>
      </c>
      <c r="E64" s="26" t="s">
        <v>1750</v>
      </c>
      <c r="F64" s="7" t="str">
        <f t="shared" si="9"/>
        <v>N/A</v>
      </c>
      <c r="G64" s="26" t="s">
        <v>1750</v>
      </c>
      <c r="H64" s="7" t="str">
        <f t="shared" si="10"/>
        <v>N/A</v>
      </c>
      <c r="I64" s="8" t="s">
        <v>1750</v>
      </c>
      <c r="J64" s="8" t="s">
        <v>1750</v>
      </c>
      <c r="K64" s="25" t="s">
        <v>734</v>
      </c>
      <c r="L64" s="85" t="str">
        <f t="shared" si="11"/>
        <v>N/A</v>
      </c>
    </row>
    <row r="65" spans="1:12" x14ac:dyDescent="0.25">
      <c r="A65" s="84" t="s">
        <v>1670</v>
      </c>
      <c r="B65" s="21" t="s">
        <v>213</v>
      </c>
      <c r="C65" s="26">
        <v>4741.7474493999998</v>
      </c>
      <c r="D65" s="7" t="str">
        <f t="shared" si="8"/>
        <v>N/A</v>
      </c>
      <c r="E65" s="26">
        <v>4663.0518462999999</v>
      </c>
      <c r="F65" s="7" t="str">
        <f t="shared" si="9"/>
        <v>N/A</v>
      </c>
      <c r="G65" s="26">
        <v>4203.8505590000004</v>
      </c>
      <c r="H65" s="7" t="str">
        <f t="shared" si="10"/>
        <v>N/A</v>
      </c>
      <c r="I65" s="8">
        <v>-1.66</v>
      </c>
      <c r="J65" s="8">
        <v>-9.85</v>
      </c>
      <c r="K65" s="25" t="s">
        <v>734</v>
      </c>
      <c r="L65" s="85" t="str">
        <f t="shared" si="11"/>
        <v>Yes</v>
      </c>
    </row>
    <row r="66" spans="1:12" x14ac:dyDescent="0.25">
      <c r="A66" s="84" t="s">
        <v>1671</v>
      </c>
      <c r="B66" s="21" t="s">
        <v>213</v>
      </c>
      <c r="C66" s="26">
        <v>4592.5540011000003</v>
      </c>
      <c r="D66" s="7" t="str">
        <f t="shared" si="8"/>
        <v>N/A</v>
      </c>
      <c r="E66" s="26">
        <v>4703.6918684000002</v>
      </c>
      <c r="F66" s="7" t="str">
        <f t="shared" si="9"/>
        <v>N/A</v>
      </c>
      <c r="G66" s="26">
        <v>4296.4251402</v>
      </c>
      <c r="H66" s="7" t="str">
        <f t="shared" si="10"/>
        <v>N/A</v>
      </c>
      <c r="I66" s="8">
        <v>2.42</v>
      </c>
      <c r="J66" s="8">
        <v>-8.66</v>
      </c>
      <c r="K66" s="25" t="s">
        <v>734</v>
      </c>
      <c r="L66" s="85" t="str">
        <f t="shared" si="11"/>
        <v>Yes</v>
      </c>
    </row>
    <row r="67" spans="1:12" x14ac:dyDescent="0.25">
      <c r="A67" s="84" t="s">
        <v>1672</v>
      </c>
      <c r="B67" s="21" t="s">
        <v>213</v>
      </c>
      <c r="C67" s="26" t="s">
        <v>1750</v>
      </c>
      <c r="D67" s="7" t="str">
        <f t="shared" si="8"/>
        <v>N/A</v>
      </c>
      <c r="E67" s="26" t="s">
        <v>1750</v>
      </c>
      <c r="F67" s="7" t="str">
        <f t="shared" si="9"/>
        <v>N/A</v>
      </c>
      <c r="G67" s="26" t="s">
        <v>1750</v>
      </c>
      <c r="H67" s="7" t="str">
        <f t="shared" si="10"/>
        <v>N/A</v>
      </c>
      <c r="I67" s="8" t="s">
        <v>1750</v>
      </c>
      <c r="J67" s="8" t="s">
        <v>1750</v>
      </c>
      <c r="K67" s="25" t="s">
        <v>734</v>
      </c>
      <c r="L67" s="85" t="str">
        <f t="shared" si="11"/>
        <v>N/A</v>
      </c>
    </row>
    <row r="68" spans="1:12" x14ac:dyDescent="0.25">
      <c r="A68" s="108" t="s">
        <v>1673</v>
      </c>
      <c r="B68" s="21" t="s">
        <v>213</v>
      </c>
      <c r="C68" s="26" t="s">
        <v>1750</v>
      </c>
      <c r="D68" s="7" t="str">
        <f t="shared" si="8"/>
        <v>N/A</v>
      </c>
      <c r="E68" s="26" t="s">
        <v>1750</v>
      </c>
      <c r="F68" s="7" t="str">
        <f t="shared" si="9"/>
        <v>N/A</v>
      </c>
      <c r="G68" s="26" t="s">
        <v>1750</v>
      </c>
      <c r="H68" s="7" t="str">
        <f t="shared" si="10"/>
        <v>N/A</v>
      </c>
      <c r="I68" s="8" t="s">
        <v>1750</v>
      </c>
      <c r="J68" s="8" t="s">
        <v>1750</v>
      </c>
      <c r="K68" s="25" t="s">
        <v>734</v>
      </c>
      <c r="L68" s="85" t="str">
        <f t="shared" si="11"/>
        <v>N/A</v>
      </c>
    </row>
    <row r="69" spans="1:12" x14ac:dyDescent="0.25">
      <c r="A69" s="108" t="s">
        <v>1674</v>
      </c>
      <c r="B69" s="21" t="s">
        <v>213</v>
      </c>
      <c r="C69" s="26">
        <v>5210.8091037000004</v>
      </c>
      <c r="D69" s="7" t="str">
        <f t="shared" si="8"/>
        <v>N/A</v>
      </c>
      <c r="E69" s="26">
        <v>4054.7719207</v>
      </c>
      <c r="F69" s="7" t="str">
        <f t="shared" si="9"/>
        <v>N/A</v>
      </c>
      <c r="G69" s="26">
        <v>3519.6482722999999</v>
      </c>
      <c r="H69" s="7" t="str">
        <f t="shared" si="10"/>
        <v>N/A</v>
      </c>
      <c r="I69" s="8">
        <v>-22.2</v>
      </c>
      <c r="J69" s="8">
        <v>-13.2</v>
      </c>
      <c r="K69" s="25" t="s">
        <v>734</v>
      </c>
      <c r="L69" s="85" t="str">
        <f t="shared" si="11"/>
        <v>Yes</v>
      </c>
    </row>
    <row r="70" spans="1:12" x14ac:dyDescent="0.25">
      <c r="A70" s="142" t="s">
        <v>1675</v>
      </c>
      <c r="B70" s="21" t="s">
        <v>213</v>
      </c>
      <c r="C70" s="26">
        <v>4076.7302378999998</v>
      </c>
      <c r="D70" s="7" t="str">
        <f t="shared" si="8"/>
        <v>N/A</v>
      </c>
      <c r="E70" s="26">
        <v>4997.4392976999998</v>
      </c>
      <c r="F70" s="7" t="str">
        <f t="shared" si="9"/>
        <v>N/A</v>
      </c>
      <c r="G70" s="26">
        <v>4325.5235762000002</v>
      </c>
      <c r="H70" s="7" t="str">
        <f t="shared" si="10"/>
        <v>N/A</v>
      </c>
      <c r="I70" s="8">
        <v>22.58</v>
      </c>
      <c r="J70" s="8">
        <v>-13.4</v>
      </c>
      <c r="K70" s="25" t="s">
        <v>734</v>
      </c>
      <c r="L70" s="85" t="str">
        <f t="shared" si="11"/>
        <v>Yes</v>
      </c>
    </row>
    <row r="71" spans="1:12" x14ac:dyDescent="0.25">
      <c r="A71" s="142" t="s">
        <v>1676</v>
      </c>
      <c r="B71" s="21" t="s">
        <v>213</v>
      </c>
      <c r="C71" s="26">
        <v>7968.3967828000004</v>
      </c>
      <c r="D71" s="7" t="str">
        <f t="shared" si="8"/>
        <v>N/A</v>
      </c>
      <c r="E71" s="26">
        <v>4091.9</v>
      </c>
      <c r="F71" s="7" t="str">
        <f t="shared" si="9"/>
        <v>N/A</v>
      </c>
      <c r="G71" s="26">
        <v>8734</v>
      </c>
      <c r="H71" s="7" t="str">
        <f t="shared" si="10"/>
        <v>N/A</v>
      </c>
      <c r="I71" s="8">
        <v>-48.6</v>
      </c>
      <c r="J71" s="8">
        <v>113.4</v>
      </c>
      <c r="K71" s="25" t="s">
        <v>734</v>
      </c>
      <c r="L71" s="85" t="str">
        <f t="shared" si="11"/>
        <v>No</v>
      </c>
    </row>
    <row r="72" spans="1:12" x14ac:dyDescent="0.25">
      <c r="A72" s="142" t="s">
        <v>1595</v>
      </c>
      <c r="B72" s="21" t="s">
        <v>213</v>
      </c>
      <c r="C72" s="26">
        <v>69398310</v>
      </c>
      <c r="D72" s="7" t="str">
        <f t="shared" ref="D72:D135" si="12">IF($B72="N/A","N/A",IF(C72&gt;10,"No",IF(C72&lt;-10,"No","Yes")))</f>
        <v>N/A</v>
      </c>
      <c r="E72" s="26">
        <v>63289039</v>
      </c>
      <c r="F72" s="7" t="str">
        <f t="shared" ref="F72:F135" si="13">IF($B72="N/A","N/A",IF(E72&gt;10,"No",IF(E72&lt;-10,"No","Yes")))</f>
        <v>N/A</v>
      </c>
      <c r="G72" s="26">
        <v>74677608</v>
      </c>
      <c r="H72" s="7" t="str">
        <f t="shared" ref="H72:H135" si="14">IF($B72="N/A","N/A",IF(G72&gt;10,"No",IF(G72&lt;-10,"No","Yes")))</f>
        <v>N/A</v>
      </c>
      <c r="I72" s="8">
        <v>-8.8000000000000007</v>
      </c>
      <c r="J72" s="8">
        <v>17.989999999999998</v>
      </c>
      <c r="K72" s="25" t="s">
        <v>734</v>
      </c>
      <c r="L72" s="85" t="str">
        <f t="shared" ref="L72:L132" si="15">IF(J72="Div by 0", "N/A", IF(K72="N/A","N/A", IF(J72&gt;VALUE(MID(K72,1,2)), "No", IF(J72&lt;-1*VALUE(MID(K72,1,2)), "No", "Yes"))))</f>
        <v>Yes</v>
      </c>
    </row>
    <row r="73" spans="1:12" x14ac:dyDescent="0.25">
      <c r="A73" s="142" t="s">
        <v>1596</v>
      </c>
      <c r="B73" s="21" t="s">
        <v>213</v>
      </c>
      <c r="C73" s="22">
        <v>7861</v>
      </c>
      <c r="D73" s="7" t="str">
        <f t="shared" si="12"/>
        <v>N/A</v>
      </c>
      <c r="E73" s="22">
        <v>7416</v>
      </c>
      <c r="F73" s="7" t="str">
        <f t="shared" si="13"/>
        <v>N/A</v>
      </c>
      <c r="G73" s="22">
        <v>7678</v>
      </c>
      <c r="H73" s="7" t="str">
        <f t="shared" si="14"/>
        <v>N/A</v>
      </c>
      <c r="I73" s="8">
        <v>-5.66</v>
      </c>
      <c r="J73" s="8">
        <v>3.5329999999999999</v>
      </c>
      <c r="K73" s="25" t="s">
        <v>734</v>
      </c>
      <c r="L73" s="85" t="str">
        <f t="shared" si="15"/>
        <v>Yes</v>
      </c>
    </row>
    <row r="74" spans="1:12" x14ac:dyDescent="0.25">
      <c r="A74" s="142" t="s">
        <v>1289</v>
      </c>
      <c r="B74" s="21" t="s">
        <v>213</v>
      </c>
      <c r="C74" s="26">
        <v>8828.1783488000001</v>
      </c>
      <c r="D74" s="7" t="str">
        <f t="shared" si="12"/>
        <v>N/A</v>
      </c>
      <c r="E74" s="26">
        <v>8534.1206849999999</v>
      </c>
      <c r="F74" s="7" t="str">
        <f t="shared" si="13"/>
        <v>N/A</v>
      </c>
      <c r="G74" s="26">
        <v>9726.1797342999998</v>
      </c>
      <c r="H74" s="7" t="str">
        <f t="shared" si="14"/>
        <v>N/A</v>
      </c>
      <c r="I74" s="8">
        <v>-3.33</v>
      </c>
      <c r="J74" s="8">
        <v>13.97</v>
      </c>
      <c r="K74" s="25" t="s">
        <v>734</v>
      </c>
      <c r="L74" s="85" t="str">
        <f t="shared" si="15"/>
        <v>Yes</v>
      </c>
    </row>
    <row r="75" spans="1:12" x14ac:dyDescent="0.25">
      <c r="A75" s="142" t="s">
        <v>1290</v>
      </c>
      <c r="B75" s="21" t="s">
        <v>213</v>
      </c>
      <c r="C75" s="22">
        <v>5.1325531102999999</v>
      </c>
      <c r="D75" s="7" t="str">
        <f t="shared" si="12"/>
        <v>N/A</v>
      </c>
      <c r="E75" s="22">
        <v>4.9147788564999999</v>
      </c>
      <c r="F75" s="7" t="str">
        <f t="shared" si="13"/>
        <v>N/A</v>
      </c>
      <c r="G75" s="22">
        <v>5.1025006511999997</v>
      </c>
      <c r="H75" s="7" t="str">
        <f t="shared" si="14"/>
        <v>N/A</v>
      </c>
      <c r="I75" s="8">
        <v>-4.24</v>
      </c>
      <c r="J75" s="8">
        <v>3.82</v>
      </c>
      <c r="K75" s="25" t="s">
        <v>734</v>
      </c>
      <c r="L75" s="85" t="str">
        <f t="shared" si="15"/>
        <v>Yes</v>
      </c>
    </row>
    <row r="76" spans="1:12" ht="25" x14ac:dyDescent="0.25">
      <c r="A76" s="142" t="s">
        <v>545</v>
      </c>
      <c r="B76" s="21" t="s">
        <v>213</v>
      </c>
      <c r="C76" s="26">
        <v>0</v>
      </c>
      <c r="D76" s="7" t="str">
        <f t="shared" si="12"/>
        <v>N/A</v>
      </c>
      <c r="E76" s="26">
        <v>0</v>
      </c>
      <c r="F76" s="7" t="str">
        <f t="shared" si="13"/>
        <v>N/A</v>
      </c>
      <c r="G76" s="26">
        <v>222030</v>
      </c>
      <c r="H76" s="7" t="str">
        <f t="shared" si="14"/>
        <v>N/A</v>
      </c>
      <c r="I76" s="8" t="s">
        <v>1750</v>
      </c>
      <c r="J76" s="8" t="s">
        <v>1750</v>
      </c>
      <c r="K76" s="25" t="s">
        <v>734</v>
      </c>
      <c r="L76" s="85" t="str">
        <f t="shared" si="15"/>
        <v>N/A</v>
      </c>
    </row>
    <row r="77" spans="1:12" x14ac:dyDescent="0.25">
      <c r="A77" s="142" t="s">
        <v>546</v>
      </c>
      <c r="B77" s="21" t="s">
        <v>213</v>
      </c>
      <c r="C77" s="22">
        <v>0</v>
      </c>
      <c r="D77" s="7" t="str">
        <f t="shared" si="12"/>
        <v>N/A</v>
      </c>
      <c r="E77" s="22">
        <v>0</v>
      </c>
      <c r="F77" s="7" t="str">
        <f t="shared" si="13"/>
        <v>N/A</v>
      </c>
      <c r="G77" s="22">
        <v>18</v>
      </c>
      <c r="H77" s="7" t="str">
        <f t="shared" si="14"/>
        <v>N/A</v>
      </c>
      <c r="I77" s="8" t="s">
        <v>1750</v>
      </c>
      <c r="J77" s="8" t="s">
        <v>1750</v>
      </c>
      <c r="K77" s="25" t="s">
        <v>734</v>
      </c>
      <c r="L77" s="85" t="str">
        <f t="shared" si="15"/>
        <v>N/A</v>
      </c>
    </row>
    <row r="78" spans="1:12" x14ac:dyDescent="0.25">
      <c r="A78" s="142" t="s">
        <v>1291</v>
      </c>
      <c r="B78" s="21" t="s">
        <v>213</v>
      </c>
      <c r="C78" s="26" t="s">
        <v>1750</v>
      </c>
      <c r="D78" s="7" t="str">
        <f t="shared" si="12"/>
        <v>N/A</v>
      </c>
      <c r="E78" s="26" t="s">
        <v>1750</v>
      </c>
      <c r="F78" s="7" t="str">
        <f t="shared" si="13"/>
        <v>N/A</v>
      </c>
      <c r="G78" s="26">
        <v>12335</v>
      </c>
      <c r="H78" s="7" t="str">
        <f t="shared" si="14"/>
        <v>N/A</v>
      </c>
      <c r="I78" s="8" t="s">
        <v>1750</v>
      </c>
      <c r="J78" s="8" t="s">
        <v>1750</v>
      </c>
      <c r="K78" s="25" t="s">
        <v>734</v>
      </c>
      <c r="L78" s="85" t="str">
        <f t="shared" si="15"/>
        <v>N/A</v>
      </c>
    </row>
    <row r="79" spans="1:12" ht="25" x14ac:dyDescent="0.25">
      <c r="A79" s="142" t="s">
        <v>547</v>
      </c>
      <c r="B79" s="21" t="s">
        <v>213</v>
      </c>
      <c r="C79" s="26">
        <v>13992678</v>
      </c>
      <c r="D79" s="7" t="str">
        <f t="shared" si="12"/>
        <v>N/A</v>
      </c>
      <c r="E79" s="26">
        <v>14759184</v>
      </c>
      <c r="F79" s="7" t="str">
        <f t="shared" si="13"/>
        <v>N/A</v>
      </c>
      <c r="G79" s="26">
        <v>13099315</v>
      </c>
      <c r="H79" s="7" t="str">
        <f t="shared" si="14"/>
        <v>N/A</v>
      </c>
      <c r="I79" s="8">
        <v>5.4779999999999998</v>
      </c>
      <c r="J79" s="8">
        <v>-11.2</v>
      </c>
      <c r="K79" s="25" t="s">
        <v>734</v>
      </c>
      <c r="L79" s="85" t="str">
        <f t="shared" si="15"/>
        <v>Yes</v>
      </c>
    </row>
    <row r="80" spans="1:12" x14ac:dyDescent="0.25">
      <c r="A80" s="142" t="s">
        <v>548</v>
      </c>
      <c r="B80" s="21" t="s">
        <v>213</v>
      </c>
      <c r="C80" s="22">
        <v>329</v>
      </c>
      <c r="D80" s="7" t="str">
        <f t="shared" si="12"/>
        <v>N/A</v>
      </c>
      <c r="E80" s="22">
        <v>353</v>
      </c>
      <c r="F80" s="7" t="str">
        <f t="shared" si="13"/>
        <v>N/A</v>
      </c>
      <c r="G80" s="22">
        <v>285</v>
      </c>
      <c r="H80" s="7" t="str">
        <f t="shared" si="14"/>
        <v>N/A</v>
      </c>
      <c r="I80" s="8">
        <v>7.2949999999999999</v>
      </c>
      <c r="J80" s="8">
        <v>-19.3</v>
      </c>
      <c r="K80" s="25" t="s">
        <v>734</v>
      </c>
      <c r="L80" s="85" t="str">
        <f t="shared" si="15"/>
        <v>Yes</v>
      </c>
    </row>
    <row r="81" spans="1:12" ht="25" x14ac:dyDescent="0.25">
      <c r="A81" s="142" t="s">
        <v>1292</v>
      </c>
      <c r="B81" s="21" t="s">
        <v>213</v>
      </c>
      <c r="C81" s="26">
        <v>42530.936170000001</v>
      </c>
      <c r="D81" s="7" t="str">
        <f t="shared" si="12"/>
        <v>N/A</v>
      </c>
      <c r="E81" s="26">
        <v>41810.719547000001</v>
      </c>
      <c r="F81" s="7" t="str">
        <f t="shared" si="13"/>
        <v>N/A</v>
      </c>
      <c r="G81" s="26">
        <v>45962.508772000001</v>
      </c>
      <c r="H81" s="7" t="str">
        <f t="shared" si="14"/>
        <v>N/A</v>
      </c>
      <c r="I81" s="8">
        <v>-1.69</v>
      </c>
      <c r="J81" s="8">
        <v>9.93</v>
      </c>
      <c r="K81" s="25" t="s">
        <v>734</v>
      </c>
      <c r="L81" s="85" t="str">
        <f t="shared" si="15"/>
        <v>Yes</v>
      </c>
    </row>
    <row r="82" spans="1:12" x14ac:dyDescent="0.25">
      <c r="A82" s="142" t="s">
        <v>549</v>
      </c>
      <c r="B82" s="21" t="s">
        <v>213</v>
      </c>
      <c r="C82" s="26">
        <v>3938751</v>
      </c>
      <c r="D82" s="7" t="str">
        <f t="shared" si="12"/>
        <v>N/A</v>
      </c>
      <c r="E82" s="26">
        <v>3397803</v>
      </c>
      <c r="F82" s="7" t="str">
        <f t="shared" si="13"/>
        <v>N/A</v>
      </c>
      <c r="G82" s="26">
        <v>3454210</v>
      </c>
      <c r="H82" s="7" t="str">
        <f t="shared" si="14"/>
        <v>N/A</v>
      </c>
      <c r="I82" s="8">
        <v>-13.7</v>
      </c>
      <c r="J82" s="8">
        <v>1.66</v>
      </c>
      <c r="K82" s="25" t="s">
        <v>734</v>
      </c>
      <c r="L82" s="85" t="str">
        <f t="shared" si="15"/>
        <v>Yes</v>
      </c>
    </row>
    <row r="83" spans="1:12" x14ac:dyDescent="0.25">
      <c r="A83" s="142" t="s">
        <v>550</v>
      </c>
      <c r="B83" s="21" t="s">
        <v>213</v>
      </c>
      <c r="C83" s="22">
        <v>16</v>
      </c>
      <c r="D83" s="7" t="str">
        <f t="shared" si="12"/>
        <v>N/A</v>
      </c>
      <c r="E83" s="22">
        <v>14</v>
      </c>
      <c r="F83" s="7" t="str">
        <f t="shared" si="13"/>
        <v>N/A</v>
      </c>
      <c r="G83" s="22">
        <v>12</v>
      </c>
      <c r="H83" s="7" t="str">
        <f t="shared" si="14"/>
        <v>N/A</v>
      </c>
      <c r="I83" s="8">
        <v>-12.5</v>
      </c>
      <c r="J83" s="8">
        <v>-14.3</v>
      </c>
      <c r="K83" s="25" t="s">
        <v>734</v>
      </c>
      <c r="L83" s="85" t="str">
        <f t="shared" si="15"/>
        <v>Yes</v>
      </c>
    </row>
    <row r="84" spans="1:12" x14ac:dyDescent="0.25">
      <c r="A84" s="142" t="s">
        <v>1293</v>
      </c>
      <c r="B84" s="21" t="s">
        <v>213</v>
      </c>
      <c r="C84" s="26">
        <v>246171.9375</v>
      </c>
      <c r="D84" s="7" t="str">
        <f t="shared" si="12"/>
        <v>N/A</v>
      </c>
      <c r="E84" s="26">
        <v>242700.21429</v>
      </c>
      <c r="F84" s="7" t="str">
        <f t="shared" si="13"/>
        <v>N/A</v>
      </c>
      <c r="G84" s="26">
        <v>287850.83332999999</v>
      </c>
      <c r="H84" s="7" t="str">
        <f t="shared" si="14"/>
        <v>N/A</v>
      </c>
      <c r="I84" s="8">
        <v>-1.41</v>
      </c>
      <c r="J84" s="8">
        <v>18.600000000000001</v>
      </c>
      <c r="K84" s="25" t="s">
        <v>734</v>
      </c>
      <c r="L84" s="85" t="str">
        <f t="shared" si="15"/>
        <v>Yes</v>
      </c>
    </row>
    <row r="85" spans="1:12" x14ac:dyDescent="0.25">
      <c r="A85" s="142" t="s">
        <v>551</v>
      </c>
      <c r="B85" s="21" t="s">
        <v>213</v>
      </c>
      <c r="C85" s="26">
        <v>3832240</v>
      </c>
      <c r="D85" s="7" t="str">
        <f t="shared" si="12"/>
        <v>N/A</v>
      </c>
      <c r="E85" s="26">
        <v>4298993</v>
      </c>
      <c r="F85" s="7" t="str">
        <f t="shared" si="13"/>
        <v>N/A</v>
      </c>
      <c r="G85" s="26">
        <v>4544332</v>
      </c>
      <c r="H85" s="7" t="str">
        <f t="shared" si="14"/>
        <v>N/A</v>
      </c>
      <c r="I85" s="8">
        <v>12.18</v>
      </c>
      <c r="J85" s="8">
        <v>5.7069999999999999</v>
      </c>
      <c r="K85" s="25" t="s">
        <v>734</v>
      </c>
      <c r="L85" s="85" t="str">
        <f t="shared" si="15"/>
        <v>Yes</v>
      </c>
    </row>
    <row r="86" spans="1:12" x14ac:dyDescent="0.25">
      <c r="A86" s="142" t="s">
        <v>552</v>
      </c>
      <c r="B86" s="21" t="s">
        <v>213</v>
      </c>
      <c r="C86" s="22">
        <v>106</v>
      </c>
      <c r="D86" s="7" t="str">
        <f t="shared" si="12"/>
        <v>N/A</v>
      </c>
      <c r="E86" s="22">
        <v>120</v>
      </c>
      <c r="F86" s="7" t="str">
        <f t="shared" si="13"/>
        <v>N/A</v>
      </c>
      <c r="G86" s="22">
        <v>146</v>
      </c>
      <c r="H86" s="7" t="str">
        <f t="shared" si="14"/>
        <v>N/A</v>
      </c>
      <c r="I86" s="8">
        <v>13.21</v>
      </c>
      <c r="J86" s="8">
        <v>21.67</v>
      </c>
      <c r="K86" s="25" t="s">
        <v>734</v>
      </c>
      <c r="L86" s="85" t="str">
        <f t="shared" si="15"/>
        <v>Yes</v>
      </c>
    </row>
    <row r="87" spans="1:12" x14ac:dyDescent="0.25">
      <c r="A87" s="142" t="s">
        <v>1294</v>
      </c>
      <c r="B87" s="21" t="s">
        <v>213</v>
      </c>
      <c r="C87" s="26">
        <v>36153.207546999998</v>
      </c>
      <c r="D87" s="7" t="str">
        <f t="shared" si="12"/>
        <v>N/A</v>
      </c>
      <c r="E87" s="26">
        <v>35824.941666999999</v>
      </c>
      <c r="F87" s="7" t="str">
        <f t="shared" si="13"/>
        <v>N/A</v>
      </c>
      <c r="G87" s="26">
        <v>31125.561644000001</v>
      </c>
      <c r="H87" s="7" t="str">
        <f t="shared" si="14"/>
        <v>N/A</v>
      </c>
      <c r="I87" s="8">
        <v>-0.90800000000000003</v>
      </c>
      <c r="J87" s="8">
        <v>-13.1</v>
      </c>
      <c r="K87" s="25" t="s">
        <v>734</v>
      </c>
      <c r="L87" s="85" t="str">
        <f t="shared" si="15"/>
        <v>Yes</v>
      </c>
    </row>
    <row r="88" spans="1:12" ht="25" x14ac:dyDescent="0.25">
      <c r="A88" s="142" t="s">
        <v>553</v>
      </c>
      <c r="B88" s="21" t="s">
        <v>213</v>
      </c>
      <c r="C88" s="26">
        <v>42887708</v>
      </c>
      <c r="D88" s="7" t="str">
        <f t="shared" si="12"/>
        <v>N/A</v>
      </c>
      <c r="E88" s="26">
        <v>39995469</v>
      </c>
      <c r="F88" s="7" t="str">
        <f t="shared" si="13"/>
        <v>N/A</v>
      </c>
      <c r="G88" s="26">
        <v>39884763</v>
      </c>
      <c r="H88" s="7" t="str">
        <f t="shared" si="14"/>
        <v>N/A</v>
      </c>
      <c r="I88" s="8">
        <v>-6.74</v>
      </c>
      <c r="J88" s="8">
        <v>-0.27700000000000002</v>
      </c>
      <c r="K88" s="25" t="s">
        <v>734</v>
      </c>
      <c r="L88" s="85" t="str">
        <f t="shared" si="15"/>
        <v>Yes</v>
      </c>
    </row>
    <row r="89" spans="1:12" x14ac:dyDescent="0.25">
      <c r="A89" s="142" t="s">
        <v>554</v>
      </c>
      <c r="B89" s="21" t="s">
        <v>213</v>
      </c>
      <c r="C89" s="22">
        <v>48384</v>
      </c>
      <c r="D89" s="7" t="str">
        <f t="shared" si="12"/>
        <v>N/A</v>
      </c>
      <c r="E89" s="22">
        <v>47125</v>
      </c>
      <c r="F89" s="7" t="str">
        <f t="shared" si="13"/>
        <v>N/A</v>
      </c>
      <c r="G89" s="22">
        <v>49328</v>
      </c>
      <c r="H89" s="7" t="str">
        <f t="shared" si="14"/>
        <v>N/A</v>
      </c>
      <c r="I89" s="8">
        <v>-2.6</v>
      </c>
      <c r="J89" s="8">
        <v>4.6749999999999998</v>
      </c>
      <c r="K89" s="25" t="s">
        <v>734</v>
      </c>
      <c r="L89" s="85" t="str">
        <f t="shared" si="15"/>
        <v>Yes</v>
      </c>
    </row>
    <row r="90" spans="1:12" x14ac:dyDescent="0.25">
      <c r="A90" s="142" t="s">
        <v>1295</v>
      </c>
      <c r="B90" s="21" t="s">
        <v>213</v>
      </c>
      <c r="C90" s="26">
        <v>886.40269510999997</v>
      </c>
      <c r="D90" s="7" t="str">
        <f t="shared" si="12"/>
        <v>N/A</v>
      </c>
      <c r="E90" s="26">
        <v>848.71021751000001</v>
      </c>
      <c r="F90" s="7" t="str">
        <f t="shared" si="13"/>
        <v>N/A</v>
      </c>
      <c r="G90" s="26">
        <v>808.56233782000004</v>
      </c>
      <c r="H90" s="7" t="str">
        <f t="shared" si="14"/>
        <v>N/A</v>
      </c>
      <c r="I90" s="8">
        <v>-4.25</v>
      </c>
      <c r="J90" s="8">
        <v>-4.7300000000000004</v>
      </c>
      <c r="K90" s="25" t="s">
        <v>734</v>
      </c>
      <c r="L90" s="85" t="str">
        <f t="shared" si="15"/>
        <v>Yes</v>
      </c>
    </row>
    <row r="91" spans="1:12" x14ac:dyDescent="0.25">
      <c r="A91" s="142" t="s">
        <v>555</v>
      </c>
      <c r="B91" s="21" t="s">
        <v>213</v>
      </c>
      <c r="C91" s="26">
        <v>12177616</v>
      </c>
      <c r="D91" s="7" t="str">
        <f t="shared" si="12"/>
        <v>N/A</v>
      </c>
      <c r="E91" s="26">
        <v>12887768</v>
      </c>
      <c r="F91" s="7" t="str">
        <f t="shared" si="13"/>
        <v>N/A</v>
      </c>
      <c r="G91" s="26">
        <v>14865499</v>
      </c>
      <c r="H91" s="7" t="str">
        <f t="shared" si="14"/>
        <v>N/A</v>
      </c>
      <c r="I91" s="8">
        <v>5.8319999999999999</v>
      </c>
      <c r="J91" s="8">
        <v>15.35</v>
      </c>
      <c r="K91" s="25" t="s">
        <v>734</v>
      </c>
      <c r="L91" s="85" t="str">
        <f t="shared" si="15"/>
        <v>Yes</v>
      </c>
    </row>
    <row r="92" spans="1:12" x14ac:dyDescent="0.25">
      <c r="A92" s="142" t="s">
        <v>556</v>
      </c>
      <c r="B92" s="21" t="s">
        <v>213</v>
      </c>
      <c r="C92" s="22">
        <v>26317</v>
      </c>
      <c r="D92" s="7" t="str">
        <f t="shared" si="12"/>
        <v>N/A</v>
      </c>
      <c r="E92" s="22">
        <v>27612</v>
      </c>
      <c r="F92" s="7" t="str">
        <f t="shared" si="13"/>
        <v>N/A</v>
      </c>
      <c r="G92" s="22">
        <v>28903</v>
      </c>
      <c r="H92" s="7" t="str">
        <f t="shared" si="14"/>
        <v>N/A</v>
      </c>
      <c r="I92" s="8">
        <v>4.9210000000000003</v>
      </c>
      <c r="J92" s="8">
        <v>4.6760000000000002</v>
      </c>
      <c r="K92" s="25" t="s">
        <v>734</v>
      </c>
      <c r="L92" s="85" t="str">
        <f t="shared" si="15"/>
        <v>Yes</v>
      </c>
    </row>
    <row r="93" spans="1:12" x14ac:dyDescent="0.25">
      <c r="A93" s="142" t="s">
        <v>1296</v>
      </c>
      <c r="B93" s="21" t="s">
        <v>213</v>
      </c>
      <c r="C93" s="26">
        <v>462.72812250999999</v>
      </c>
      <c r="D93" s="7" t="str">
        <f t="shared" si="12"/>
        <v>N/A</v>
      </c>
      <c r="E93" s="26">
        <v>466.74518325000003</v>
      </c>
      <c r="F93" s="7" t="str">
        <f t="shared" si="13"/>
        <v>N/A</v>
      </c>
      <c r="G93" s="26">
        <v>514.32373801999995</v>
      </c>
      <c r="H93" s="7" t="str">
        <f t="shared" si="14"/>
        <v>N/A</v>
      </c>
      <c r="I93" s="8">
        <v>0.86809999999999998</v>
      </c>
      <c r="J93" s="8">
        <v>10.19</v>
      </c>
      <c r="K93" s="25" t="s">
        <v>734</v>
      </c>
      <c r="L93" s="85" t="str">
        <f t="shared" si="15"/>
        <v>Yes</v>
      </c>
    </row>
    <row r="94" spans="1:12" ht="25" x14ac:dyDescent="0.25">
      <c r="A94" s="142" t="s">
        <v>557</v>
      </c>
      <c r="B94" s="21" t="s">
        <v>213</v>
      </c>
      <c r="C94" s="26">
        <v>1894872</v>
      </c>
      <c r="D94" s="7" t="str">
        <f t="shared" si="12"/>
        <v>N/A</v>
      </c>
      <c r="E94" s="26">
        <v>2193543</v>
      </c>
      <c r="F94" s="7" t="str">
        <f t="shared" si="13"/>
        <v>N/A</v>
      </c>
      <c r="G94" s="26">
        <v>1934415</v>
      </c>
      <c r="H94" s="7" t="str">
        <f t="shared" si="14"/>
        <v>N/A</v>
      </c>
      <c r="I94" s="8">
        <v>15.76</v>
      </c>
      <c r="J94" s="8">
        <v>-11.8</v>
      </c>
      <c r="K94" s="25" t="s">
        <v>734</v>
      </c>
      <c r="L94" s="85" t="str">
        <f t="shared" si="15"/>
        <v>Yes</v>
      </c>
    </row>
    <row r="95" spans="1:12" x14ac:dyDescent="0.25">
      <c r="A95" s="142" t="s">
        <v>558</v>
      </c>
      <c r="B95" s="21" t="s">
        <v>213</v>
      </c>
      <c r="C95" s="22">
        <v>12424</v>
      </c>
      <c r="D95" s="7" t="str">
        <f t="shared" si="12"/>
        <v>N/A</v>
      </c>
      <c r="E95" s="22">
        <v>12835</v>
      </c>
      <c r="F95" s="7" t="str">
        <f t="shared" si="13"/>
        <v>N/A</v>
      </c>
      <c r="G95" s="22">
        <v>11412</v>
      </c>
      <c r="H95" s="7" t="str">
        <f t="shared" si="14"/>
        <v>N/A</v>
      </c>
      <c r="I95" s="8">
        <v>3.3079999999999998</v>
      </c>
      <c r="J95" s="8">
        <v>-11.1</v>
      </c>
      <c r="K95" s="25" t="s">
        <v>734</v>
      </c>
      <c r="L95" s="85" t="str">
        <f t="shared" si="15"/>
        <v>Yes</v>
      </c>
    </row>
    <row r="96" spans="1:12" ht="25" x14ac:dyDescent="0.25">
      <c r="A96" s="142" t="s">
        <v>1297</v>
      </c>
      <c r="B96" s="21" t="s">
        <v>213</v>
      </c>
      <c r="C96" s="26">
        <v>152.51706375000001</v>
      </c>
      <c r="D96" s="7" t="str">
        <f t="shared" si="12"/>
        <v>N/A</v>
      </c>
      <c r="E96" s="26">
        <v>170.90323334999999</v>
      </c>
      <c r="F96" s="7" t="str">
        <f t="shared" si="13"/>
        <v>N/A</v>
      </c>
      <c r="G96" s="26">
        <v>169.50709778999999</v>
      </c>
      <c r="H96" s="7" t="str">
        <f t="shared" si="14"/>
        <v>N/A</v>
      </c>
      <c r="I96" s="8">
        <v>12.06</v>
      </c>
      <c r="J96" s="8">
        <v>-0.81699999999999995</v>
      </c>
      <c r="K96" s="25" t="s">
        <v>734</v>
      </c>
      <c r="L96" s="85" t="str">
        <f t="shared" si="15"/>
        <v>Yes</v>
      </c>
    </row>
    <row r="97" spans="1:12" ht="25" x14ac:dyDescent="0.25">
      <c r="A97" s="142" t="s">
        <v>559</v>
      </c>
      <c r="B97" s="21" t="s">
        <v>213</v>
      </c>
      <c r="C97" s="26">
        <v>16378583</v>
      </c>
      <c r="D97" s="7" t="str">
        <f t="shared" si="12"/>
        <v>N/A</v>
      </c>
      <c r="E97" s="26">
        <v>20387028</v>
      </c>
      <c r="F97" s="7" t="str">
        <f t="shared" si="13"/>
        <v>N/A</v>
      </c>
      <c r="G97" s="26">
        <v>24770875</v>
      </c>
      <c r="H97" s="7" t="str">
        <f t="shared" si="14"/>
        <v>N/A</v>
      </c>
      <c r="I97" s="8">
        <v>24.47</v>
      </c>
      <c r="J97" s="8">
        <v>21.5</v>
      </c>
      <c r="K97" s="25" t="s">
        <v>734</v>
      </c>
      <c r="L97" s="85" t="str">
        <f t="shared" si="15"/>
        <v>Yes</v>
      </c>
    </row>
    <row r="98" spans="1:12" x14ac:dyDescent="0.25">
      <c r="A98" s="142" t="s">
        <v>560</v>
      </c>
      <c r="B98" s="21" t="s">
        <v>213</v>
      </c>
      <c r="C98" s="22">
        <v>25835</v>
      </c>
      <c r="D98" s="7" t="str">
        <f t="shared" si="12"/>
        <v>N/A</v>
      </c>
      <c r="E98" s="22">
        <v>24982</v>
      </c>
      <c r="F98" s="7" t="str">
        <f t="shared" si="13"/>
        <v>N/A</v>
      </c>
      <c r="G98" s="22">
        <v>26081</v>
      </c>
      <c r="H98" s="7" t="str">
        <f t="shared" si="14"/>
        <v>N/A</v>
      </c>
      <c r="I98" s="8">
        <v>-3.3</v>
      </c>
      <c r="J98" s="8">
        <v>4.399</v>
      </c>
      <c r="K98" s="25" t="s">
        <v>734</v>
      </c>
      <c r="L98" s="85" t="str">
        <f t="shared" si="15"/>
        <v>Yes</v>
      </c>
    </row>
    <row r="99" spans="1:12" x14ac:dyDescent="0.25">
      <c r="A99" s="142" t="s">
        <v>1298</v>
      </c>
      <c r="B99" s="21" t="s">
        <v>213</v>
      </c>
      <c r="C99" s="26">
        <v>633.96876330999999</v>
      </c>
      <c r="D99" s="7" t="str">
        <f t="shared" si="12"/>
        <v>N/A</v>
      </c>
      <c r="E99" s="26">
        <v>816.06868945999997</v>
      </c>
      <c r="F99" s="7" t="str">
        <f t="shared" si="13"/>
        <v>N/A</v>
      </c>
      <c r="G99" s="26">
        <v>949.76707180999995</v>
      </c>
      <c r="H99" s="7" t="str">
        <f t="shared" si="14"/>
        <v>N/A</v>
      </c>
      <c r="I99" s="8">
        <v>28.72</v>
      </c>
      <c r="J99" s="8">
        <v>16.38</v>
      </c>
      <c r="K99" s="25" t="s">
        <v>734</v>
      </c>
      <c r="L99" s="85" t="str">
        <f t="shared" si="15"/>
        <v>Yes</v>
      </c>
    </row>
    <row r="100" spans="1:12" x14ac:dyDescent="0.25">
      <c r="A100" s="142" t="s">
        <v>561</v>
      </c>
      <c r="B100" s="21" t="s">
        <v>213</v>
      </c>
      <c r="C100" s="26">
        <v>17498014</v>
      </c>
      <c r="D100" s="7" t="str">
        <f t="shared" si="12"/>
        <v>N/A</v>
      </c>
      <c r="E100" s="26">
        <v>17164872</v>
      </c>
      <c r="F100" s="7" t="str">
        <f t="shared" si="13"/>
        <v>N/A</v>
      </c>
      <c r="G100" s="26">
        <v>12213728</v>
      </c>
      <c r="H100" s="7" t="str">
        <f t="shared" si="14"/>
        <v>N/A</v>
      </c>
      <c r="I100" s="8">
        <v>-1.9</v>
      </c>
      <c r="J100" s="8">
        <v>-28.8</v>
      </c>
      <c r="K100" s="25" t="s">
        <v>734</v>
      </c>
      <c r="L100" s="85" t="str">
        <f t="shared" si="15"/>
        <v>Yes</v>
      </c>
    </row>
    <row r="101" spans="1:12" x14ac:dyDescent="0.25">
      <c r="A101" s="142" t="s">
        <v>562</v>
      </c>
      <c r="B101" s="21" t="s">
        <v>213</v>
      </c>
      <c r="C101" s="22">
        <v>15929</v>
      </c>
      <c r="D101" s="7" t="str">
        <f t="shared" si="12"/>
        <v>N/A</v>
      </c>
      <c r="E101" s="22">
        <v>15498</v>
      </c>
      <c r="F101" s="7" t="str">
        <f t="shared" si="13"/>
        <v>N/A</v>
      </c>
      <c r="G101" s="22">
        <v>19783</v>
      </c>
      <c r="H101" s="7" t="str">
        <f t="shared" si="14"/>
        <v>N/A</v>
      </c>
      <c r="I101" s="8">
        <v>-2.71</v>
      </c>
      <c r="J101" s="8">
        <v>27.65</v>
      </c>
      <c r="K101" s="25" t="s">
        <v>734</v>
      </c>
      <c r="L101" s="85" t="str">
        <f t="shared" si="15"/>
        <v>Yes</v>
      </c>
    </row>
    <row r="102" spans="1:12" x14ac:dyDescent="0.25">
      <c r="A102" s="142" t="s">
        <v>1299</v>
      </c>
      <c r="B102" s="21" t="s">
        <v>213</v>
      </c>
      <c r="C102" s="26">
        <v>1098.5004707999999</v>
      </c>
      <c r="D102" s="7" t="str">
        <f t="shared" si="12"/>
        <v>N/A</v>
      </c>
      <c r="E102" s="26">
        <v>1107.554007</v>
      </c>
      <c r="F102" s="7" t="str">
        <f t="shared" si="13"/>
        <v>N/A</v>
      </c>
      <c r="G102" s="26">
        <v>617.38502755000002</v>
      </c>
      <c r="H102" s="7" t="str">
        <f t="shared" si="14"/>
        <v>N/A</v>
      </c>
      <c r="I102" s="8">
        <v>0.82420000000000004</v>
      </c>
      <c r="J102" s="8">
        <v>-44.3</v>
      </c>
      <c r="K102" s="25" t="s">
        <v>734</v>
      </c>
      <c r="L102" s="85" t="str">
        <f t="shared" si="15"/>
        <v>No</v>
      </c>
    </row>
    <row r="103" spans="1:12" ht="25" x14ac:dyDescent="0.25">
      <c r="A103" s="142" t="s">
        <v>563</v>
      </c>
      <c r="B103" s="21" t="s">
        <v>213</v>
      </c>
      <c r="C103" s="26">
        <v>1333195</v>
      </c>
      <c r="D103" s="7" t="str">
        <f t="shared" si="12"/>
        <v>N/A</v>
      </c>
      <c r="E103" s="26">
        <v>1449344</v>
      </c>
      <c r="F103" s="7" t="str">
        <f t="shared" si="13"/>
        <v>N/A</v>
      </c>
      <c r="G103" s="26">
        <v>1603299</v>
      </c>
      <c r="H103" s="7" t="str">
        <f t="shared" si="14"/>
        <v>N/A</v>
      </c>
      <c r="I103" s="8">
        <v>8.7119999999999997</v>
      </c>
      <c r="J103" s="8">
        <v>10.62</v>
      </c>
      <c r="K103" s="25" t="s">
        <v>734</v>
      </c>
      <c r="L103" s="85" t="str">
        <f t="shared" si="15"/>
        <v>Yes</v>
      </c>
    </row>
    <row r="104" spans="1:12" x14ac:dyDescent="0.25">
      <c r="A104" s="142" t="s">
        <v>564</v>
      </c>
      <c r="B104" s="21" t="s">
        <v>213</v>
      </c>
      <c r="C104" s="22">
        <v>361</v>
      </c>
      <c r="D104" s="7" t="str">
        <f t="shared" si="12"/>
        <v>N/A</v>
      </c>
      <c r="E104" s="22">
        <v>383</v>
      </c>
      <c r="F104" s="7" t="str">
        <f t="shared" si="13"/>
        <v>N/A</v>
      </c>
      <c r="G104" s="22">
        <v>519</v>
      </c>
      <c r="H104" s="7" t="str">
        <f t="shared" si="14"/>
        <v>N/A</v>
      </c>
      <c r="I104" s="8">
        <v>6.0940000000000003</v>
      </c>
      <c r="J104" s="8">
        <v>35.51</v>
      </c>
      <c r="K104" s="25" t="s">
        <v>734</v>
      </c>
      <c r="L104" s="85" t="str">
        <f t="shared" si="15"/>
        <v>No</v>
      </c>
    </row>
    <row r="105" spans="1:12" x14ac:dyDescent="0.25">
      <c r="A105" s="142" t="s">
        <v>1300</v>
      </c>
      <c r="B105" s="21" t="s">
        <v>213</v>
      </c>
      <c r="C105" s="26">
        <v>3693.0609417999999</v>
      </c>
      <c r="D105" s="7" t="str">
        <f t="shared" si="12"/>
        <v>N/A</v>
      </c>
      <c r="E105" s="26">
        <v>3784.1879896</v>
      </c>
      <c r="F105" s="7" t="str">
        <f t="shared" si="13"/>
        <v>N/A</v>
      </c>
      <c r="G105" s="26">
        <v>3089.2080925</v>
      </c>
      <c r="H105" s="7" t="str">
        <f t="shared" si="14"/>
        <v>N/A</v>
      </c>
      <c r="I105" s="8">
        <v>2.468</v>
      </c>
      <c r="J105" s="8">
        <v>-18.399999999999999</v>
      </c>
      <c r="K105" s="25" t="s">
        <v>734</v>
      </c>
      <c r="L105" s="85" t="str">
        <f t="shared" si="15"/>
        <v>Yes</v>
      </c>
    </row>
    <row r="106" spans="1:12" x14ac:dyDescent="0.25">
      <c r="A106" s="142" t="s">
        <v>565</v>
      </c>
      <c r="B106" s="21" t="s">
        <v>213</v>
      </c>
      <c r="C106" s="26">
        <v>14560996</v>
      </c>
      <c r="D106" s="7" t="str">
        <f t="shared" si="12"/>
        <v>N/A</v>
      </c>
      <c r="E106" s="26">
        <v>13538759</v>
      </c>
      <c r="F106" s="7" t="str">
        <f t="shared" si="13"/>
        <v>N/A</v>
      </c>
      <c r="G106" s="26">
        <v>12283135</v>
      </c>
      <c r="H106" s="7" t="str">
        <f t="shared" si="14"/>
        <v>N/A</v>
      </c>
      <c r="I106" s="8">
        <v>-7.02</v>
      </c>
      <c r="J106" s="8">
        <v>-9.27</v>
      </c>
      <c r="K106" s="25" t="s">
        <v>734</v>
      </c>
      <c r="L106" s="85" t="str">
        <f t="shared" si="15"/>
        <v>Yes</v>
      </c>
    </row>
    <row r="107" spans="1:12" x14ac:dyDescent="0.25">
      <c r="A107" s="142" t="s">
        <v>566</v>
      </c>
      <c r="B107" s="21" t="s">
        <v>213</v>
      </c>
      <c r="C107" s="22">
        <v>35895</v>
      </c>
      <c r="D107" s="7" t="str">
        <f t="shared" si="12"/>
        <v>N/A</v>
      </c>
      <c r="E107" s="22">
        <v>33610</v>
      </c>
      <c r="F107" s="7" t="str">
        <f t="shared" si="13"/>
        <v>N/A</v>
      </c>
      <c r="G107" s="22">
        <v>34726</v>
      </c>
      <c r="H107" s="7" t="str">
        <f t="shared" si="14"/>
        <v>N/A</v>
      </c>
      <c r="I107" s="8">
        <v>-6.37</v>
      </c>
      <c r="J107" s="8">
        <v>3.32</v>
      </c>
      <c r="K107" s="25" t="s">
        <v>734</v>
      </c>
      <c r="L107" s="85" t="str">
        <f t="shared" si="15"/>
        <v>Yes</v>
      </c>
    </row>
    <row r="108" spans="1:12" x14ac:dyDescent="0.25">
      <c r="A108" s="142" t="s">
        <v>1301</v>
      </c>
      <c r="B108" s="21" t="s">
        <v>213</v>
      </c>
      <c r="C108" s="26">
        <v>405.65527231999999</v>
      </c>
      <c r="D108" s="7" t="str">
        <f t="shared" si="12"/>
        <v>N/A</v>
      </c>
      <c r="E108" s="26">
        <v>402.81936924000001</v>
      </c>
      <c r="F108" s="7" t="str">
        <f t="shared" si="13"/>
        <v>N/A</v>
      </c>
      <c r="G108" s="26">
        <v>353.71580372</v>
      </c>
      <c r="H108" s="7" t="str">
        <f t="shared" si="14"/>
        <v>N/A</v>
      </c>
      <c r="I108" s="8">
        <v>-0.69899999999999995</v>
      </c>
      <c r="J108" s="8">
        <v>-12.2</v>
      </c>
      <c r="K108" s="25" t="s">
        <v>734</v>
      </c>
      <c r="L108" s="85" t="str">
        <f t="shared" si="15"/>
        <v>Yes</v>
      </c>
    </row>
    <row r="109" spans="1:12" x14ac:dyDescent="0.25">
      <c r="A109" s="142" t="s">
        <v>567</v>
      </c>
      <c r="B109" s="21" t="s">
        <v>213</v>
      </c>
      <c r="C109" s="26">
        <v>37312732</v>
      </c>
      <c r="D109" s="7" t="str">
        <f t="shared" si="12"/>
        <v>N/A</v>
      </c>
      <c r="E109" s="26">
        <v>42636898</v>
      </c>
      <c r="F109" s="7" t="str">
        <f t="shared" si="13"/>
        <v>N/A</v>
      </c>
      <c r="G109" s="26">
        <v>51209734</v>
      </c>
      <c r="H109" s="7" t="str">
        <f t="shared" si="14"/>
        <v>N/A</v>
      </c>
      <c r="I109" s="8">
        <v>14.27</v>
      </c>
      <c r="J109" s="8">
        <v>20.11</v>
      </c>
      <c r="K109" s="25" t="s">
        <v>734</v>
      </c>
      <c r="L109" s="85" t="str">
        <f t="shared" si="15"/>
        <v>Yes</v>
      </c>
    </row>
    <row r="110" spans="1:12" x14ac:dyDescent="0.25">
      <c r="A110" s="142" t="s">
        <v>568</v>
      </c>
      <c r="B110" s="21" t="s">
        <v>213</v>
      </c>
      <c r="C110" s="22">
        <v>43670</v>
      </c>
      <c r="D110" s="7" t="str">
        <f t="shared" si="12"/>
        <v>N/A</v>
      </c>
      <c r="E110" s="22">
        <v>42520</v>
      </c>
      <c r="F110" s="7" t="str">
        <f t="shared" si="13"/>
        <v>N/A</v>
      </c>
      <c r="G110" s="22">
        <v>43044</v>
      </c>
      <c r="H110" s="7" t="str">
        <f t="shared" si="14"/>
        <v>N/A</v>
      </c>
      <c r="I110" s="8">
        <v>-2.63</v>
      </c>
      <c r="J110" s="8">
        <v>1.232</v>
      </c>
      <c r="K110" s="25" t="s">
        <v>734</v>
      </c>
      <c r="L110" s="85" t="str">
        <f t="shared" si="15"/>
        <v>Yes</v>
      </c>
    </row>
    <row r="111" spans="1:12" x14ac:dyDescent="0.25">
      <c r="A111" s="142" t="s">
        <v>1302</v>
      </c>
      <c r="B111" s="21" t="s">
        <v>213</v>
      </c>
      <c r="C111" s="26">
        <v>854.42482253000003</v>
      </c>
      <c r="D111" s="7" t="str">
        <f t="shared" si="12"/>
        <v>N/A</v>
      </c>
      <c r="E111" s="26">
        <v>1002.7492473999999</v>
      </c>
      <c r="F111" s="7" t="str">
        <f t="shared" si="13"/>
        <v>N/A</v>
      </c>
      <c r="G111" s="26">
        <v>1189.7066722</v>
      </c>
      <c r="H111" s="7" t="str">
        <f t="shared" si="14"/>
        <v>N/A</v>
      </c>
      <c r="I111" s="8">
        <v>17.36</v>
      </c>
      <c r="J111" s="8">
        <v>18.64</v>
      </c>
      <c r="K111" s="25" t="s">
        <v>734</v>
      </c>
      <c r="L111" s="85" t="str">
        <f t="shared" si="15"/>
        <v>Yes</v>
      </c>
    </row>
    <row r="112" spans="1:12" ht="25" x14ac:dyDescent="0.25">
      <c r="A112" s="142" t="s">
        <v>569</v>
      </c>
      <c r="B112" s="21" t="s">
        <v>213</v>
      </c>
      <c r="C112" s="26">
        <v>23211273</v>
      </c>
      <c r="D112" s="7" t="str">
        <f t="shared" si="12"/>
        <v>N/A</v>
      </c>
      <c r="E112" s="26">
        <v>21273219</v>
      </c>
      <c r="F112" s="7" t="str">
        <f t="shared" si="13"/>
        <v>N/A</v>
      </c>
      <c r="G112" s="26">
        <v>16412505</v>
      </c>
      <c r="H112" s="7" t="str">
        <f t="shared" si="14"/>
        <v>N/A</v>
      </c>
      <c r="I112" s="8">
        <v>-8.35</v>
      </c>
      <c r="J112" s="8">
        <v>-22.8</v>
      </c>
      <c r="K112" s="25" t="s">
        <v>734</v>
      </c>
      <c r="L112" s="85" t="str">
        <f t="shared" si="15"/>
        <v>Yes</v>
      </c>
    </row>
    <row r="113" spans="1:12" x14ac:dyDescent="0.25">
      <c r="A113" s="142" t="s">
        <v>570</v>
      </c>
      <c r="B113" s="21" t="s">
        <v>213</v>
      </c>
      <c r="C113" s="22">
        <v>21293</v>
      </c>
      <c r="D113" s="7" t="str">
        <f t="shared" si="12"/>
        <v>N/A</v>
      </c>
      <c r="E113" s="22">
        <v>20849</v>
      </c>
      <c r="F113" s="7" t="str">
        <f t="shared" si="13"/>
        <v>N/A</v>
      </c>
      <c r="G113" s="22">
        <v>16391</v>
      </c>
      <c r="H113" s="7" t="str">
        <f t="shared" si="14"/>
        <v>N/A</v>
      </c>
      <c r="I113" s="8">
        <v>-2.09</v>
      </c>
      <c r="J113" s="8">
        <v>-21.4</v>
      </c>
      <c r="K113" s="25" t="s">
        <v>734</v>
      </c>
      <c r="L113" s="85" t="str">
        <f t="shared" si="15"/>
        <v>Yes</v>
      </c>
    </row>
    <row r="114" spans="1:12" ht="25" x14ac:dyDescent="0.25">
      <c r="A114" s="142" t="s">
        <v>1303</v>
      </c>
      <c r="B114" s="21" t="s">
        <v>213</v>
      </c>
      <c r="C114" s="26">
        <v>1090.0893721</v>
      </c>
      <c r="D114" s="7" t="str">
        <f t="shared" si="12"/>
        <v>N/A</v>
      </c>
      <c r="E114" s="26">
        <v>1020.3472109000001</v>
      </c>
      <c r="F114" s="7" t="str">
        <f t="shared" si="13"/>
        <v>N/A</v>
      </c>
      <c r="G114" s="26">
        <v>1001.3120005</v>
      </c>
      <c r="H114" s="7" t="str">
        <f t="shared" si="14"/>
        <v>N/A</v>
      </c>
      <c r="I114" s="8">
        <v>-6.4</v>
      </c>
      <c r="J114" s="8">
        <v>-1.87</v>
      </c>
      <c r="K114" s="25" t="s">
        <v>734</v>
      </c>
      <c r="L114" s="85" t="str">
        <f t="shared" si="15"/>
        <v>Yes</v>
      </c>
    </row>
    <row r="115" spans="1:12" ht="25" x14ac:dyDescent="0.25">
      <c r="A115" s="142" t="s">
        <v>571</v>
      </c>
      <c r="B115" s="21" t="s">
        <v>213</v>
      </c>
      <c r="C115" s="26">
        <v>3070882</v>
      </c>
      <c r="D115" s="7" t="str">
        <f t="shared" si="12"/>
        <v>N/A</v>
      </c>
      <c r="E115" s="26">
        <v>3437849</v>
      </c>
      <c r="F115" s="7" t="str">
        <f t="shared" si="13"/>
        <v>N/A</v>
      </c>
      <c r="G115" s="26">
        <v>1980664</v>
      </c>
      <c r="H115" s="7" t="str">
        <f t="shared" si="14"/>
        <v>N/A</v>
      </c>
      <c r="I115" s="8">
        <v>11.95</v>
      </c>
      <c r="J115" s="8">
        <v>-42.4</v>
      </c>
      <c r="K115" s="25" t="s">
        <v>734</v>
      </c>
      <c r="L115" s="85" t="str">
        <f t="shared" si="15"/>
        <v>No</v>
      </c>
    </row>
    <row r="116" spans="1:12" x14ac:dyDescent="0.25">
      <c r="A116" s="84" t="s">
        <v>572</v>
      </c>
      <c r="B116" s="21" t="s">
        <v>213</v>
      </c>
      <c r="C116" s="22">
        <v>2177</v>
      </c>
      <c r="D116" s="7" t="str">
        <f t="shared" si="12"/>
        <v>N/A</v>
      </c>
      <c r="E116" s="22">
        <v>2250</v>
      </c>
      <c r="F116" s="7" t="str">
        <f t="shared" si="13"/>
        <v>N/A</v>
      </c>
      <c r="G116" s="22">
        <v>1719</v>
      </c>
      <c r="H116" s="7" t="str">
        <f t="shared" si="14"/>
        <v>N/A</v>
      </c>
      <c r="I116" s="8">
        <v>3.3530000000000002</v>
      </c>
      <c r="J116" s="8">
        <v>-23.6</v>
      </c>
      <c r="K116" s="25" t="s">
        <v>734</v>
      </c>
      <c r="L116" s="85" t="str">
        <f t="shared" si="15"/>
        <v>Yes</v>
      </c>
    </row>
    <row r="117" spans="1:12" ht="25" x14ac:dyDescent="0.25">
      <c r="A117" s="84" t="s">
        <v>1304</v>
      </c>
      <c r="B117" s="21" t="s">
        <v>213</v>
      </c>
      <c r="C117" s="26">
        <v>1410.6026641999999</v>
      </c>
      <c r="D117" s="7" t="str">
        <f t="shared" si="12"/>
        <v>N/A</v>
      </c>
      <c r="E117" s="26">
        <v>1527.9328889000001</v>
      </c>
      <c r="F117" s="7" t="str">
        <f t="shared" si="13"/>
        <v>N/A</v>
      </c>
      <c r="G117" s="26">
        <v>1152.2187317999999</v>
      </c>
      <c r="H117" s="7" t="str">
        <f t="shared" si="14"/>
        <v>N/A</v>
      </c>
      <c r="I117" s="8">
        <v>8.3179999999999996</v>
      </c>
      <c r="J117" s="8">
        <v>-24.6</v>
      </c>
      <c r="K117" s="25" t="s">
        <v>734</v>
      </c>
      <c r="L117" s="85" t="str">
        <f t="shared" si="15"/>
        <v>Yes</v>
      </c>
    </row>
    <row r="118" spans="1:12" ht="25" x14ac:dyDescent="0.25">
      <c r="A118" s="116" t="s">
        <v>573</v>
      </c>
      <c r="B118" s="21" t="s">
        <v>213</v>
      </c>
      <c r="C118" s="26">
        <v>0</v>
      </c>
      <c r="D118" s="7" t="str">
        <f t="shared" si="12"/>
        <v>N/A</v>
      </c>
      <c r="E118" s="26">
        <v>0</v>
      </c>
      <c r="F118" s="7" t="str">
        <f t="shared" si="13"/>
        <v>N/A</v>
      </c>
      <c r="G118" s="26">
        <v>397268</v>
      </c>
      <c r="H118" s="7" t="str">
        <f t="shared" si="14"/>
        <v>N/A</v>
      </c>
      <c r="I118" s="8" t="s">
        <v>1750</v>
      </c>
      <c r="J118" s="8" t="s">
        <v>1750</v>
      </c>
      <c r="K118" s="25" t="s">
        <v>734</v>
      </c>
      <c r="L118" s="85" t="str">
        <f t="shared" si="15"/>
        <v>N/A</v>
      </c>
    </row>
    <row r="119" spans="1:12" x14ac:dyDescent="0.25">
      <c r="A119" s="116" t="s">
        <v>574</v>
      </c>
      <c r="B119" s="21" t="s">
        <v>213</v>
      </c>
      <c r="C119" s="22">
        <v>0</v>
      </c>
      <c r="D119" s="7" t="str">
        <f t="shared" si="12"/>
        <v>N/A</v>
      </c>
      <c r="E119" s="22">
        <v>0</v>
      </c>
      <c r="F119" s="7" t="str">
        <f t="shared" si="13"/>
        <v>N/A</v>
      </c>
      <c r="G119" s="22">
        <v>277</v>
      </c>
      <c r="H119" s="7" t="str">
        <f t="shared" si="14"/>
        <v>N/A</v>
      </c>
      <c r="I119" s="8" t="s">
        <v>1750</v>
      </c>
      <c r="J119" s="8" t="s">
        <v>1750</v>
      </c>
      <c r="K119" s="25" t="s">
        <v>734</v>
      </c>
      <c r="L119" s="85" t="str">
        <f t="shared" si="15"/>
        <v>N/A</v>
      </c>
    </row>
    <row r="120" spans="1:12" ht="25" x14ac:dyDescent="0.25">
      <c r="A120" s="116" t="s">
        <v>1305</v>
      </c>
      <c r="B120" s="21" t="s">
        <v>213</v>
      </c>
      <c r="C120" s="26" t="s">
        <v>1750</v>
      </c>
      <c r="D120" s="7" t="str">
        <f t="shared" si="12"/>
        <v>N/A</v>
      </c>
      <c r="E120" s="26" t="s">
        <v>1750</v>
      </c>
      <c r="F120" s="7" t="str">
        <f t="shared" si="13"/>
        <v>N/A</v>
      </c>
      <c r="G120" s="26">
        <v>1434.1805053999999</v>
      </c>
      <c r="H120" s="7" t="str">
        <f t="shared" si="14"/>
        <v>N/A</v>
      </c>
      <c r="I120" s="8" t="s">
        <v>1750</v>
      </c>
      <c r="J120" s="8" t="s">
        <v>1750</v>
      </c>
      <c r="K120" s="25" t="s">
        <v>734</v>
      </c>
      <c r="L120" s="85" t="str">
        <f t="shared" si="15"/>
        <v>N/A</v>
      </c>
    </row>
    <row r="121" spans="1:12" ht="25" x14ac:dyDescent="0.25">
      <c r="A121" s="116" t="s">
        <v>575</v>
      </c>
      <c r="B121" s="21" t="s">
        <v>213</v>
      </c>
      <c r="C121" s="26">
        <v>2197676</v>
      </c>
      <c r="D121" s="7" t="str">
        <f t="shared" si="12"/>
        <v>N/A</v>
      </c>
      <c r="E121" s="26">
        <v>2388007</v>
      </c>
      <c r="F121" s="7" t="str">
        <f t="shared" si="13"/>
        <v>N/A</v>
      </c>
      <c r="G121" s="26">
        <v>3753945</v>
      </c>
      <c r="H121" s="7" t="str">
        <f t="shared" si="14"/>
        <v>N/A</v>
      </c>
      <c r="I121" s="8">
        <v>8.6609999999999996</v>
      </c>
      <c r="J121" s="8">
        <v>57.2</v>
      </c>
      <c r="K121" s="25" t="s">
        <v>734</v>
      </c>
      <c r="L121" s="85" t="str">
        <f t="shared" si="15"/>
        <v>No</v>
      </c>
    </row>
    <row r="122" spans="1:12" x14ac:dyDescent="0.25">
      <c r="A122" s="116" t="s">
        <v>576</v>
      </c>
      <c r="B122" s="21" t="s">
        <v>213</v>
      </c>
      <c r="C122" s="22">
        <v>3369</v>
      </c>
      <c r="D122" s="7" t="str">
        <f t="shared" si="12"/>
        <v>N/A</v>
      </c>
      <c r="E122" s="22">
        <v>3686</v>
      </c>
      <c r="F122" s="7" t="str">
        <f t="shared" si="13"/>
        <v>N/A</v>
      </c>
      <c r="G122" s="22">
        <v>4894</v>
      </c>
      <c r="H122" s="7" t="str">
        <f t="shared" si="14"/>
        <v>N/A</v>
      </c>
      <c r="I122" s="8">
        <v>9.4090000000000007</v>
      </c>
      <c r="J122" s="8">
        <v>32.770000000000003</v>
      </c>
      <c r="K122" s="25" t="s">
        <v>734</v>
      </c>
      <c r="L122" s="85" t="str">
        <f t="shared" si="15"/>
        <v>No</v>
      </c>
    </row>
    <row r="123" spans="1:12" ht="25" x14ac:dyDescent="0.25">
      <c r="A123" s="116" t="s">
        <v>1306</v>
      </c>
      <c r="B123" s="21" t="s">
        <v>213</v>
      </c>
      <c r="C123" s="26">
        <v>652.32294449000005</v>
      </c>
      <c r="D123" s="7" t="str">
        <f t="shared" si="12"/>
        <v>N/A</v>
      </c>
      <c r="E123" s="26">
        <v>647.85865436999995</v>
      </c>
      <c r="F123" s="7" t="str">
        <f t="shared" si="13"/>
        <v>N/A</v>
      </c>
      <c r="G123" s="26">
        <v>767.05046995999999</v>
      </c>
      <c r="H123" s="7" t="str">
        <f t="shared" si="14"/>
        <v>N/A</v>
      </c>
      <c r="I123" s="8">
        <v>-0.68400000000000005</v>
      </c>
      <c r="J123" s="8">
        <v>18.399999999999999</v>
      </c>
      <c r="K123" s="25" t="s">
        <v>734</v>
      </c>
      <c r="L123" s="85" t="str">
        <f t="shared" si="15"/>
        <v>Yes</v>
      </c>
    </row>
    <row r="124" spans="1:12" ht="25" x14ac:dyDescent="0.25">
      <c r="A124" s="116" t="s">
        <v>577</v>
      </c>
      <c r="B124" s="21" t="s">
        <v>213</v>
      </c>
      <c r="C124" s="26">
        <v>4530511</v>
      </c>
      <c r="D124" s="7" t="str">
        <f t="shared" si="12"/>
        <v>N/A</v>
      </c>
      <c r="E124" s="26">
        <v>5776429</v>
      </c>
      <c r="F124" s="7" t="str">
        <f t="shared" si="13"/>
        <v>N/A</v>
      </c>
      <c r="G124" s="26">
        <v>5024543</v>
      </c>
      <c r="H124" s="7" t="str">
        <f t="shared" si="14"/>
        <v>N/A</v>
      </c>
      <c r="I124" s="8">
        <v>27.5</v>
      </c>
      <c r="J124" s="8">
        <v>-13</v>
      </c>
      <c r="K124" s="25" t="s">
        <v>734</v>
      </c>
      <c r="L124" s="85" t="str">
        <f t="shared" si="15"/>
        <v>Yes</v>
      </c>
    </row>
    <row r="125" spans="1:12" x14ac:dyDescent="0.25">
      <c r="A125" s="108" t="s">
        <v>578</v>
      </c>
      <c r="B125" s="21" t="s">
        <v>213</v>
      </c>
      <c r="C125" s="22">
        <v>4088</v>
      </c>
      <c r="D125" s="7" t="str">
        <f t="shared" si="12"/>
        <v>N/A</v>
      </c>
      <c r="E125" s="22">
        <v>4101</v>
      </c>
      <c r="F125" s="7" t="str">
        <f t="shared" si="13"/>
        <v>N/A</v>
      </c>
      <c r="G125" s="22">
        <v>3291</v>
      </c>
      <c r="H125" s="7" t="str">
        <f t="shared" si="14"/>
        <v>N/A</v>
      </c>
      <c r="I125" s="8">
        <v>0.318</v>
      </c>
      <c r="J125" s="8">
        <v>-19.8</v>
      </c>
      <c r="K125" s="25" t="s">
        <v>734</v>
      </c>
      <c r="L125" s="85" t="str">
        <f t="shared" si="15"/>
        <v>Yes</v>
      </c>
    </row>
    <row r="126" spans="1:12" ht="25" x14ac:dyDescent="0.25">
      <c r="A126" s="108" t="s">
        <v>1307</v>
      </c>
      <c r="B126" s="21" t="s">
        <v>213</v>
      </c>
      <c r="C126" s="26">
        <v>1108.2463307</v>
      </c>
      <c r="D126" s="7" t="str">
        <f t="shared" si="12"/>
        <v>N/A</v>
      </c>
      <c r="E126" s="26">
        <v>1408.5415751999999</v>
      </c>
      <c r="F126" s="7" t="str">
        <f t="shared" si="13"/>
        <v>N/A</v>
      </c>
      <c r="G126" s="26">
        <v>1526.7526588000001</v>
      </c>
      <c r="H126" s="7" t="str">
        <f t="shared" si="14"/>
        <v>N/A</v>
      </c>
      <c r="I126" s="8">
        <v>27.1</v>
      </c>
      <c r="J126" s="8">
        <v>8.3919999999999995</v>
      </c>
      <c r="K126" s="25" t="s">
        <v>734</v>
      </c>
      <c r="L126" s="85" t="str">
        <f t="shared" si="15"/>
        <v>Yes</v>
      </c>
    </row>
    <row r="127" spans="1:12" ht="25" x14ac:dyDescent="0.25">
      <c r="A127" s="108" t="s">
        <v>579</v>
      </c>
      <c r="B127" s="21" t="s">
        <v>213</v>
      </c>
      <c r="C127" s="26">
        <v>63735</v>
      </c>
      <c r="D127" s="7" t="str">
        <f t="shared" si="12"/>
        <v>N/A</v>
      </c>
      <c r="E127" s="26">
        <v>59540</v>
      </c>
      <c r="F127" s="7" t="str">
        <f t="shared" si="13"/>
        <v>N/A</v>
      </c>
      <c r="G127" s="26">
        <v>2579832</v>
      </c>
      <c r="H127" s="7" t="str">
        <f t="shared" si="14"/>
        <v>N/A</v>
      </c>
      <c r="I127" s="8">
        <v>-6.58</v>
      </c>
      <c r="J127" s="8">
        <v>4233</v>
      </c>
      <c r="K127" s="25" t="s">
        <v>734</v>
      </c>
      <c r="L127" s="85" t="str">
        <f t="shared" si="15"/>
        <v>No</v>
      </c>
    </row>
    <row r="128" spans="1:12" x14ac:dyDescent="0.25">
      <c r="A128" s="108" t="s">
        <v>580</v>
      </c>
      <c r="B128" s="21" t="s">
        <v>213</v>
      </c>
      <c r="C128" s="22">
        <v>773</v>
      </c>
      <c r="D128" s="7" t="str">
        <f t="shared" si="12"/>
        <v>N/A</v>
      </c>
      <c r="E128" s="22">
        <v>766</v>
      </c>
      <c r="F128" s="7" t="str">
        <f t="shared" si="13"/>
        <v>N/A</v>
      </c>
      <c r="G128" s="22">
        <v>2975</v>
      </c>
      <c r="H128" s="7" t="str">
        <f t="shared" si="14"/>
        <v>N/A</v>
      </c>
      <c r="I128" s="8">
        <v>-0.90600000000000003</v>
      </c>
      <c r="J128" s="8">
        <v>288.39999999999998</v>
      </c>
      <c r="K128" s="25" t="s">
        <v>734</v>
      </c>
      <c r="L128" s="85" t="str">
        <f t="shared" si="15"/>
        <v>No</v>
      </c>
    </row>
    <row r="129" spans="1:12" ht="25" x14ac:dyDescent="0.25">
      <c r="A129" s="108" t="s">
        <v>1308</v>
      </c>
      <c r="B129" s="21" t="s">
        <v>213</v>
      </c>
      <c r="C129" s="26">
        <v>82.451487709999995</v>
      </c>
      <c r="D129" s="7" t="str">
        <f t="shared" si="12"/>
        <v>N/A</v>
      </c>
      <c r="E129" s="26">
        <v>77.728459529999995</v>
      </c>
      <c r="F129" s="7" t="str">
        <f t="shared" si="13"/>
        <v>N/A</v>
      </c>
      <c r="G129" s="26">
        <v>867.17042017000006</v>
      </c>
      <c r="H129" s="7" t="str">
        <f t="shared" si="14"/>
        <v>N/A</v>
      </c>
      <c r="I129" s="8">
        <v>-5.73</v>
      </c>
      <c r="J129" s="8">
        <v>1016</v>
      </c>
      <c r="K129" s="25" t="s">
        <v>734</v>
      </c>
      <c r="L129" s="85" t="str">
        <f t="shared" si="15"/>
        <v>No</v>
      </c>
    </row>
    <row r="130" spans="1:12" x14ac:dyDescent="0.25">
      <c r="A130" s="108" t="s">
        <v>581</v>
      </c>
      <c r="B130" s="21" t="s">
        <v>213</v>
      </c>
      <c r="C130" s="26">
        <v>565877</v>
      </c>
      <c r="D130" s="7" t="str">
        <f t="shared" si="12"/>
        <v>N/A</v>
      </c>
      <c r="E130" s="26">
        <v>396037</v>
      </c>
      <c r="F130" s="7" t="str">
        <f t="shared" si="13"/>
        <v>N/A</v>
      </c>
      <c r="G130" s="26">
        <v>362961</v>
      </c>
      <c r="H130" s="7" t="str">
        <f t="shared" si="14"/>
        <v>N/A</v>
      </c>
      <c r="I130" s="8">
        <v>-30</v>
      </c>
      <c r="J130" s="8">
        <v>-8.35</v>
      </c>
      <c r="K130" s="25" t="s">
        <v>734</v>
      </c>
      <c r="L130" s="85" t="str">
        <f t="shared" si="15"/>
        <v>Yes</v>
      </c>
    </row>
    <row r="131" spans="1:12" x14ac:dyDescent="0.25">
      <c r="A131" s="108" t="s">
        <v>582</v>
      </c>
      <c r="B131" s="21" t="s">
        <v>213</v>
      </c>
      <c r="C131" s="22">
        <v>62</v>
      </c>
      <c r="D131" s="7" t="str">
        <f t="shared" si="12"/>
        <v>N/A</v>
      </c>
      <c r="E131" s="22">
        <v>45</v>
      </c>
      <c r="F131" s="7" t="str">
        <f t="shared" si="13"/>
        <v>N/A</v>
      </c>
      <c r="G131" s="22">
        <v>42</v>
      </c>
      <c r="H131" s="7" t="str">
        <f t="shared" si="14"/>
        <v>N/A</v>
      </c>
      <c r="I131" s="8">
        <v>-27.4</v>
      </c>
      <c r="J131" s="8">
        <v>-6.67</v>
      </c>
      <c r="K131" s="25" t="s">
        <v>734</v>
      </c>
      <c r="L131" s="85" t="str">
        <f t="shared" si="15"/>
        <v>Yes</v>
      </c>
    </row>
    <row r="132" spans="1:12" x14ac:dyDescent="0.25">
      <c r="A132" s="108" t="s">
        <v>1309</v>
      </c>
      <c r="B132" s="21" t="s">
        <v>213</v>
      </c>
      <c r="C132" s="26">
        <v>9127.0483870999997</v>
      </c>
      <c r="D132" s="7" t="str">
        <f t="shared" si="12"/>
        <v>N/A</v>
      </c>
      <c r="E132" s="26">
        <v>8800.8222222000004</v>
      </c>
      <c r="F132" s="7" t="str">
        <f t="shared" si="13"/>
        <v>N/A</v>
      </c>
      <c r="G132" s="26">
        <v>8641.9285713999998</v>
      </c>
      <c r="H132" s="7" t="str">
        <f t="shared" si="14"/>
        <v>N/A</v>
      </c>
      <c r="I132" s="8">
        <v>-3.57</v>
      </c>
      <c r="J132" s="8">
        <v>-1.81</v>
      </c>
      <c r="K132" s="25" t="s">
        <v>734</v>
      </c>
      <c r="L132" s="85" t="str">
        <f t="shared" si="15"/>
        <v>Yes</v>
      </c>
    </row>
    <row r="133" spans="1:12" ht="25" x14ac:dyDescent="0.25">
      <c r="A133" s="108" t="s">
        <v>583</v>
      </c>
      <c r="B133" s="21" t="s">
        <v>213</v>
      </c>
      <c r="C133" s="26">
        <v>2891605</v>
      </c>
      <c r="D133" s="7" t="str">
        <f t="shared" si="12"/>
        <v>N/A</v>
      </c>
      <c r="E133" s="26">
        <v>3123133</v>
      </c>
      <c r="F133" s="7" t="str">
        <f t="shared" si="13"/>
        <v>N/A</v>
      </c>
      <c r="G133" s="26">
        <v>4718177</v>
      </c>
      <c r="H133" s="7" t="str">
        <f t="shared" si="14"/>
        <v>N/A</v>
      </c>
      <c r="I133" s="8">
        <v>8.0069999999999997</v>
      </c>
      <c r="J133" s="8">
        <v>51.07</v>
      </c>
      <c r="K133" s="25" t="s">
        <v>734</v>
      </c>
      <c r="L133" s="85" t="str">
        <f>IF(J133="Div by 0", "N/A", IF(OR(J133="N/A",K133="N/A"),"N/A", IF(J133&gt;VALUE(MID(K133,1,2)), "No", IF(J133&lt;-1*VALUE(MID(K133,1,2)), "No", "Yes"))))</f>
        <v>No</v>
      </c>
    </row>
    <row r="134" spans="1:12" x14ac:dyDescent="0.25">
      <c r="A134" s="108" t="s">
        <v>584</v>
      </c>
      <c r="B134" s="21" t="s">
        <v>213</v>
      </c>
      <c r="C134" s="22">
        <v>14825</v>
      </c>
      <c r="D134" s="7" t="str">
        <f t="shared" si="12"/>
        <v>N/A</v>
      </c>
      <c r="E134" s="22">
        <v>16061</v>
      </c>
      <c r="F134" s="7" t="str">
        <f t="shared" si="13"/>
        <v>N/A</v>
      </c>
      <c r="G134" s="22">
        <v>16835</v>
      </c>
      <c r="H134" s="7" t="str">
        <f t="shared" si="14"/>
        <v>N/A</v>
      </c>
      <c r="I134" s="8">
        <v>8.3369999999999997</v>
      </c>
      <c r="J134" s="8">
        <v>4.819</v>
      </c>
      <c r="K134" s="25" t="s">
        <v>734</v>
      </c>
      <c r="L134" s="85" t="str">
        <f t="shared" ref="L134:L138" si="16">IF(J134="Div by 0", "N/A", IF(OR(J134="N/A",K134="N/A"),"N/A", IF(J134&gt;VALUE(MID(K134,1,2)), "No", IF(J134&lt;-1*VALUE(MID(K134,1,2)), "No", "Yes"))))</f>
        <v>Yes</v>
      </c>
    </row>
    <row r="135" spans="1:12" ht="25" x14ac:dyDescent="0.25">
      <c r="A135" s="108" t="s">
        <v>1310</v>
      </c>
      <c r="B135" s="21" t="s">
        <v>213</v>
      </c>
      <c r="C135" s="26">
        <v>195.04924115</v>
      </c>
      <c r="D135" s="7" t="str">
        <f t="shared" si="12"/>
        <v>N/A</v>
      </c>
      <c r="E135" s="26">
        <v>194.45445488999999</v>
      </c>
      <c r="F135" s="7" t="str">
        <f t="shared" si="13"/>
        <v>N/A</v>
      </c>
      <c r="G135" s="26">
        <v>280.25999406</v>
      </c>
      <c r="H135" s="7" t="str">
        <f t="shared" si="14"/>
        <v>N/A</v>
      </c>
      <c r="I135" s="8">
        <v>-0.30499999999999999</v>
      </c>
      <c r="J135" s="8">
        <v>44.13</v>
      </c>
      <c r="K135" s="25" t="s">
        <v>734</v>
      </c>
      <c r="L135" s="85" t="str">
        <f t="shared" si="16"/>
        <v>No</v>
      </c>
    </row>
    <row r="136" spans="1:12" ht="25" x14ac:dyDescent="0.25">
      <c r="A136" s="108" t="s">
        <v>585</v>
      </c>
      <c r="B136" s="21" t="s">
        <v>213</v>
      </c>
      <c r="C136" s="26">
        <v>0</v>
      </c>
      <c r="D136" s="7" t="str">
        <f t="shared" ref="D136:D150" si="17">IF($B136="N/A","N/A",IF(C136&gt;10,"No",IF(C136&lt;-10,"No","Yes")))</f>
        <v>N/A</v>
      </c>
      <c r="E136" s="26">
        <v>0</v>
      </c>
      <c r="F136" s="7" t="str">
        <f t="shared" ref="F136:F150" si="18">IF($B136="N/A","N/A",IF(E136&gt;10,"No",IF(E136&lt;-10,"No","Yes")))</f>
        <v>N/A</v>
      </c>
      <c r="G136" s="26">
        <v>2908818</v>
      </c>
      <c r="H136" s="7" t="str">
        <f t="shared" ref="H136:H150" si="19">IF($B136="N/A","N/A",IF(G136&gt;10,"No",IF(G136&lt;-10,"No","Yes")))</f>
        <v>N/A</v>
      </c>
      <c r="I136" s="8" t="s">
        <v>1750</v>
      </c>
      <c r="J136" s="8" t="s">
        <v>1750</v>
      </c>
      <c r="K136" s="25" t="s">
        <v>734</v>
      </c>
      <c r="L136" s="85" t="str">
        <f t="shared" si="16"/>
        <v>N/A</v>
      </c>
    </row>
    <row r="137" spans="1:12" x14ac:dyDescent="0.25">
      <c r="A137" s="108" t="s">
        <v>586</v>
      </c>
      <c r="B137" s="21" t="s">
        <v>213</v>
      </c>
      <c r="C137" s="22">
        <v>0</v>
      </c>
      <c r="D137" s="7" t="str">
        <f t="shared" si="17"/>
        <v>N/A</v>
      </c>
      <c r="E137" s="22">
        <v>0</v>
      </c>
      <c r="F137" s="7" t="str">
        <f t="shared" si="18"/>
        <v>N/A</v>
      </c>
      <c r="G137" s="22">
        <v>8037</v>
      </c>
      <c r="H137" s="7" t="str">
        <f t="shared" si="19"/>
        <v>N/A</v>
      </c>
      <c r="I137" s="8" t="s">
        <v>1750</v>
      </c>
      <c r="J137" s="8" t="s">
        <v>1750</v>
      </c>
      <c r="K137" s="25" t="s">
        <v>734</v>
      </c>
      <c r="L137" s="85" t="str">
        <f t="shared" si="16"/>
        <v>N/A</v>
      </c>
    </row>
    <row r="138" spans="1:12" ht="25" x14ac:dyDescent="0.25">
      <c r="A138" s="108" t="s">
        <v>1311</v>
      </c>
      <c r="B138" s="21" t="s">
        <v>213</v>
      </c>
      <c r="C138" s="26" t="s">
        <v>1750</v>
      </c>
      <c r="D138" s="7" t="str">
        <f t="shared" si="17"/>
        <v>N/A</v>
      </c>
      <c r="E138" s="26" t="s">
        <v>1750</v>
      </c>
      <c r="F138" s="7" t="str">
        <f t="shared" si="18"/>
        <v>N/A</v>
      </c>
      <c r="G138" s="26">
        <v>361.92833146999999</v>
      </c>
      <c r="H138" s="7" t="str">
        <f t="shared" si="19"/>
        <v>N/A</v>
      </c>
      <c r="I138" s="8" t="s">
        <v>1750</v>
      </c>
      <c r="J138" s="8" t="s">
        <v>1750</v>
      </c>
      <c r="K138" s="25" t="s">
        <v>734</v>
      </c>
      <c r="L138" s="85" t="str">
        <f t="shared" si="16"/>
        <v>N/A</v>
      </c>
    </row>
    <row r="139" spans="1:12" ht="25" x14ac:dyDescent="0.25">
      <c r="A139" s="108" t="s">
        <v>587</v>
      </c>
      <c r="B139" s="21" t="s">
        <v>213</v>
      </c>
      <c r="C139" s="26">
        <v>7621818</v>
      </c>
      <c r="D139" s="7" t="str">
        <f t="shared" si="17"/>
        <v>N/A</v>
      </c>
      <c r="E139" s="26">
        <v>7565638</v>
      </c>
      <c r="F139" s="7" t="str">
        <f t="shared" si="18"/>
        <v>N/A</v>
      </c>
      <c r="G139" s="26">
        <v>7678935</v>
      </c>
      <c r="H139" s="7" t="str">
        <f t="shared" si="19"/>
        <v>N/A</v>
      </c>
      <c r="I139" s="8">
        <v>-0.73699999999999999</v>
      </c>
      <c r="J139" s="8">
        <v>1.498</v>
      </c>
      <c r="K139" s="25" t="s">
        <v>734</v>
      </c>
      <c r="L139" s="85" t="str">
        <f t="shared" ref="L139:L150" si="20">IF(J139="Div by 0", "N/A", IF(K139="N/A","N/A", IF(J139&gt;VALUE(MID(K139,1,2)), "No", IF(J139&lt;-1*VALUE(MID(K139,1,2)), "No", "Yes"))))</f>
        <v>Yes</v>
      </c>
    </row>
    <row r="140" spans="1:12" x14ac:dyDescent="0.25">
      <c r="A140" s="108" t="s">
        <v>588</v>
      </c>
      <c r="B140" s="21" t="s">
        <v>213</v>
      </c>
      <c r="C140" s="22">
        <v>13294</v>
      </c>
      <c r="D140" s="7" t="str">
        <f t="shared" si="17"/>
        <v>N/A</v>
      </c>
      <c r="E140" s="22">
        <v>13089</v>
      </c>
      <c r="F140" s="7" t="str">
        <f t="shared" si="18"/>
        <v>N/A</v>
      </c>
      <c r="G140" s="22">
        <v>13322</v>
      </c>
      <c r="H140" s="7" t="str">
        <f t="shared" si="19"/>
        <v>N/A</v>
      </c>
      <c r="I140" s="8">
        <v>-1.54</v>
      </c>
      <c r="J140" s="8">
        <v>1.78</v>
      </c>
      <c r="K140" s="25" t="s">
        <v>734</v>
      </c>
      <c r="L140" s="85" t="str">
        <f t="shared" si="20"/>
        <v>Yes</v>
      </c>
    </row>
    <row r="141" spans="1:12" ht="25" x14ac:dyDescent="0.25">
      <c r="A141" s="108" t="s">
        <v>1312</v>
      </c>
      <c r="B141" s="21" t="s">
        <v>213</v>
      </c>
      <c r="C141" s="26">
        <v>573.32766661999995</v>
      </c>
      <c r="D141" s="7" t="str">
        <f t="shared" si="17"/>
        <v>N/A</v>
      </c>
      <c r="E141" s="26">
        <v>578.01497441000004</v>
      </c>
      <c r="F141" s="7" t="str">
        <f t="shared" si="18"/>
        <v>N/A</v>
      </c>
      <c r="G141" s="26">
        <v>576.41007356</v>
      </c>
      <c r="H141" s="7" t="str">
        <f t="shared" si="19"/>
        <v>N/A</v>
      </c>
      <c r="I141" s="8">
        <v>0.81759999999999999</v>
      </c>
      <c r="J141" s="8">
        <v>-0.27800000000000002</v>
      </c>
      <c r="K141" s="25" t="s">
        <v>734</v>
      </c>
      <c r="L141" s="85" t="str">
        <f t="shared" si="20"/>
        <v>Yes</v>
      </c>
    </row>
    <row r="142" spans="1:12" ht="25" x14ac:dyDescent="0.25">
      <c r="A142" s="108" t="s">
        <v>589</v>
      </c>
      <c r="B142" s="21" t="s">
        <v>213</v>
      </c>
      <c r="C142" s="26">
        <v>17650185</v>
      </c>
      <c r="D142" s="7" t="str">
        <f t="shared" si="17"/>
        <v>N/A</v>
      </c>
      <c r="E142" s="26">
        <v>15716878</v>
      </c>
      <c r="F142" s="7" t="str">
        <f t="shared" si="18"/>
        <v>N/A</v>
      </c>
      <c r="G142" s="26">
        <v>15380215</v>
      </c>
      <c r="H142" s="7" t="str">
        <f t="shared" si="19"/>
        <v>N/A</v>
      </c>
      <c r="I142" s="8">
        <v>-11</v>
      </c>
      <c r="J142" s="8">
        <v>-2.14</v>
      </c>
      <c r="K142" s="25" t="s">
        <v>734</v>
      </c>
      <c r="L142" s="85" t="str">
        <f t="shared" si="20"/>
        <v>Yes</v>
      </c>
    </row>
    <row r="143" spans="1:12" x14ac:dyDescent="0.25">
      <c r="A143" s="84" t="s">
        <v>590</v>
      </c>
      <c r="B143" s="21" t="s">
        <v>213</v>
      </c>
      <c r="C143" s="22">
        <v>423</v>
      </c>
      <c r="D143" s="7" t="str">
        <f t="shared" si="17"/>
        <v>N/A</v>
      </c>
      <c r="E143" s="22">
        <v>417</v>
      </c>
      <c r="F143" s="7" t="str">
        <f t="shared" si="18"/>
        <v>N/A</v>
      </c>
      <c r="G143" s="22">
        <v>434</v>
      </c>
      <c r="H143" s="7" t="str">
        <f t="shared" si="19"/>
        <v>N/A</v>
      </c>
      <c r="I143" s="8">
        <v>-1.42</v>
      </c>
      <c r="J143" s="8">
        <v>4.077</v>
      </c>
      <c r="K143" s="25" t="s">
        <v>734</v>
      </c>
      <c r="L143" s="85" t="str">
        <f t="shared" si="20"/>
        <v>Yes</v>
      </c>
    </row>
    <row r="144" spans="1:12" ht="25" x14ac:dyDescent="0.25">
      <c r="A144" s="84" t="s">
        <v>1313</v>
      </c>
      <c r="B144" s="21" t="s">
        <v>213</v>
      </c>
      <c r="C144" s="26">
        <v>41726.205673999997</v>
      </c>
      <c r="D144" s="7" t="str">
        <f t="shared" si="17"/>
        <v>N/A</v>
      </c>
      <c r="E144" s="26">
        <v>37690.354915999997</v>
      </c>
      <c r="F144" s="7" t="str">
        <f t="shared" si="18"/>
        <v>N/A</v>
      </c>
      <c r="G144" s="26">
        <v>35438.283409999996</v>
      </c>
      <c r="H144" s="7" t="str">
        <f t="shared" si="19"/>
        <v>N/A</v>
      </c>
      <c r="I144" s="8">
        <v>-9.67</v>
      </c>
      <c r="J144" s="8">
        <v>-5.98</v>
      </c>
      <c r="K144" s="25" t="s">
        <v>734</v>
      </c>
      <c r="L144" s="85" t="str">
        <f t="shared" si="20"/>
        <v>Yes</v>
      </c>
    </row>
    <row r="145" spans="1:12" ht="25" x14ac:dyDescent="0.25">
      <c r="A145" s="108" t="s">
        <v>591</v>
      </c>
      <c r="B145" s="21" t="s">
        <v>213</v>
      </c>
      <c r="C145" s="26">
        <v>20766254</v>
      </c>
      <c r="D145" s="7" t="str">
        <f t="shared" si="17"/>
        <v>N/A</v>
      </c>
      <c r="E145" s="26">
        <v>23675680</v>
      </c>
      <c r="F145" s="7" t="str">
        <f t="shared" si="18"/>
        <v>N/A</v>
      </c>
      <c r="G145" s="26">
        <v>24458644</v>
      </c>
      <c r="H145" s="7" t="str">
        <f t="shared" si="19"/>
        <v>N/A</v>
      </c>
      <c r="I145" s="8">
        <v>14.01</v>
      </c>
      <c r="J145" s="8">
        <v>3.3069999999999999</v>
      </c>
      <c r="K145" s="25" t="s">
        <v>734</v>
      </c>
      <c r="L145" s="85" t="str">
        <f t="shared" si="20"/>
        <v>Yes</v>
      </c>
    </row>
    <row r="146" spans="1:12" x14ac:dyDescent="0.25">
      <c r="A146" s="108" t="s">
        <v>592</v>
      </c>
      <c r="B146" s="21" t="s">
        <v>213</v>
      </c>
      <c r="C146" s="22">
        <v>10480</v>
      </c>
      <c r="D146" s="7" t="str">
        <f t="shared" si="17"/>
        <v>N/A</v>
      </c>
      <c r="E146" s="22">
        <v>11001</v>
      </c>
      <c r="F146" s="7" t="str">
        <f t="shared" si="18"/>
        <v>N/A</v>
      </c>
      <c r="G146" s="22">
        <v>11806</v>
      </c>
      <c r="H146" s="7" t="str">
        <f t="shared" si="19"/>
        <v>N/A</v>
      </c>
      <c r="I146" s="8">
        <v>4.9710000000000001</v>
      </c>
      <c r="J146" s="8">
        <v>7.3179999999999996</v>
      </c>
      <c r="K146" s="25" t="s">
        <v>734</v>
      </c>
      <c r="L146" s="85" t="str">
        <f t="shared" si="20"/>
        <v>Yes</v>
      </c>
    </row>
    <row r="147" spans="1:12" ht="25" x14ac:dyDescent="0.25">
      <c r="A147" s="108" t="s">
        <v>1314</v>
      </c>
      <c r="B147" s="21" t="s">
        <v>213</v>
      </c>
      <c r="C147" s="26">
        <v>1981.5127863</v>
      </c>
      <c r="D147" s="7" t="str">
        <f t="shared" si="17"/>
        <v>N/A</v>
      </c>
      <c r="E147" s="26">
        <v>2152.1388965000001</v>
      </c>
      <c r="F147" s="7" t="str">
        <f t="shared" si="18"/>
        <v>N/A</v>
      </c>
      <c r="G147" s="26">
        <v>2071.7130272999998</v>
      </c>
      <c r="H147" s="7" t="str">
        <f t="shared" si="19"/>
        <v>N/A</v>
      </c>
      <c r="I147" s="8">
        <v>8.6110000000000007</v>
      </c>
      <c r="J147" s="8">
        <v>-3.74</v>
      </c>
      <c r="K147" s="25" t="s">
        <v>734</v>
      </c>
      <c r="L147" s="85" t="str">
        <f t="shared" si="20"/>
        <v>Yes</v>
      </c>
    </row>
    <row r="148" spans="1:12" ht="25" x14ac:dyDescent="0.25">
      <c r="A148" s="108" t="s">
        <v>593</v>
      </c>
      <c r="B148" s="21" t="s">
        <v>213</v>
      </c>
      <c r="C148" s="26">
        <v>6646300</v>
      </c>
      <c r="D148" s="7" t="str">
        <f t="shared" si="17"/>
        <v>N/A</v>
      </c>
      <c r="E148" s="26">
        <v>5965621</v>
      </c>
      <c r="F148" s="7" t="str">
        <f t="shared" si="18"/>
        <v>N/A</v>
      </c>
      <c r="G148" s="26">
        <v>5910405</v>
      </c>
      <c r="H148" s="7" t="str">
        <f t="shared" si="19"/>
        <v>N/A</v>
      </c>
      <c r="I148" s="8">
        <v>-10.199999999999999</v>
      </c>
      <c r="J148" s="8">
        <v>-0.92600000000000005</v>
      </c>
      <c r="K148" s="25" t="s">
        <v>734</v>
      </c>
      <c r="L148" s="85" t="str">
        <f t="shared" si="20"/>
        <v>Yes</v>
      </c>
    </row>
    <row r="149" spans="1:12" x14ac:dyDescent="0.25">
      <c r="A149" s="108" t="s">
        <v>594</v>
      </c>
      <c r="B149" s="21" t="s">
        <v>213</v>
      </c>
      <c r="C149" s="22">
        <v>352</v>
      </c>
      <c r="D149" s="7" t="str">
        <f t="shared" si="17"/>
        <v>N/A</v>
      </c>
      <c r="E149" s="22">
        <v>351</v>
      </c>
      <c r="F149" s="7" t="str">
        <f t="shared" si="18"/>
        <v>N/A</v>
      </c>
      <c r="G149" s="22">
        <v>352</v>
      </c>
      <c r="H149" s="7" t="str">
        <f t="shared" si="19"/>
        <v>N/A</v>
      </c>
      <c r="I149" s="8">
        <v>-0.28399999999999997</v>
      </c>
      <c r="J149" s="8">
        <v>0.28489999999999999</v>
      </c>
      <c r="K149" s="25" t="s">
        <v>734</v>
      </c>
      <c r="L149" s="85" t="str">
        <f t="shared" si="20"/>
        <v>Yes</v>
      </c>
    </row>
    <row r="150" spans="1:12" ht="25" x14ac:dyDescent="0.25">
      <c r="A150" s="116" t="s">
        <v>1315</v>
      </c>
      <c r="B150" s="21" t="s">
        <v>213</v>
      </c>
      <c r="C150" s="26">
        <v>18881.534091000001</v>
      </c>
      <c r="D150" s="7" t="str">
        <f t="shared" si="17"/>
        <v>N/A</v>
      </c>
      <c r="E150" s="26">
        <v>16996.071225</v>
      </c>
      <c r="F150" s="7" t="str">
        <f t="shared" si="18"/>
        <v>N/A</v>
      </c>
      <c r="G150" s="26">
        <v>16790.923295000001</v>
      </c>
      <c r="H150" s="7" t="str">
        <f t="shared" si="19"/>
        <v>N/A</v>
      </c>
      <c r="I150" s="8">
        <v>-9.99</v>
      </c>
      <c r="J150" s="8">
        <v>-1.21</v>
      </c>
      <c r="K150" s="25" t="s">
        <v>734</v>
      </c>
      <c r="L150" s="85" t="str">
        <f t="shared" si="20"/>
        <v>Yes</v>
      </c>
    </row>
    <row r="151" spans="1:12" x14ac:dyDescent="0.25">
      <c r="A151" s="116" t="s">
        <v>1316</v>
      </c>
      <c r="B151" s="21" t="s">
        <v>213</v>
      </c>
      <c r="C151" s="26">
        <v>937.51094239999998</v>
      </c>
      <c r="D151" s="7" t="str">
        <f t="shared" ref="D151:D170" si="21">IF($B151="N/A","N/A",IF(C151&gt;10,"No",IF(C151&lt;-10,"No","Yes")))</f>
        <v>N/A</v>
      </c>
      <c r="E151" s="26">
        <v>880.89857472999995</v>
      </c>
      <c r="F151" s="7" t="str">
        <f t="shared" ref="F151:F170" si="22">IF($B151="N/A","N/A",IF(E151&gt;10,"No",IF(E151&lt;-10,"No","Yes")))</f>
        <v>N/A</v>
      </c>
      <c r="G151" s="26">
        <v>954.48060429999998</v>
      </c>
      <c r="H151" s="7" t="str">
        <f t="shared" ref="H151:H170" si="23">IF($B151="N/A","N/A",IF(G151&gt;10,"No",IF(G151&lt;-10,"No","Yes")))</f>
        <v>N/A</v>
      </c>
      <c r="I151" s="8">
        <v>-6.04</v>
      </c>
      <c r="J151" s="8">
        <v>8.3529999999999998</v>
      </c>
      <c r="K151" s="25" t="s">
        <v>734</v>
      </c>
      <c r="L151" s="85" t="str">
        <f t="shared" ref="L151:L170" si="24">IF(J151="Div by 0", "N/A", IF(K151="N/A","N/A", IF(J151&gt;VALUE(MID(K151,1,2)), "No", IF(J151&lt;-1*VALUE(MID(K151,1,2)), "No", "Yes"))))</f>
        <v>Yes</v>
      </c>
    </row>
    <row r="152" spans="1:12" ht="25" x14ac:dyDescent="0.25">
      <c r="A152" s="116" t="s">
        <v>1317</v>
      </c>
      <c r="B152" s="21" t="s">
        <v>213</v>
      </c>
      <c r="C152" s="26">
        <v>1036.52</v>
      </c>
      <c r="D152" s="7" t="str">
        <f t="shared" si="21"/>
        <v>N/A</v>
      </c>
      <c r="E152" s="26">
        <v>2929.1702128000002</v>
      </c>
      <c r="F152" s="7" t="str">
        <f t="shared" si="22"/>
        <v>N/A</v>
      </c>
      <c r="G152" s="26">
        <v>245.05185184999999</v>
      </c>
      <c r="H152" s="7" t="str">
        <f t="shared" si="23"/>
        <v>N/A</v>
      </c>
      <c r="I152" s="8">
        <v>182.6</v>
      </c>
      <c r="J152" s="8">
        <v>-91.6</v>
      </c>
      <c r="K152" s="25" t="s">
        <v>734</v>
      </c>
      <c r="L152" s="85" t="str">
        <f t="shared" si="24"/>
        <v>No</v>
      </c>
    </row>
    <row r="153" spans="1:12" ht="25" x14ac:dyDescent="0.25">
      <c r="A153" s="116" t="s">
        <v>1318</v>
      </c>
      <c r="B153" s="21" t="s">
        <v>213</v>
      </c>
      <c r="C153" s="26">
        <v>3822.4848723999999</v>
      </c>
      <c r="D153" s="7" t="str">
        <f t="shared" si="21"/>
        <v>N/A</v>
      </c>
      <c r="E153" s="26">
        <v>3569.6827343</v>
      </c>
      <c r="F153" s="7" t="str">
        <f t="shared" si="22"/>
        <v>N/A</v>
      </c>
      <c r="G153" s="26">
        <v>3654.1477273</v>
      </c>
      <c r="H153" s="7" t="str">
        <f t="shared" si="23"/>
        <v>N/A</v>
      </c>
      <c r="I153" s="8">
        <v>-6.61</v>
      </c>
      <c r="J153" s="8">
        <v>2.3660000000000001</v>
      </c>
      <c r="K153" s="25" t="s">
        <v>734</v>
      </c>
      <c r="L153" s="85" t="str">
        <f t="shared" si="24"/>
        <v>Yes</v>
      </c>
    </row>
    <row r="154" spans="1:12" ht="25" x14ac:dyDescent="0.25">
      <c r="A154" s="116" t="s">
        <v>1319</v>
      </c>
      <c r="B154" s="21" t="s">
        <v>213</v>
      </c>
      <c r="C154" s="26">
        <v>538.55250292000005</v>
      </c>
      <c r="D154" s="7" t="str">
        <f t="shared" si="21"/>
        <v>N/A</v>
      </c>
      <c r="E154" s="26">
        <v>508.45617292999998</v>
      </c>
      <c r="F154" s="7" t="str">
        <f t="shared" si="22"/>
        <v>N/A</v>
      </c>
      <c r="G154" s="26">
        <v>607.42721874999995</v>
      </c>
      <c r="H154" s="7" t="str">
        <f t="shared" si="23"/>
        <v>N/A</v>
      </c>
      <c r="I154" s="8">
        <v>-5.59</v>
      </c>
      <c r="J154" s="8">
        <v>19.47</v>
      </c>
      <c r="K154" s="25" t="s">
        <v>734</v>
      </c>
      <c r="L154" s="85" t="str">
        <f t="shared" si="24"/>
        <v>Yes</v>
      </c>
    </row>
    <row r="155" spans="1:12" ht="25" x14ac:dyDescent="0.25">
      <c r="A155" s="108" t="s">
        <v>1320</v>
      </c>
      <c r="B155" s="21" t="s">
        <v>213</v>
      </c>
      <c r="C155" s="26">
        <v>1314.2609629000001</v>
      </c>
      <c r="D155" s="7" t="str">
        <f t="shared" si="21"/>
        <v>N/A</v>
      </c>
      <c r="E155" s="26">
        <v>1210.14662</v>
      </c>
      <c r="F155" s="7" t="str">
        <f t="shared" si="22"/>
        <v>N/A</v>
      </c>
      <c r="G155" s="26">
        <v>1109.3215843999999</v>
      </c>
      <c r="H155" s="7" t="str">
        <f t="shared" si="23"/>
        <v>N/A</v>
      </c>
      <c r="I155" s="8">
        <v>-7.92</v>
      </c>
      <c r="J155" s="8">
        <v>-8.33</v>
      </c>
      <c r="K155" s="25" t="s">
        <v>734</v>
      </c>
      <c r="L155" s="85" t="str">
        <f t="shared" si="24"/>
        <v>Yes</v>
      </c>
    </row>
    <row r="156" spans="1:12" x14ac:dyDescent="0.25">
      <c r="A156" s="108" t="s">
        <v>1321</v>
      </c>
      <c r="B156" s="21" t="s">
        <v>213</v>
      </c>
      <c r="C156" s="26">
        <v>294.00828109999998</v>
      </c>
      <c r="D156" s="7" t="str">
        <f t="shared" si="21"/>
        <v>N/A</v>
      </c>
      <c r="E156" s="26">
        <v>312.55713609999998</v>
      </c>
      <c r="F156" s="7" t="str">
        <f t="shared" si="22"/>
        <v>N/A</v>
      </c>
      <c r="G156" s="26">
        <v>272.49692608999999</v>
      </c>
      <c r="H156" s="7" t="str">
        <f t="shared" si="23"/>
        <v>N/A</v>
      </c>
      <c r="I156" s="8">
        <v>6.3090000000000002</v>
      </c>
      <c r="J156" s="8">
        <v>-12.8</v>
      </c>
      <c r="K156" s="25" t="s">
        <v>734</v>
      </c>
      <c r="L156" s="85" t="str">
        <f t="shared" si="24"/>
        <v>Yes</v>
      </c>
    </row>
    <row r="157" spans="1:12" ht="25" x14ac:dyDescent="0.25">
      <c r="A157" s="108" t="s">
        <v>1322</v>
      </c>
      <c r="B157" s="21" t="s">
        <v>213</v>
      </c>
      <c r="C157" s="26">
        <v>7540.08</v>
      </c>
      <c r="D157" s="7" t="str">
        <f t="shared" si="21"/>
        <v>N/A</v>
      </c>
      <c r="E157" s="26">
        <v>8795</v>
      </c>
      <c r="F157" s="7" t="str">
        <f t="shared" si="22"/>
        <v>N/A</v>
      </c>
      <c r="G157" s="26">
        <v>3660.8074074000001</v>
      </c>
      <c r="H157" s="7" t="str">
        <f t="shared" si="23"/>
        <v>N/A</v>
      </c>
      <c r="I157" s="8">
        <v>16.64</v>
      </c>
      <c r="J157" s="8">
        <v>-58.4</v>
      </c>
      <c r="K157" s="25" t="s">
        <v>734</v>
      </c>
      <c r="L157" s="85" t="str">
        <f t="shared" si="24"/>
        <v>No</v>
      </c>
    </row>
    <row r="158" spans="1:12" ht="25" x14ac:dyDescent="0.25">
      <c r="A158" s="108" t="s">
        <v>1323</v>
      </c>
      <c r="B158" s="21" t="s">
        <v>213</v>
      </c>
      <c r="C158" s="26">
        <v>1458.6531673</v>
      </c>
      <c r="D158" s="7" t="str">
        <f t="shared" si="21"/>
        <v>N/A</v>
      </c>
      <c r="E158" s="26">
        <v>1604.4504535000001</v>
      </c>
      <c r="F158" s="7" t="str">
        <f t="shared" si="22"/>
        <v>N/A</v>
      </c>
      <c r="G158" s="26">
        <v>1436.4017199</v>
      </c>
      <c r="H158" s="7" t="str">
        <f t="shared" si="23"/>
        <v>N/A</v>
      </c>
      <c r="I158" s="8">
        <v>9.9949999999999992</v>
      </c>
      <c r="J158" s="8">
        <v>-10.5</v>
      </c>
      <c r="K158" s="25" t="s">
        <v>734</v>
      </c>
      <c r="L158" s="85" t="str">
        <f t="shared" si="24"/>
        <v>Yes</v>
      </c>
    </row>
    <row r="159" spans="1:12" ht="25" x14ac:dyDescent="0.25">
      <c r="A159" s="108" t="s">
        <v>1324</v>
      </c>
      <c r="B159" s="21" t="s">
        <v>213</v>
      </c>
      <c r="C159" s="26">
        <v>214.86612109000001</v>
      </c>
      <c r="D159" s="7" t="str">
        <f t="shared" si="21"/>
        <v>N/A</v>
      </c>
      <c r="E159" s="26">
        <v>231.94393478000001</v>
      </c>
      <c r="F159" s="7" t="str">
        <f t="shared" si="22"/>
        <v>N/A</v>
      </c>
      <c r="G159" s="26">
        <v>201.46994237999999</v>
      </c>
      <c r="H159" s="7" t="str">
        <f t="shared" si="23"/>
        <v>N/A</v>
      </c>
      <c r="I159" s="8">
        <v>7.9480000000000004</v>
      </c>
      <c r="J159" s="8">
        <v>-13.1</v>
      </c>
      <c r="K159" s="25" t="s">
        <v>734</v>
      </c>
      <c r="L159" s="85" t="str">
        <f t="shared" si="24"/>
        <v>Yes</v>
      </c>
    </row>
    <row r="160" spans="1:12" ht="25" x14ac:dyDescent="0.25">
      <c r="A160" s="116" t="s">
        <v>1325</v>
      </c>
      <c r="B160" s="21" t="s">
        <v>213</v>
      </c>
      <c r="C160" s="26">
        <v>0</v>
      </c>
      <c r="D160" s="7" t="str">
        <f t="shared" si="21"/>
        <v>N/A</v>
      </c>
      <c r="E160" s="26">
        <v>0</v>
      </c>
      <c r="F160" s="7" t="str">
        <f t="shared" si="22"/>
        <v>N/A</v>
      </c>
      <c r="G160" s="26">
        <v>0.2287292064</v>
      </c>
      <c r="H160" s="7" t="str">
        <f t="shared" si="23"/>
        <v>N/A</v>
      </c>
      <c r="I160" s="8" t="s">
        <v>1750</v>
      </c>
      <c r="J160" s="8" t="s">
        <v>1750</v>
      </c>
      <c r="K160" s="25" t="s">
        <v>734</v>
      </c>
      <c r="L160" s="85" t="str">
        <f t="shared" si="24"/>
        <v>N/A</v>
      </c>
    </row>
    <row r="161" spans="1:12" x14ac:dyDescent="0.25">
      <c r="A161" s="116" t="s">
        <v>1326</v>
      </c>
      <c r="B161" s="21" t="s">
        <v>213</v>
      </c>
      <c r="C161" s="26">
        <v>504.06262834</v>
      </c>
      <c r="D161" s="7" t="str">
        <f t="shared" si="21"/>
        <v>N/A</v>
      </c>
      <c r="E161" s="26">
        <v>593.4484592</v>
      </c>
      <c r="F161" s="7" t="str">
        <f t="shared" si="22"/>
        <v>N/A</v>
      </c>
      <c r="G161" s="26">
        <v>654.52950575</v>
      </c>
      <c r="H161" s="7" t="str">
        <f t="shared" si="23"/>
        <v>N/A</v>
      </c>
      <c r="I161" s="8">
        <v>17.73</v>
      </c>
      <c r="J161" s="8">
        <v>10.29</v>
      </c>
      <c r="K161" s="25" t="s">
        <v>734</v>
      </c>
      <c r="L161" s="85" t="str">
        <f t="shared" si="24"/>
        <v>Yes</v>
      </c>
    </row>
    <row r="162" spans="1:12" x14ac:dyDescent="0.25">
      <c r="A162" s="116" t="s">
        <v>1327</v>
      </c>
      <c r="B162" s="21" t="s">
        <v>213</v>
      </c>
      <c r="C162" s="26">
        <v>732.7</v>
      </c>
      <c r="D162" s="7" t="str">
        <f t="shared" si="21"/>
        <v>N/A</v>
      </c>
      <c r="E162" s="26">
        <v>813.31914893999999</v>
      </c>
      <c r="F162" s="7" t="str">
        <f t="shared" si="22"/>
        <v>N/A</v>
      </c>
      <c r="G162" s="26">
        <v>339.62222222000003</v>
      </c>
      <c r="H162" s="7" t="str">
        <f t="shared" si="23"/>
        <v>N/A</v>
      </c>
      <c r="I162" s="8">
        <v>11</v>
      </c>
      <c r="J162" s="8">
        <v>-58.2</v>
      </c>
      <c r="K162" s="25" t="s">
        <v>734</v>
      </c>
      <c r="L162" s="85" t="str">
        <f t="shared" si="24"/>
        <v>No</v>
      </c>
    </row>
    <row r="163" spans="1:12" x14ac:dyDescent="0.25">
      <c r="A163" s="116" t="s">
        <v>1677</v>
      </c>
      <c r="B163" s="21" t="s">
        <v>213</v>
      </c>
      <c r="C163" s="26">
        <v>2924.8194137999999</v>
      </c>
      <c r="D163" s="7" t="str">
        <f t="shared" si="21"/>
        <v>N/A</v>
      </c>
      <c r="E163" s="26">
        <v>3490.6496473000002</v>
      </c>
      <c r="F163" s="7" t="str">
        <f t="shared" si="22"/>
        <v>N/A</v>
      </c>
      <c r="G163" s="26">
        <v>3885.6676904000001</v>
      </c>
      <c r="H163" s="7" t="str">
        <f t="shared" si="23"/>
        <v>N/A</v>
      </c>
      <c r="I163" s="8">
        <v>19.350000000000001</v>
      </c>
      <c r="J163" s="8">
        <v>11.32</v>
      </c>
      <c r="K163" s="25" t="s">
        <v>734</v>
      </c>
      <c r="L163" s="85" t="str">
        <f t="shared" si="24"/>
        <v>Yes</v>
      </c>
    </row>
    <row r="164" spans="1:12" x14ac:dyDescent="0.25">
      <c r="A164" s="116" t="s">
        <v>1328</v>
      </c>
      <c r="B164" s="21" t="s">
        <v>213</v>
      </c>
      <c r="C164" s="26">
        <v>251.86978779</v>
      </c>
      <c r="D164" s="7" t="str">
        <f t="shared" si="21"/>
        <v>N/A</v>
      </c>
      <c r="E164" s="26">
        <v>291.31995617000001</v>
      </c>
      <c r="F164" s="7" t="str">
        <f t="shared" si="22"/>
        <v>N/A</v>
      </c>
      <c r="G164" s="26">
        <v>310.61380086000003</v>
      </c>
      <c r="H164" s="7" t="str">
        <f t="shared" si="23"/>
        <v>N/A</v>
      </c>
      <c r="I164" s="8">
        <v>15.66</v>
      </c>
      <c r="J164" s="8">
        <v>6.6230000000000002</v>
      </c>
      <c r="K164" s="25" t="s">
        <v>734</v>
      </c>
      <c r="L164" s="85" t="str">
        <f t="shared" si="24"/>
        <v>Yes</v>
      </c>
    </row>
    <row r="165" spans="1:12" x14ac:dyDescent="0.25">
      <c r="A165" s="116" t="s">
        <v>1329</v>
      </c>
      <c r="B165" s="21" t="s">
        <v>213</v>
      </c>
      <c r="C165" s="26">
        <v>402.37479863999999</v>
      </c>
      <c r="D165" s="7" t="str">
        <f t="shared" si="21"/>
        <v>N/A</v>
      </c>
      <c r="E165" s="26">
        <v>510.82328916</v>
      </c>
      <c r="F165" s="7" t="str">
        <f t="shared" si="22"/>
        <v>N/A</v>
      </c>
      <c r="G165" s="26">
        <v>557.61092172999997</v>
      </c>
      <c r="H165" s="7" t="str">
        <f t="shared" si="23"/>
        <v>N/A</v>
      </c>
      <c r="I165" s="8">
        <v>26.95</v>
      </c>
      <c r="J165" s="8">
        <v>9.1590000000000007</v>
      </c>
      <c r="K165" s="25" t="s">
        <v>734</v>
      </c>
      <c r="L165" s="85" t="str">
        <f t="shared" si="24"/>
        <v>Yes</v>
      </c>
    </row>
    <row r="166" spans="1:12" x14ac:dyDescent="0.25">
      <c r="A166" s="116" t="s">
        <v>1330</v>
      </c>
      <c r="B166" s="21" t="s">
        <v>213</v>
      </c>
      <c r="C166" s="26">
        <v>2666.9845860999999</v>
      </c>
      <c r="D166" s="7" t="str">
        <f t="shared" si="21"/>
        <v>N/A</v>
      </c>
      <c r="E166" s="26">
        <v>2759.5567464000001</v>
      </c>
      <c r="F166" s="7" t="str">
        <f t="shared" si="22"/>
        <v>N/A</v>
      </c>
      <c r="G166" s="26">
        <v>2560.1221386000002</v>
      </c>
      <c r="H166" s="7" t="str">
        <f t="shared" si="23"/>
        <v>N/A</v>
      </c>
      <c r="I166" s="8">
        <v>3.4710000000000001</v>
      </c>
      <c r="J166" s="8">
        <v>-7.23</v>
      </c>
      <c r="K166" s="25" t="s">
        <v>734</v>
      </c>
      <c r="L166" s="85" t="str">
        <f t="shared" si="24"/>
        <v>Yes</v>
      </c>
    </row>
    <row r="167" spans="1:12" x14ac:dyDescent="0.25">
      <c r="A167" s="142" t="s">
        <v>1331</v>
      </c>
      <c r="B167" s="21" t="s">
        <v>213</v>
      </c>
      <c r="C167" s="26">
        <v>7664.88</v>
      </c>
      <c r="D167" s="7" t="str">
        <f t="shared" si="21"/>
        <v>N/A</v>
      </c>
      <c r="E167" s="26">
        <v>9844.0638297999994</v>
      </c>
      <c r="F167" s="7" t="str">
        <f t="shared" si="22"/>
        <v>N/A</v>
      </c>
      <c r="G167" s="26">
        <v>2525.7111110999999</v>
      </c>
      <c r="H167" s="7" t="str">
        <f t="shared" si="23"/>
        <v>N/A</v>
      </c>
      <c r="I167" s="8">
        <v>28.43</v>
      </c>
      <c r="J167" s="8">
        <v>-74.3</v>
      </c>
      <c r="K167" s="25" t="s">
        <v>734</v>
      </c>
      <c r="L167" s="85" t="str">
        <f t="shared" si="24"/>
        <v>No</v>
      </c>
    </row>
    <row r="168" spans="1:12" x14ac:dyDescent="0.25">
      <c r="A168" s="142" t="s">
        <v>1332</v>
      </c>
      <c r="B168" s="21" t="s">
        <v>213</v>
      </c>
      <c r="C168" s="26">
        <v>12953.899937</v>
      </c>
      <c r="D168" s="7" t="str">
        <f t="shared" si="21"/>
        <v>N/A</v>
      </c>
      <c r="E168" s="26">
        <v>12919.261841</v>
      </c>
      <c r="F168" s="7" t="str">
        <f t="shared" si="22"/>
        <v>N/A</v>
      </c>
      <c r="G168" s="26">
        <v>11757.638053000001</v>
      </c>
      <c r="H168" s="7" t="str">
        <f t="shared" si="23"/>
        <v>N/A</v>
      </c>
      <c r="I168" s="8">
        <v>-0.26700000000000002</v>
      </c>
      <c r="J168" s="8">
        <v>-8.99</v>
      </c>
      <c r="K168" s="25" t="s">
        <v>734</v>
      </c>
      <c r="L168" s="85" t="str">
        <f t="shared" si="24"/>
        <v>Yes</v>
      </c>
    </row>
    <row r="169" spans="1:12" x14ac:dyDescent="0.25">
      <c r="A169" s="142" t="s">
        <v>1333</v>
      </c>
      <c r="B169" s="21" t="s">
        <v>213</v>
      </c>
      <c r="C169" s="26">
        <v>1435.320367</v>
      </c>
      <c r="D169" s="7" t="str">
        <f t="shared" si="21"/>
        <v>N/A</v>
      </c>
      <c r="E169" s="26">
        <v>1589.3440982</v>
      </c>
      <c r="F169" s="7" t="str">
        <f t="shared" si="22"/>
        <v>N/A</v>
      </c>
      <c r="G169" s="26">
        <v>1514.0630841</v>
      </c>
      <c r="H169" s="7" t="str">
        <f t="shared" si="23"/>
        <v>N/A</v>
      </c>
      <c r="I169" s="8">
        <v>10.73</v>
      </c>
      <c r="J169" s="8">
        <v>-4.74</v>
      </c>
      <c r="K169" s="25" t="s">
        <v>734</v>
      </c>
      <c r="L169" s="85" t="str">
        <f t="shared" si="24"/>
        <v>Yes</v>
      </c>
    </row>
    <row r="170" spans="1:12" x14ac:dyDescent="0.25">
      <c r="A170" s="142" t="s">
        <v>1334</v>
      </c>
      <c r="B170" s="21" t="s">
        <v>213</v>
      </c>
      <c r="C170" s="26">
        <v>3025.1116877999998</v>
      </c>
      <c r="D170" s="7" t="str">
        <f t="shared" si="21"/>
        <v>N/A</v>
      </c>
      <c r="E170" s="26">
        <v>2942.0819372000001</v>
      </c>
      <c r="F170" s="7" t="str">
        <f t="shared" si="22"/>
        <v>N/A</v>
      </c>
      <c r="G170" s="26">
        <v>2536.6893236999999</v>
      </c>
      <c r="H170" s="7" t="str">
        <f t="shared" si="23"/>
        <v>N/A</v>
      </c>
      <c r="I170" s="8">
        <v>-2.74</v>
      </c>
      <c r="J170" s="8">
        <v>-13.8</v>
      </c>
      <c r="K170" s="25" t="s">
        <v>734</v>
      </c>
      <c r="L170" s="85" t="str">
        <f t="shared" si="24"/>
        <v>Yes</v>
      </c>
    </row>
    <row r="171" spans="1:12" x14ac:dyDescent="0.25">
      <c r="A171" s="142" t="s">
        <v>85</v>
      </c>
      <c r="B171" s="21" t="s">
        <v>213</v>
      </c>
      <c r="C171" s="4">
        <v>10.619528801</v>
      </c>
      <c r="D171" s="7" t="str">
        <f t="shared" ref="D171:D202" si="25">IF($B171="N/A","N/A",IF(C171&gt;10,"No",IF(C171&lt;-10,"No","Yes")))</f>
        <v>N/A</v>
      </c>
      <c r="E171" s="4">
        <v>10.322077777000001</v>
      </c>
      <c r="F171" s="7" t="str">
        <f t="shared" ref="F171:F202" si="26">IF($B171="N/A","N/A",IF(E171&gt;10,"No",IF(E171&lt;-10,"No","Yes")))</f>
        <v>N/A</v>
      </c>
      <c r="G171" s="4">
        <v>9.8135201115000008</v>
      </c>
      <c r="H171" s="7" t="str">
        <f t="shared" ref="H171:H202" si="27">IF($B171="N/A","N/A",IF(G171&gt;10,"No",IF(G171&lt;-10,"No","Yes")))</f>
        <v>N/A</v>
      </c>
      <c r="I171" s="8">
        <v>-2.8</v>
      </c>
      <c r="J171" s="8">
        <v>-4.93</v>
      </c>
      <c r="K171" s="25" t="s">
        <v>734</v>
      </c>
      <c r="L171" s="85" t="str">
        <f t="shared" ref="L171:L202" si="28">IF(J171="Div by 0", "N/A", IF(K171="N/A","N/A", IF(J171&gt;VALUE(MID(K171,1,2)), "No", IF(J171&lt;-1*VALUE(MID(K171,1,2)), "No", "Yes"))))</f>
        <v>Yes</v>
      </c>
    </row>
    <row r="172" spans="1:12" x14ac:dyDescent="0.25">
      <c r="A172" s="142" t="s">
        <v>462</v>
      </c>
      <c r="B172" s="21" t="s">
        <v>213</v>
      </c>
      <c r="C172" s="4">
        <v>8</v>
      </c>
      <c r="D172" s="7" t="str">
        <f t="shared" si="25"/>
        <v>N/A</v>
      </c>
      <c r="E172" s="4">
        <v>6.3829787233999999</v>
      </c>
      <c r="F172" s="7" t="str">
        <f t="shared" si="26"/>
        <v>N/A</v>
      </c>
      <c r="G172" s="4">
        <v>5.9259259258999997</v>
      </c>
      <c r="H172" s="7" t="str">
        <f t="shared" si="27"/>
        <v>N/A</v>
      </c>
      <c r="I172" s="8">
        <v>-20.2</v>
      </c>
      <c r="J172" s="8">
        <v>-7.16</v>
      </c>
      <c r="K172" s="25" t="s">
        <v>734</v>
      </c>
      <c r="L172" s="85" t="str">
        <f t="shared" si="28"/>
        <v>Yes</v>
      </c>
    </row>
    <row r="173" spans="1:12" x14ac:dyDescent="0.25">
      <c r="A173" s="142" t="s">
        <v>463</v>
      </c>
      <c r="B173" s="21" t="s">
        <v>213</v>
      </c>
      <c r="C173" s="4">
        <v>14.071856286999999</v>
      </c>
      <c r="D173" s="7" t="str">
        <f t="shared" si="25"/>
        <v>N/A</v>
      </c>
      <c r="E173" s="4">
        <v>13.957003694999999</v>
      </c>
      <c r="F173" s="7" t="str">
        <f t="shared" si="26"/>
        <v>N/A</v>
      </c>
      <c r="G173" s="4">
        <v>13.083538084000001</v>
      </c>
      <c r="H173" s="7" t="str">
        <f t="shared" si="27"/>
        <v>N/A</v>
      </c>
      <c r="I173" s="8">
        <v>-0.81599999999999995</v>
      </c>
      <c r="J173" s="8">
        <v>-6.26</v>
      </c>
      <c r="K173" s="25" t="s">
        <v>734</v>
      </c>
      <c r="L173" s="85" t="str">
        <f t="shared" si="28"/>
        <v>Yes</v>
      </c>
    </row>
    <row r="174" spans="1:12" x14ac:dyDescent="0.25">
      <c r="A174" s="108" t="s">
        <v>464</v>
      </c>
      <c r="B174" s="21" t="s">
        <v>213</v>
      </c>
      <c r="C174" s="4">
        <v>8.3625606689000005</v>
      </c>
      <c r="D174" s="7" t="str">
        <f t="shared" si="25"/>
        <v>N/A</v>
      </c>
      <c r="E174" s="4">
        <v>8.0745803000999992</v>
      </c>
      <c r="F174" s="7" t="str">
        <f t="shared" si="26"/>
        <v>N/A</v>
      </c>
      <c r="G174" s="4">
        <v>7.8718993745999999</v>
      </c>
      <c r="H174" s="7" t="str">
        <f t="shared" si="27"/>
        <v>N/A</v>
      </c>
      <c r="I174" s="8">
        <v>-3.44</v>
      </c>
      <c r="J174" s="8">
        <v>-2.5099999999999998</v>
      </c>
      <c r="K174" s="25" t="s">
        <v>734</v>
      </c>
      <c r="L174" s="85" t="str">
        <f t="shared" si="28"/>
        <v>Yes</v>
      </c>
    </row>
    <row r="175" spans="1:12" x14ac:dyDescent="0.25">
      <c r="A175" s="108" t="s">
        <v>465</v>
      </c>
      <c r="B175" s="21" t="s">
        <v>213</v>
      </c>
      <c r="C175" s="4">
        <v>20.073384643000001</v>
      </c>
      <c r="D175" s="7" t="str">
        <f t="shared" si="25"/>
        <v>N/A</v>
      </c>
      <c r="E175" s="4">
        <v>18.621321996999999</v>
      </c>
      <c r="F175" s="7" t="str">
        <f t="shared" si="26"/>
        <v>N/A</v>
      </c>
      <c r="G175" s="4">
        <v>15.932642487000001</v>
      </c>
      <c r="H175" s="7" t="str">
        <f t="shared" si="27"/>
        <v>N/A</v>
      </c>
      <c r="I175" s="8">
        <v>-7.23</v>
      </c>
      <c r="J175" s="8">
        <v>-14.4</v>
      </c>
      <c r="K175" s="25" t="s">
        <v>734</v>
      </c>
      <c r="L175" s="85" t="str">
        <f t="shared" si="28"/>
        <v>Yes</v>
      </c>
    </row>
    <row r="176" spans="1:12" x14ac:dyDescent="0.25">
      <c r="A176" s="108" t="s">
        <v>1335</v>
      </c>
      <c r="B176" s="21" t="s">
        <v>213</v>
      </c>
      <c r="C176" s="4">
        <v>0.60926186100000002</v>
      </c>
      <c r="D176" s="7" t="str">
        <f t="shared" si="25"/>
        <v>N/A</v>
      </c>
      <c r="E176" s="4">
        <v>0.67783871060000001</v>
      </c>
      <c r="F176" s="7" t="str">
        <f t="shared" si="26"/>
        <v>N/A</v>
      </c>
      <c r="G176" s="4">
        <v>0.58410767009999998</v>
      </c>
      <c r="H176" s="7" t="str">
        <f t="shared" si="27"/>
        <v>N/A</v>
      </c>
      <c r="I176" s="8">
        <v>11.26</v>
      </c>
      <c r="J176" s="8">
        <v>-13.8</v>
      </c>
      <c r="K176" s="25" t="s">
        <v>734</v>
      </c>
      <c r="L176" s="85" t="str">
        <f t="shared" si="28"/>
        <v>Yes</v>
      </c>
    </row>
    <row r="177" spans="1:12" x14ac:dyDescent="0.25">
      <c r="A177" s="108" t="s">
        <v>1336</v>
      </c>
      <c r="B177" s="21" t="s">
        <v>213</v>
      </c>
      <c r="C177" s="4">
        <v>20</v>
      </c>
      <c r="D177" s="7" t="str">
        <f t="shared" si="25"/>
        <v>N/A</v>
      </c>
      <c r="E177" s="4">
        <v>25.531914894</v>
      </c>
      <c r="F177" s="7" t="str">
        <f t="shared" si="26"/>
        <v>N/A</v>
      </c>
      <c r="G177" s="4">
        <v>23.703703703999999</v>
      </c>
      <c r="H177" s="7" t="str">
        <f t="shared" si="27"/>
        <v>N/A</v>
      </c>
      <c r="I177" s="8">
        <v>27.66</v>
      </c>
      <c r="J177" s="8">
        <v>-7.16</v>
      </c>
      <c r="K177" s="25" t="s">
        <v>734</v>
      </c>
      <c r="L177" s="85" t="str">
        <f t="shared" si="28"/>
        <v>Yes</v>
      </c>
    </row>
    <row r="178" spans="1:12" x14ac:dyDescent="0.25">
      <c r="A178" s="108" t="s">
        <v>1337</v>
      </c>
      <c r="B178" s="21" t="s">
        <v>213</v>
      </c>
      <c r="C178" s="4">
        <v>2.4109675386</v>
      </c>
      <c r="D178" s="7" t="str">
        <f t="shared" si="25"/>
        <v>N/A</v>
      </c>
      <c r="E178" s="4">
        <v>2.8384279476000001</v>
      </c>
      <c r="F178" s="7" t="str">
        <f t="shared" si="26"/>
        <v>N/A</v>
      </c>
      <c r="G178" s="4">
        <v>2.4877149877</v>
      </c>
      <c r="H178" s="7" t="str">
        <f t="shared" si="27"/>
        <v>N/A</v>
      </c>
      <c r="I178" s="8">
        <v>17.73</v>
      </c>
      <c r="J178" s="8">
        <v>-12.4</v>
      </c>
      <c r="K178" s="25" t="s">
        <v>734</v>
      </c>
      <c r="L178" s="85" t="str">
        <f t="shared" si="28"/>
        <v>Yes</v>
      </c>
    </row>
    <row r="179" spans="1:12" x14ac:dyDescent="0.25">
      <c r="A179" s="108" t="s">
        <v>1338</v>
      </c>
      <c r="B179" s="21" t="s">
        <v>213</v>
      </c>
      <c r="C179" s="4">
        <v>0.5101498565</v>
      </c>
      <c r="D179" s="7" t="str">
        <f t="shared" si="25"/>
        <v>N/A</v>
      </c>
      <c r="E179" s="4">
        <v>0.56826623089999995</v>
      </c>
      <c r="F179" s="7" t="str">
        <f t="shared" si="26"/>
        <v>N/A</v>
      </c>
      <c r="G179" s="4">
        <v>0.46026280650000001</v>
      </c>
      <c r="H179" s="7" t="str">
        <f t="shared" si="27"/>
        <v>N/A</v>
      </c>
      <c r="I179" s="8">
        <v>11.39</v>
      </c>
      <c r="J179" s="8">
        <v>-19</v>
      </c>
      <c r="K179" s="25" t="s">
        <v>734</v>
      </c>
      <c r="L179" s="85" t="str">
        <f t="shared" si="28"/>
        <v>Yes</v>
      </c>
    </row>
    <row r="180" spans="1:12" x14ac:dyDescent="0.25">
      <c r="A180" s="108" t="s">
        <v>1339</v>
      </c>
      <c r="B180" s="21" t="s">
        <v>213</v>
      </c>
      <c r="C180" s="4">
        <v>0</v>
      </c>
      <c r="D180" s="7" t="str">
        <f t="shared" si="25"/>
        <v>N/A</v>
      </c>
      <c r="E180" s="4">
        <v>0</v>
      </c>
      <c r="F180" s="7" t="str">
        <f t="shared" si="26"/>
        <v>N/A</v>
      </c>
      <c r="G180" s="4">
        <v>6.8175620000000001E-3</v>
      </c>
      <c r="H180" s="7" t="str">
        <f t="shared" si="27"/>
        <v>N/A</v>
      </c>
      <c r="I180" s="8" t="s">
        <v>1750</v>
      </c>
      <c r="J180" s="8" t="s">
        <v>1750</v>
      </c>
      <c r="K180" s="25" t="s">
        <v>734</v>
      </c>
      <c r="L180" s="85" t="str">
        <f t="shared" si="28"/>
        <v>N/A</v>
      </c>
    </row>
    <row r="181" spans="1:12" x14ac:dyDescent="0.25">
      <c r="A181" s="108" t="s">
        <v>86</v>
      </c>
      <c r="B181" s="21" t="s">
        <v>213</v>
      </c>
      <c r="C181" s="4">
        <v>2.6607538803000002</v>
      </c>
      <c r="D181" s="7" t="str">
        <f t="shared" si="25"/>
        <v>N/A</v>
      </c>
      <c r="E181" s="4">
        <v>2.4640657084000002</v>
      </c>
      <c r="F181" s="7" t="str">
        <f t="shared" si="26"/>
        <v>N/A</v>
      </c>
      <c r="G181" s="4">
        <v>4.5951859955999996</v>
      </c>
      <c r="H181" s="7" t="str">
        <f t="shared" si="27"/>
        <v>N/A</v>
      </c>
      <c r="I181" s="8">
        <v>-7.39</v>
      </c>
      <c r="J181" s="8">
        <v>86.49</v>
      </c>
      <c r="K181" s="25" t="s">
        <v>734</v>
      </c>
      <c r="L181" s="85" t="str">
        <f t="shared" si="28"/>
        <v>No</v>
      </c>
    </row>
    <row r="182" spans="1:12" x14ac:dyDescent="0.25">
      <c r="A182" s="108" t="s">
        <v>87</v>
      </c>
      <c r="B182" s="21" t="s">
        <v>213</v>
      </c>
      <c r="C182" s="4">
        <v>58.994380200999998</v>
      </c>
      <c r="D182" s="7" t="str">
        <f t="shared" si="25"/>
        <v>N/A</v>
      </c>
      <c r="E182" s="4">
        <v>59.182139575999997</v>
      </c>
      <c r="F182" s="7" t="str">
        <f t="shared" si="26"/>
        <v>N/A</v>
      </c>
      <c r="G182" s="4">
        <v>55.016040594000003</v>
      </c>
      <c r="H182" s="7" t="str">
        <f t="shared" si="27"/>
        <v>N/A</v>
      </c>
      <c r="I182" s="8">
        <v>0.31830000000000003</v>
      </c>
      <c r="J182" s="8">
        <v>-7.04</v>
      </c>
      <c r="K182" s="25" t="s">
        <v>734</v>
      </c>
      <c r="L182" s="85" t="str">
        <f t="shared" si="28"/>
        <v>Yes</v>
      </c>
    </row>
    <row r="183" spans="1:12" x14ac:dyDescent="0.25">
      <c r="A183" s="108" t="s">
        <v>466</v>
      </c>
      <c r="B183" s="21" t="s">
        <v>213</v>
      </c>
      <c r="C183" s="4">
        <v>36</v>
      </c>
      <c r="D183" s="7" t="str">
        <f t="shared" si="25"/>
        <v>N/A</v>
      </c>
      <c r="E183" s="4">
        <v>27.659574467999999</v>
      </c>
      <c r="F183" s="7" t="str">
        <f t="shared" si="26"/>
        <v>N/A</v>
      </c>
      <c r="G183" s="4">
        <v>17.777777778000001</v>
      </c>
      <c r="H183" s="7" t="str">
        <f t="shared" si="27"/>
        <v>N/A</v>
      </c>
      <c r="I183" s="8">
        <v>-23.2</v>
      </c>
      <c r="J183" s="8">
        <v>-35.700000000000003</v>
      </c>
      <c r="K183" s="25" t="s">
        <v>734</v>
      </c>
      <c r="L183" s="85" t="str">
        <f t="shared" si="28"/>
        <v>No</v>
      </c>
    </row>
    <row r="184" spans="1:12" x14ac:dyDescent="0.25">
      <c r="A184" s="108" t="s">
        <v>467</v>
      </c>
      <c r="B184" s="21" t="s">
        <v>213</v>
      </c>
      <c r="C184" s="4">
        <v>75.370312007999999</v>
      </c>
      <c r="D184" s="7" t="str">
        <f t="shared" si="25"/>
        <v>N/A</v>
      </c>
      <c r="E184" s="4">
        <v>78.216325159999997</v>
      </c>
      <c r="F184" s="7" t="str">
        <f t="shared" si="26"/>
        <v>N/A</v>
      </c>
      <c r="G184" s="4">
        <v>70.254914005000003</v>
      </c>
      <c r="H184" s="7" t="str">
        <f t="shared" si="27"/>
        <v>N/A</v>
      </c>
      <c r="I184" s="8">
        <v>3.7759999999999998</v>
      </c>
      <c r="J184" s="8">
        <v>-10.199999999999999</v>
      </c>
      <c r="K184" s="25" t="s">
        <v>734</v>
      </c>
      <c r="L184" s="85" t="str">
        <f t="shared" si="28"/>
        <v>Yes</v>
      </c>
    </row>
    <row r="185" spans="1:12" x14ac:dyDescent="0.25">
      <c r="A185" s="108" t="s">
        <v>468</v>
      </c>
      <c r="B185" s="21" t="s">
        <v>213</v>
      </c>
      <c r="C185" s="4">
        <v>55.604563007000003</v>
      </c>
      <c r="D185" s="7" t="str">
        <f t="shared" si="25"/>
        <v>N/A</v>
      </c>
      <c r="E185" s="4">
        <v>55.894369335999997</v>
      </c>
      <c r="F185" s="7" t="str">
        <f t="shared" si="26"/>
        <v>N/A</v>
      </c>
      <c r="G185" s="4">
        <v>51.718080247000003</v>
      </c>
      <c r="H185" s="7" t="str">
        <f t="shared" si="27"/>
        <v>N/A</v>
      </c>
      <c r="I185" s="8">
        <v>0.5212</v>
      </c>
      <c r="J185" s="8">
        <v>-7.47</v>
      </c>
      <c r="K185" s="25" t="s">
        <v>734</v>
      </c>
      <c r="L185" s="85" t="str">
        <f t="shared" si="28"/>
        <v>Yes</v>
      </c>
    </row>
    <row r="186" spans="1:12" x14ac:dyDescent="0.25">
      <c r="A186" s="108" t="s">
        <v>469</v>
      </c>
      <c r="B186" s="21" t="s">
        <v>213</v>
      </c>
      <c r="C186" s="4">
        <v>66.923214604999998</v>
      </c>
      <c r="D186" s="7" t="str">
        <f t="shared" si="25"/>
        <v>N/A</v>
      </c>
      <c r="E186" s="4">
        <v>64.616154038999994</v>
      </c>
      <c r="F186" s="7" t="str">
        <f t="shared" si="26"/>
        <v>N/A</v>
      </c>
      <c r="G186" s="4">
        <v>61.392146169</v>
      </c>
      <c r="H186" s="7" t="str">
        <f t="shared" si="27"/>
        <v>N/A</v>
      </c>
      <c r="I186" s="8">
        <v>-3.45</v>
      </c>
      <c r="J186" s="8">
        <v>-4.99</v>
      </c>
      <c r="K186" s="25" t="s">
        <v>734</v>
      </c>
      <c r="L186" s="85" t="str">
        <f t="shared" si="28"/>
        <v>Yes</v>
      </c>
    </row>
    <row r="187" spans="1:12" x14ac:dyDescent="0.25">
      <c r="A187" s="108" t="s">
        <v>116</v>
      </c>
      <c r="B187" s="21" t="s">
        <v>213</v>
      </c>
      <c r="C187" s="4">
        <v>83.167621311999994</v>
      </c>
      <c r="D187" s="7" t="str">
        <f t="shared" si="25"/>
        <v>N/A</v>
      </c>
      <c r="E187" s="4">
        <v>84.476519221999993</v>
      </c>
      <c r="F187" s="7" t="str">
        <f t="shared" si="26"/>
        <v>N/A</v>
      </c>
      <c r="G187" s="4">
        <v>79.096102966999993</v>
      </c>
      <c r="H187" s="7" t="str">
        <f t="shared" si="27"/>
        <v>N/A</v>
      </c>
      <c r="I187" s="8">
        <v>1.5740000000000001</v>
      </c>
      <c r="J187" s="8">
        <v>-6.37</v>
      </c>
      <c r="K187" s="25" t="s">
        <v>734</v>
      </c>
      <c r="L187" s="85" t="str">
        <f t="shared" si="28"/>
        <v>Yes</v>
      </c>
    </row>
    <row r="188" spans="1:12" x14ac:dyDescent="0.25">
      <c r="A188" s="108" t="s">
        <v>470</v>
      </c>
      <c r="B188" s="21" t="s">
        <v>213</v>
      </c>
      <c r="C188" s="4">
        <v>34</v>
      </c>
      <c r="D188" s="7" t="str">
        <f t="shared" si="25"/>
        <v>N/A</v>
      </c>
      <c r="E188" s="4">
        <v>31.914893617000001</v>
      </c>
      <c r="F188" s="7" t="str">
        <f t="shared" si="26"/>
        <v>N/A</v>
      </c>
      <c r="G188" s="4">
        <v>35.555555556000002</v>
      </c>
      <c r="H188" s="7" t="str">
        <f t="shared" si="27"/>
        <v>N/A</v>
      </c>
      <c r="I188" s="8">
        <v>-6.13</v>
      </c>
      <c r="J188" s="8">
        <v>11.41</v>
      </c>
      <c r="K188" s="25" t="s">
        <v>734</v>
      </c>
      <c r="L188" s="85" t="str">
        <f t="shared" si="28"/>
        <v>Yes</v>
      </c>
    </row>
    <row r="189" spans="1:12" x14ac:dyDescent="0.25">
      <c r="A189" s="108" t="s">
        <v>471</v>
      </c>
      <c r="B189" s="21" t="s">
        <v>213</v>
      </c>
      <c r="C189" s="4">
        <v>85.723290262000006</v>
      </c>
      <c r="D189" s="7" t="str">
        <f t="shared" si="25"/>
        <v>N/A</v>
      </c>
      <c r="E189" s="4">
        <v>87.722539468999997</v>
      </c>
      <c r="F189" s="7" t="str">
        <f t="shared" si="26"/>
        <v>N/A</v>
      </c>
      <c r="G189" s="4">
        <v>81.649262898999993</v>
      </c>
      <c r="H189" s="7" t="str">
        <f t="shared" si="27"/>
        <v>N/A</v>
      </c>
      <c r="I189" s="8">
        <v>2.3319999999999999</v>
      </c>
      <c r="J189" s="8">
        <v>-6.92</v>
      </c>
      <c r="K189" s="25" t="s">
        <v>734</v>
      </c>
      <c r="L189" s="85" t="str">
        <f t="shared" si="28"/>
        <v>Yes</v>
      </c>
    </row>
    <row r="190" spans="1:12" x14ac:dyDescent="0.25">
      <c r="A190" s="108" t="s">
        <v>472</v>
      </c>
      <c r="B190" s="21" t="s">
        <v>213</v>
      </c>
      <c r="C190" s="4">
        <v>83.425443724000004</v>
      </c>
      <c r="D190" s="7" t="str">
        <f t="shared" si="25"/>
        <v>N/A</v>
      </c>
      <c r="E190" s="4">
        <v>85.241791710000001</v>
      </c>
      <c r="F190" s="7" t="str">
        <f t="shared" si="26"/>
        <v>N/A</v>
      </c>
      <c r="G190" s="4">
        <v>79.831002740000002</v>
      </c>
      <c r="H190" s="7" t="str">
        <f t="shared" si="27"/>
        <v>N/A</v>
      </c>
      <c r="I190" s="8">
        <v>2.177</v>
      </c>
      <c r="J190" s="8">
        <v>-6.35</v>
      </c>
      <c r="K190" s="25" t="s">
        <v>734</v>
      </c>
      <c r="L190" s="85" t="str">
        <f t="shared" si="28"/>
        <v>Yes</v>
      </c>
    </row>
    <row r="191" spans="1:12" x14ac:dyDescent="0.25">
      <c r="A191" s="108" t="s">
        <v>473</v>
      </c>
      <c r="B191" s="21" t="s">
        <v>213</v>
      </c>
      <c r="C191" s="4">
        <v>80.633613745999995</v>
      </c>
      <c r="D191" s="7" t="str">
        <f t="shared" si="25"/>
        <v>N/A</v>
      </c>
      <c r="E191" s="4">
        <v>79.636575811</v>
      </c>
      <c r="F191" s="7" t="str">
        <f t="shared" si="26"/>
        <v>N/A</v>
      </c>
      <c r="G191" s="4">
        <v>75.511317152999993</v>
      </c>
      <c r="H191" s="7" t="str">
        <f t="shared" si="27"/>
        <v>N/A</v>
      </c>
      <c r="I191" s="8">
        <v>-1.24</v>
      </c>
      <c r="J191" s="8">
        <v>-5.18</v>
      </c>
      <c r="K191" s="25" t="s">
        <v>734</v>
      </c>
      <c r="L191" s="85" t="str">
        <f t="shared" si="28"/>
        <v>Yes</v>
      </c>
    </row>
    <row r="192" spans="1:12" x14ac:dyDescent="0.25">
      <c r="A192" s="108" t="s">
        <v>1340</v>
      </c>
      <c r="B192" s="21" t="s">
        <v>213</v>
      </c>
      <c r="C192" s="22">
        <v>5.1325531102999999</v>
      </c>
      <c r="D192" s="7" t="str">
        <f t="shared" si="25"/>
        <v>N/A</v>
      </c>
      <c r="E192" s="22">
        <v>4.9147788564999999</v>
      </c>
      <c r="F192" s="7" t="str">
        <f t="shared" si="26"/>
        <v>N/A</v>
      </c>
      <c r="G192" s="22">
        <v>5.1025006511999997</v>
      </c>
      <c r="H192" s="7" t="str">
        <f t="shared" si="27"/>
        <v>N/A</v>
      </c>
      <c r="I192" s="8">
        <v>-4.24</v>
      </c>
      <c r="J192" s="8">
        <v>3.82</v>
      </c>
      <c r="K192" s="25" t="s">
        <v>734</v>
      </c>
      <c r="L192" s="85" t="str">
        <f t="shared" si="28"/>
        <v>Yes</v>
      </c>
    </row>
    <row r="193" spans="1:12" x14ac:dyDescent="0.25">
      <c r="A193" s="108" t="s">
        <v>1341</v>
      </c>
      <c r="B193" s="21" t="s">
        <v>213</v>
      </c>
      <c r="C193" s="22">
        <v>8.5</v>
      </c>
      <c r="D193" s="7" t="str">
        <f t="shared" si="25"/>
        <v>N/A</v>
      </c>
      <c r="E193" s="22">
        <v>28</v>
      </c>
      <c r="F193" s="7" t="str">
        <f t="shared" si="26"/>
        <v>N/A</v>
      </c>
      <c r="G193" s="22">
        <v>2.875</v>
      </c>
      <c r="H193" s="7" t="str">
        <f t="shared" si="27"/>
        <v>N/A</v>
      </c>
      <c r="I193" s="8">
        <v>229.4</v>
      </c>
      <c r="J193" s="8">
        <v>-89.7</v>
      </c>
      <c r="K193" s="25" t="s">
        <v>734</v>
      </c>
      <c r="L193" s="85" t="str">
        <f t="shared" si="28"/>
        <v>No</v>
      </c>
    </row>
    <row r="194" spans="1:12" x14ac:dyDescent="0.25">
      <c r="A194" s="108" t="s">
        <v>1342</v>
      </c>
      <c r="B194" s="21" t="s">
        <v>213</v>
      </c>
      <c r="C194" s="22">
        <v>12.058230683</v>
      </c>
      <c r="D194" s="7" t="str">
        <f t="shared" si="25"/>
        <v>N/A</v>
      </c>
      <c r="E194" s="22">
        <v>12.217809868</v>
      </c>
      <c r="F194" s="7" t="str">
        <f t="shared" si="26"/>
        <v>N/A</v>
      </c>
      <c r="G194" s="22">
        <v>13.042253520999999</v>
      </c>
      <c r="H194" s="7" t="str">
        <f t="shared" si="27"/>
        <v>N/A</v>
      </c>
      <c r="I194" s="8">
        <v>1.323</v>
      </c>
      <c r="J194" s="8">
        <v>6.7480000000000002</v>
      </c>
      <c r="K194" s="25" t="s">
        <v>734</v>
      </c>
      <c r="L194" s="85" t="str">
        <f t="shared" si="28"/>
        <v>Yes</v>
      </c>
    </row>
    <row r="195" spans="1:12" x14ac:dyDescent="0.25">
      <c r="A195" s="108" t="s">
        <v>1343</v>
      </c>
      <c r="B195" s="21" t="s">
        <v>213</v>
      </c>
      <c r="C195" s="22">
        <v>4.7911459437000001</v>
      </c>
      <c r="D195" s="7" t="str">
        <f t="shared" si="25"/>
        <v>N/A</v>
      </c>
      <c r="E195" s="22">
        <v>4.4806807728000004</v>
      </c>
      <c r="F195" s="7" t="str">
        <f t="shared" si="26"/>
        <v>N/A</v>
      </c>
      <c r="G195" s="22">
        <v>4.6715018968999997</v>
      </c>
      <c r="H195" s="7" t="str">
        <f t="shared" si="27"/>
        <v>N/A</v>
      </c>
      <c r="I195" s="8">
        <v>-6.48</v>
      </c>
      <c r="J195" s="8">
        <v>4.2590000000000003</v>
      </c>
      <c r="K195" s="25" t="s">
        <v>734</v>
      </c>
      <c r="L195" s="85" t="str">
        <f t="shared" si="28"/>
        <v>Yes</v>
      </c>
    </row>
    <row r="196" spans="1:12" x14ac:dyDescent="0.25">
      <c r="A196" s="108" t="s">
        <v>1344</v>
      </c>
      <c r="B196" s="21" t="s">
        <v>213</v>
      </c>
      <c r="C196" s="22">
        <v>3.0878288007000001</v>
      </c>
      <c r="D196" s="7" t="str">
        <f t="shared" si="25"/>
        <v>N/A</v>
      </c>
      <c r="E196" s="22">
        <v>3.0120859444999999</v>
      </c>
      <c r="F196" s="7" t="str">
        <f t="shared" si="26"/>
        <v>N/A</v>
      </c>
      <c r="G196" s="22">
        <v>3.0419341036</v>
      </c>
      <c r="H196" s="7" t="str">
        <f t="shared" si="27"/>
        <v>N/A</v>
      </c>
      <c r="I196" s="8">
        <v>-2.4500000000000002</v>
      </c>
      <c r="J196" s="8">
        <v>0.9909</v>
      </c>
      <c r="K196" s="25" t="s">
        <v>734</v>
      </c>
      <c r="L196" s="85" t="str">
        <f t="shared" si="28"/>
        <v>Yes</v>
      </c>
    </row>
    <row r="197" spans="1:12" x14ac:dyDescent="0.25">
      <c r="A197" s="108" t="s">
        <v>1345</v>
      </c>
      <c r="B197" s="21" t="s">
        <v>213</v>
      </c>
      <c r="C197" s="22">
        <v>161.88248336999999</v>
      </c>
      <c r="D197" s="7" t="str">
        <f t="shared" si="25"/>
        <v>N/A</v>
      </c>
      <c r="E197" s="22">
        <v>159.54620123000001</v>
      </c>
      <c r="F197" s="7" t="str">
        <f t="shared" si="26"/>
        <v>N/A</v>
      </c>
      <c r="G197" s="22">
        <v>154.90809628</v>
      </c>
      <c r="H197" s="7" t="str">
        <f t="shared" si="27"/>
        <v>N/A</v>
      </c>
      <c r="I197" s="8">
        <v>-1.44</v>
      </c>
      <c r="J197" s="8">
        <v>-2.91</v>
      </c>
      <c r="K197" s="25" t="s">
        <v>734</v>
      </c>
      <c r="L197" s="85" t="str">
        <f t="shared" si="28"/>
        <v>Yes</v>
      </c>
    </row>
    <row r="198" spans="1:12" x14ac:dyDescent="0.25">
      <c r="A198" s="108" t="s">
        <v>1346</v>
      </c>
      <c r="B198" s="21" t="s">
        <v>213</v>
      </c>
      <c r="C198" s="22">
        <v>286.2</v>
      </c>
      <c r="D198" s="7" t="str">
        <f t="shared" si="25"/>
        <v>N/A</v>
      </c>
      <c r="E198" s="22">
        <v>272.83333333000002</v>
      </c>
      <c r="F198" s="7" t="str">
        <f t="shared" si="26"/>
        <v>N/A</v>
      </c>
      <c r="G198" s="22">
        <v>103.78125</v>
      </c>
      <c r="H198" s="7" t="str">
        <f t="shared" si="27"/>
        <v>N/A</v>
      </c>
      <c r="I198" s="8">
        <v>-4.67</v>
      </c>
      <c r="J198" s="8">
        <v>-62</v>
      </c>
      <c r="K198" s="25" t="s">
        <v>734</v>
      </c>
      <c r="L198" s="85" t="str">
        <f t="shared" si="28"/>
        <v>No</v>
      </c>
    </row>
    <row r="199" spans="1:12" x14ac:dyDescent="0.25">
      <c r="A199" s="108" t="s">
        <v>1347</v>
      </c>
      <c r="B199" s="21" t="s">
        <v>213</v>
      </c>
      <c r="C199" s="22">
        <v>200.93464051999999</v>
      </c>
      <c r="D199" s="7" t="str">
        <f t="shared" si="25"/>
        <v>N/A</v>
      </c>
      <c r="E199" s="22">
        <v>198.59763314</v>
      </c>
      <c r="F199" s="7" t="str">
        <f t="shared" si="26"/>
        <v>N/A</v>
      </c>
      <c r="G199" s="22">
        <v>181.41358025</v>
      </c>
      <c r="H199" s="7" t="str">
        <f t="shared" si="27"/>
        <v>N/A</v>
      </c>
      <c r="I199" s="8">
        <v>-1.1599999999999999</v>
      </c>
      <c r="J199" s="8">
        <v>-8.65</v>
      </c>
      <c r="K199" s="25" t="s">
        <v>734</v>
      </c>
      <c r="L199" s="85" t="str">
        <f t="shared" si="28"/>
        <v>Yes</v>
      </c>
    </row>
    <row r="200" spans="1:12" x14ac:dyDescent="0.25">
      <c r="A200" s="108" t="s">
        <v>1348</v>
      </c>
      <c r="B200" s="21" t="s">
        <v>213</v>
      </c>
      <c r="C200" s="22">
        <v>136.81944444000001</v>
      </c>
      <c r="D200" s="7" t="str">
        <f t="shared" si="25"/>
        <v>N/A</v>
      </c>
      <c r="E200" s="22">
        <v>133.53594770999999</v>
      </c>
      <c r="F200" s="7" t="str">
        <f t="shared" si="26"/>
        <v>N/A</v>
      </c>
      <c r="G200" s="22">
        <v>145.28625954</v>
      </c>
      <c r="H200" s="7" t="str">
        <f t="shared" si="27"/>
        <v>N/A</v>
      </c>
      <c r="I200" s="8">
        <v>-2.4</v>
      </c>
      <c r="J200" s="8">
        <v>8.7989999999999995</v>
      </c>
      <c r="K200" s="25" t="s">
        <v>734</v>
      </c>
      <c r="L200" s="85" t="str">
        <f t="shared" si="28"/>
        <v>Yes</v>
      </c>
    </row>
    <row r="201" spans="1:12" x14ac:dyDescent="0.25">
      <c r="A201" s="108" t="s">
        <v>1349</v>
      </c>
      <c r="B201" s="21" t="s">
        <v>213</v>
      </c>
      <c r="C201" s="22" t="s">
        <v>1750</v>
      </c>
      <c r="D201" s="7" t="str">
        <f t="shared" si="25"/>
        <v>N/A</v>
      </c>
      <c r="E201" s="22" t="s">
        <v>1750</v>
      </c>
      <c r="F201" s="7" t="str">
        <f t="shared" si="26"/>
        <v>N/A</v>
      </c>
      <c r="G201" s="22">
        <v>18</v>
      </c>
      <c r="H201" s="7" t="str">
        <f t="shared" si="27"/>
        <v>N/A</v>
      </c>
      <c r="I201" s="8" t="s">
        <v>1750</v>
      </c>
      <c r="J201" s="8" t="s">
        <v>1750</v>
      </c>
      <c r="K201" s="25" t="s">
        <v>734</v>
      </c>
      <c r="L201" s="85" t="str">
        <f t="shared" si="28"/>
        <v>N/A</v>
      </c>
    </row>
    <row r="202" spans="1:12" x14ac:dyDescent="0.25">
      <c r="A202" s="108" t="s">
        <v>28</v>
      </c>
      <c r="B202" s="21" t="s">
        <v>213</v>
      </c>
      <c r="C202" s="4">
        <v>3.5204798444000001</v>
      </c>
      <c r="D202" s="7" t="str">
        <f t="shared" si="25"/>
        <v>N/A</v>
      </c>
      <c r="E202" s="4">
        <v>3.4810567045999998</v>
      </c>
      <c r="F202" s="7" t="str">
        <f t="shared" si="26"/>
        <v>N/A</v>
      </c>
      <c r="G202" s="4">
        <v>3.1672183948999999</v>
      </c>
      <c r="H202" s="7" t="str">
        <f t="shared" si="27"/>
        <v>N/A</v>
      </c>
      <c r="I202" s="8">
        <v>-1.1200000000000001</v>
      </c>
      <c r="J202" s="8">
        <v>-9.02</v>
      </c>
      <c r="K202" s="25" t="s">
        <v>734</v>
      </c>
      <c r="L202" s="85" t="str">
        <f t="shared" si="28"/>
        <v>Yes</v>
      </c>
    </row>
    <row r="203" spans="1:12" x14ac:dyDescent="0.25">
      <c r="A203" s="108" t="s">
        <v>123</v>
      </c>
      <c r="B203" s="21" t="s">
        <v>213</v>
      </c>
      <c r="C203" s="22">
        <v>11</v>
      </c>
      <c r="D203" s="7" t="str">
        <f t="shared" ref="D203:D213" si="29">IF($B203="N/A","N/A",IF(C203&gt;10,"No",IF(C203&lt;-10,"No","Yes")))</f>
        <v>N/A</v>
      </c>
      <c r="E203" s="22">
        <v>0</v>
      </c>
      <c r="F203" s="7" t="str">
        <f t="shared" ref="F203:F213" si="30">IF($B203="N/A","N/A",IF(E203&gt;10,"No",IF(E203&lt;-10,"No","Yes")))</f>
        <v>N/A</v>
      </c>
      <c r="G203" s="22">
        <v>11</v>
      </c>
      <c r="H203" s="7" t="str">
        <f t="shared" ref="H203:H213" si="31">IF($B203="N/A","N/A",IF(G203&gt;10,"No",IF(G203&lt;-10,"No","Yes")))</f>
        <v>N/A</v>
      </c>
      <c r="I203" s="8">
        <v>-100</v>
      </c>
      <c r="J203" s="8" t="s">
        <v>1750</v>
      </c>
      <c r="K203" s="10" t="s">
        <v>213</v>
      </c>
      <c r="L203" s="85" t="str">
        <f t="shared" ref="L203:L213" si="32">IF(J203="Div by 0", "N/A", IF(K203="N/A","N/A", IF(J203&gt;VALUE(MID(K203,1,2)), "No", IF(J203&lt;-1*VALUE(MID(K203,1,2)), "No", "Yes"))))</f>
        <v>N/A</v>
      </c>
    </row>
    <row r="204" spans="1:12" x14ac:dyDescent="0.25">
      <c r="A204" s="108" t="s">
        <v>124</v>
      </c>
      <c r="B204" s="21" t="s">
        <v>213</v>
      </c>
      <c r="C204" s="22">
        <v>11</v>
      </c>
      <c r="D204" s="7" t="str">
        <f t="shared" si="29"/>
        <v>N/A</v>
      </c>
      <c r="E204" s="22">
        <v>11</v>
      </c>
      <c r="F204" s="7" t="str">
        <f t="shared" si="30"/>
        <v>N/A</v>
      </c>
      <c r="G204" s="22">
        <v>12</v>
      </c>
      <c r="H204" s="7" t="str">
        <f t="shared" si="31"/>
        <v>N/A</v>
      </c>
      <c r="I204" s="8">
        <v>-50</v>
      </c>
      <c r="J204" s="8">
        <v>200</v>
      </c>
      <c r="K204" s="10" t="s">
        <v>213</v>
      </c>
      <c r="L204" s="85" t="str">
        <f t="shared" si="32"/>
        <v>N/A</v>
      </c>
    </row>
    <row r="205" spans="1:12" ht="25" x14ac:dyDescent="0.25">
      <c r="A205" s="108" t="s">
        <v>1597</v>
      </c>
      <c r="B205" s="21" t="s">
        <v>213</v>
      </c>
      <c r="C205" s="22">
        <v>11</v>
      </c>
      <c r="D205" s="7" t="str">
        <f t="shared" si="29"/>
        <v>N/A</v>
      </c>
      <c r="E205" s="22">
        <v>11</v>
      </c>
      <c r="F205" s="7" t="str">
        <f t="shared" si="30"/>
        <v>N/A</v>
      </c>
      <c r="G205" s="22">
        <v>11</v>
      </c>
      <c r="H205" s="7" t="str">
        <f t="shared" si="31"/>
        <v>N/A</v>
      </c>
      <c r="I205" s="8">
        <v>-57.1</v>
      </c>
      <c r="J205" s="8">
        <v>100</v>
      </c>
      <c r="K205" s="10" t="s">
        <v>213</v>
      </c>
      <c r="L205" s="85" t="str">
        <f t="shared" si="32"/>
        <v>N/A</v>
      </c>
    </row>
    <row r="206" spans="1:12" ht="25" x14ac:dyDescent="0.25">
      <c r="A206" s="108" t="s">
        <v>1350</v>
      </c>
      <c r="B206" s="21" t="s">
        <v>213</v>
      </c>
      <c r="C206" s="22">
        <v>15</v>
      </c>
      <c r="D206" s="7" t="str">
        <f t="shared" si="29"/>
        <v>N/A</v>
      </c>
      <c r="E206" s="22">
        <v>14</v>
      </c>
      <c r="F206" s="7" t="str">
        <f t="shared" si="30"/>
        <v>N/A</v>
      </c>
      <c r="G206" s="22">
        <v>15</v>
      </c>
      <c r="H206" s="7" t="str">
        <f t="shared" si="31"/>
        <v>N/A</v>
      </c>
      <c r="I206" s="8">
        <v>-6.67</v>
      </c>
      <c r="J206" s="8">
        <v>7.1429999999999998</v>
      </c>
      <c r="K206" s="10" t="s">
        <v>213</v>
      </c>
      <c r="L206" s="85" t="str">
        <f t="shared" si="32"/>
        <v>N/A</v>
      </c>
    </row>
    <row r="207" spans="1:12" x14ac:dyDescent="0.25">
      <c r="A207" s="108" t="s">
        <v>1598</v>
      </c>
      <c r="B207" s="21" t="s">
        <v>213</v>
      </c>
      <c r="C207" s="22">
        <v>11</v>
      </c>
      <c r="D207" s="7" t="str">
        <f t="shared" si="29"/>
        <v>N/A</v>
      </c>
      <c r="E207" s="22">
        <v>11</v>
      </c>
      <c r="F207" s="7" t="str">
        <f t="shared" si="30"/>
        <v>N/A</v>
      </c>
      <c r="G207" s="22">
        <v>11</v>
      </c>
      <c r="H207" s="7" t="str">
        <f t="shared" si="31"/>
        <v>N/A</v>
      </c>
      <c r="I207" s="8">
        <v>-42.9</v>
      </c>
      <c r="J207" s="8">
        <v>125</v>
      </c>
      <c r="K207" s="10" t="s">
        <v>213</v>
      </c>
      <c r="L207" s="85" t="str">
        <f t="shared" si="32"/>
        <v>N/A</v>
      </c>
    </row>
    <row r="208" spans="1:12" x14ac:dyDescent="0.25">
      <c r="A208" s="108" t="s">
        <v>1599</v>
      </c>
      <c r="B208" s="21" t="s">
        <v>213</v>
      </c>
      <c r="C208" s="22">
        <v>13</v>
      </c>
      <c r="D208" s="7" t="str">
        <f t="shared" si="29"/>
        <v>N/A</v>
      </c>
      <c r="E208" s="22">
        <v>11</v>
      </c>
      <c r="F208" s="7" t="str">
        <f t="shared" si="30"/>
        <v>N/A</v>
      </c>
      <c r="G208" s="22">
        <v>11</v>
      </c>
      <c r="H208" s="7" t="str">
        <f t="shared" si="31"/>
        <v>N/A</v>
      </c>
      <c r="I208" s="8">
        <v>-23.1</v>
      </c>
      <c r="J208" s="8">
        <v>10</v>
      </c>
      <c r="K208" s="10" t="s">
        <v>213</v>
      </c>
      <c r="L208" s="85" t="str">
        <f t="shared" si="32"/>
        <v>N/A</v>
      </c>
    </row>
    <row r="209" spans="1:12" x14ac:dyDescent="0.25">
      <c r="A209" s="108" t="s">
        <v>125</v>
      </c>
      <c r="B209" s="21" t="s">
        <v>213</v>
      </c>
      <c r="C209" s="26">
        <v>1142521</v>
      </c>
      <c r="D209" s="7" t="str">
        <f t="shared" si="29"/>
        <v>N/A</v>
      </c>
      <c r="E209" s="26">
        <v>755943</v>
      </c>
      <c r="F209" s="7" t="str">
        <f t="shared" si="30"/>
        <v>N/A</v>
      </c>
      <c r="G209" s="26">
        <v>1175532</v>
      </c>
      <c r="H209" s="7" t="str">
        <f t="shared" si="31"/>
        <v>N/A</v>
      </c>
      <c r="I209" s="8">
        <v>-33.799999999999997</v>
      </c>
      <c r="J209" s="8">
        <v>55.51</v>
      </c>
      <c r="K209" s="10" t="s">
        <v>213</v>
      </c>
      <c r="L209" s="85" t="str">
        <f t="shared" si="32"/>
        <v>N/A</v>
      </c>
    </row>
    <row r="210" spans="1:12" x14ac:dyDescent="0.25">
      <c r="A210" s="142" t="s">
        <v>1594</v>
      </c>
      <c r="B210" s="21" t="s">
        <v>213</v>
      </c>
      <c r="C210" s="26">
        <v>1094041</v>
      </c>
      <c r="D210" s="7" t="str">
        <f t="shared" si="29"/>
        <v>N/A</v>
      </c>
      <c r="E210" s="26">
        <v>752978</v>
      </c>
      <c r="F210" s="7" t="str">
        <f t="shared" si="30"/>
        <v>N/A</v>
      </c>
      <c r="G210" s="26">
        <v>1060029</v>
      </c>
      <c r="H210" s="7" t="str">
        <f t="shared" si="31"/>
        <v>N/A</v>
      </c>
      <c r="I210" s="8">
        <v>-31.2</v>
      </c>
      <c r="J210" s="8">
        <v>40.78</v>
      </c>
      <c r="K210" s="10" t="s">
        <v>213</v>
      </c>
      <c r="L210" s="85" t="str">
        <f t="shared" si="32"/>
        <v>N/A</v>
      </c>
    </row>
    <row r="211" spans="1:12" x14ac:dyDescent="0.25">
      <c r="A211" s="142" t="s">
        <v>1351</v>
      </c>
      <c r="B211" s="21" t="s">
        <v>213</v>
      </c>
      <c r="C211" s="26">
        <v>262046</v>
      </c>
      <c r="D211" s="7" t="str">
        <f t="shared" si="29"/>
        <v>N/A</v>
      </c>
      <c r="E211" s="26">
        <v>262046</v>
      </c>
      <c r="F211" s="7" t="str">
        <f t="shared" si="30"/>
        <v>N/A</v>
      </c>
      <c r="G211" s="26">
        <v>311006</v>
      </c>
      <c r="H211" s="7" t="str">
        <f t="shared" si="31"/>
        <v>N/A</v>
      </c>
      <c r="I211" s="8">
        <v>0</v>
      </c>
      <c r="J211" s="8">
        <v>18.68</v>
      </c>
      <c r="K211" s="10" t="s">
        <v>213</v>
      </c>
      <c r="L211" s="85" t="str">
        <f t="shared" si="32"/>
        <v>N/A</v>
      </c>
    </row>
    <row r="212" spans="1:12" x14ac:dyDescent="0.25">
      <c r="A212" s="142" t="s">
        <v>1588</v>
      </c>
      <c r="B212" s="21" t="s">
        <v>213</v>
      </c>
      <c r="C212" s="26">
        <v>368578</v>
      </c>
      <c r="D212" s="7" t="str">
        <f t="shared" si="29"/>
        <v>N/A</v>
      </c>
      <c r="E212" s="26">
        <v>441068</v>
      </c>
      <c r="F212" s="7" t="str">
        <f t="shared" si="30"/>
        <v>N/A</v>
      </c>
      <c r="G212" s="26">
        <v>529634</v>
      </c>
      <c r="H212" s="7" t="str">
        <f t="shared" si="31"/>
        <v>N/A</v>
      </c>
      <c r="I212" s="8">
        <v>19.670000000000002</v>
      </c>
      <c r="J212" s="8">
        <v>20.079999999999998</v>
      </c>
      <c r="K212" s="10" t="s">
        <v>213</v>
      </c>
      <c r="L212" s="85" t="str">
        <f t="shared" si="32"/>
        <v>N/A</v>
      </c>
    </row>
    <row r="213" spans="1:12" x14ac:dyDescent="0.25">
      <c r="A213" s="142" t="s">
        <v>1589</v>
      </c>
      <c r="B213" s="21" t="s">
        <v>213</v>
      </c>
      <c r="C213" s="26">
        <v>352810</v>
      </c>
      <c r="D213" s="7" t="str">
        <f t="shared" si="29"/>
        <v>N/A</v>
      </c>
      <c r="E213" s="26">
        <v>414308</v>
      </c>
      <c r="F213" s="7" t="str">
        <f t="shared" si="30"/>
        <v>N/A</v>
      </c>
      <c r="G213" s="26">
        <v>330888</v>
      </c>
      <c r="H213" s="7" t="str">
        <f t="shared" si="31"/>
        <v>N/A</v>
      </c>
      <c r="I213" s="8">
        <v>17.43</v>
      </c>
      <c r="J213" s="8">
        <v>-20.100000000000001</v>
      </c>
      <c r="K213" s="10" t="s">
        <v>213</v>
      </c>
      <c r="L213" s="85" t="str">
        <f t="shared" si="32"/>
        <v>N/A</v>
      </c>
    </row>
    <row r="214" spans="1:12" ht="25" x14ac:dyDescent="0.25">
      <c r="A214" s="108" t="s">
        <v>1352</v>
      </c>
      <c r="B214" s="21" t="s">
        <v>213</v>
      </c>
      <c r="C214" s="26">
        <v>2051688</v>
      </c>
      <c r="D214" s="7" t="str">
        <f t="shared" ref="D214:D228" si="33">IF($B214="N/A","N/A",IF(C214&gt;10,"No",IF(C214&lt;-10,"No","Yes")))</f>
        <v>N/A</v>
      </c>
      <c r="E214" s="26">
        <v>1868000</v>
      </c>
      <c r="F214" s="7" t="str">
        <f t="shared" ref="F214:F228" si="34">IF($B214="N/A","N/A",IF(E214&gt;10,"No",IF(E214&lt;-10,"No","Yes")))</f>
        <v>N/A</v>
      </c>
      <c r="G214" s="26">
        <v>1789017</v>
      </c>
      <c r="H214" s="7" t="str">
        <f t="shared" ref="H214:H228" si="35">IF($B214="N/A","N/A",IF(G214&gt;10,"No",IF(G214&lt;-10,"No","Yes")))</f>
        <v>N/A</v>
      </c>
      <c r="I214" s="8">
        <v>-8.9499999999999993</v>
      </c>
      <c r="J214" s="8">
        <v>-4.2300000000000004</v>
      </c>
      <c r="K214" s="25" t="s">
        <v>734</v>
      </c>
      <c r="L214" s="85" t="str">
        <f t="shared" ref="L214:L228" si="36">IF(J214="Div by 0", "N/A", IF(K214="N/A","N/A", IF(J214&gt;VALUE(MID(K214,1,2)), "No", IF(J214&lt;-1*VALUE(MID(K214,1,2)), "No", "Yes"))))</f>
        <v>Yes</v>
      </c>
    </row>
    <row r="215" spans="1:12" x14ac:dyDescent="0.25">
      <c r="A215" s="116" t="s">
        <v>646</v>
      </c>
      <c r="B215" s="21" t="s">
        <v>213</v>
      </c>
      <c r="C215" s="22">
        <v>3263</v>
      </c>
      <c r="D215" s="7" t="str">
        <f t="shared" si="33"/>
        <v>N/A</v>
      </c>
      <c r="E215" s="22">
        <v>3209</v>
      </c>
      <c r="F215" s="7" t="str">
        <f t="shared" si="34"/>
        <v>N/A</v>
      </c>
      <c r="G215" s="22">
        <v>3161</v>
      </c>
      <c r="H215" s="7" t="str">
        <f t="shared" si="35"/>
        <v>N/A</v>
      </c>
      <c r="I215" s="8">
        <v>-1.65</v>
      </c>
      <c r="J215" s="8">
        <v>-1.5</v>
      </c>
      <c r="K215" s="25" t="s">
        <v>734</v>
      </c>
      <c r="L215" s="85" t="str">
        <f t="shared" si="36"/>
        <v>Yes</v>
      </c>
    </row>
    <row r="216" spans="1:12" x14ac:dyDescent="0.25">
      <c r="A216" s="116" t="s">
        <v>1353</v>
      </c>
      <c r="B216" s="21" t="s">
        <v>213</v>
      </c>
      <c r="C216" s="26">
        <v>628.77352129999997</v>
      </c>
      <c r="D216" s="7" t="str">
        <f t="shared" si="33"/>
        <v>N/A</v>
      </c>
      <c r="E216" s="26">
        <v>582.11280772999999</v>
      </c>
      <c r="F216" s="7" t="str">
        <f t="shared" si="34"/>
        <v>N/A</v>
      </c>
      <c r="G216" s="26">
        <v>565.96551724000005</v>
      </c>
      <c r="H216" s="7" t="str">
        <f t="shared" si="35"/>
        <v>N/A</v>
      </c>
      <c r="I216" s="8">
        <v>-7.42</v>
      </c>
      <c r="J216" s="8">
        <v>-2.77</v>
      </c>
      <c r="K216" s="25" t="s">
        <v>734</v>
      </c>
      <c r="L216" s="85" t="str">
        <f t="shared" si="36"/>
        <v>Yes</v>
      </c>
    </row>
    <row r="217" spans="1:12" ht="25" x14ac:dyDescent="0.25">
      <c r="A217" s="108" t="s">
        <v>1354</v>
      </c>
      <c r="B217" s="21" t="s">
        <v>213</v>
      </c>
      <c r="C217" s="26">
        <v>1514567</v>
      </c>
      <c r="D217" s="7" t="str">
        <f t="shared" si="33"/>
        <v>N/A</v>
      </c>
      <c r="E217" s="26">
        <v>1412692</v>
      </c>
      <c r="F217" s="7" t="str">
        <f t="shared" si="34"/>
        <v>N/A</v>
      </c>
      <c r="G217" s="26">
        <v>1384183</v>
      </c>
      <c r="H217" s="7" t="str">
        <f t="shared" si="35"/>
        <v>N/A</v>
      </c>
      <c r="I217" s="8">
        <v>-6.73</v>
      </c>
      <c r="J217" s="8">
        <v>-2.02</v>
      </c>
      <c r="K217" s="25" t="s">
        <v>734</v>
      </c>
      <c r="L217" s="85" t="str">
        <f t="shared" si="36"/>
        <v>Yes</v>
      </c>
    </row>
    <row r="218" spans="1:12" x14ac:dyDescent="0.25">
      <c r="A218" s="116" t="s">
        <v>513</v>
      </c>
      <c r="B218" s="21" t="s">
        <v>213</v>
      </c>
      <c r="C218" s="22">
        <v>4109</v>
      </c>
      <c r="D218" s="7" t="str">
        <f t="shared" si="33"/>
        <v>N/A</v>
      </c>
      <c r="E218" s="22">
        <v>3769</v>
      </c>
      <c r="F218" s="7" t="str">
        <f t="shared" si="34"/>
        <v>N/A</v>
      </c>
      <c r="G218" s="22">
        <v>3542</v>
      </c>
      <c r="H218" s="7" t="str">
        <f t="shared" si="35"/>
        <v>N/A</v>
      </c>
      <c r="I218" s="8">
        <v>-8.27</v>
      </c>
      <c r="J218" s="8">
        <v>-6.02</v>
      </c>
      <c r="K218" s="25" t="s">
        <v>734</v>
      </c>
      <c r="L218" s="85" t="str">
        <f t="shared" si="36"/>
        <v>Yes</v>
      </c>
    </row>
    <row r="219" spans="1:12" x14ac:dyDescent="0.25">
      <c r="A219" s="108" t="s">
        <v>1355</v>
      </c>
      <c r="B219" s="21" t="s">
        <v>213</v>
      </c>
      <c r="C219" s="26">
        <v>368.59746897000002</v>
      </c>
      <c r="D219" s="7" t="str">
        <f t="shared" si="33"/>
        <v>N/A</v>
      </c>
      <c r="E219" s="26">
        <v>374.81878482000002</v>
      </c>
      <c r="F219" s="7" t="str">
        <f t="shared" si="34"/>
        <v>N/A</v>
      </c>
      <c r="G219" s="26">
        <v>390.79136081000001</v>
      </c>
      <c r="H219" s="7" t="str">
        <f t="shared" si="35"/>
        <v>N/A</v>
      </c>
      <c r="I219" s="8">
        <v>1.6879999999999999</v>
      </c>
      <c r="J219" s="8">
        <v>4.2610000000000001</v>
      </c>
      <c r="K219" s="25" t="s">
        <v>734</v>
      </c>
      <c r="L219" s="85" t="str">
        <f t="shared" si="36"/>
        <v>Yes</v>
      </c>
    </row>
    <row r="220" spans="1:12" ht="25" x14ac:dyDescent="0.25">
      <c r="A220" s="108" t="s">
        <v>1356</v>
      </c>
      <c r="B220" s="21" t="s">
        <v>213</v>
      </c>
      <c r="C220" s="26">
        <v>2211401</v>
      </c>
      <c r="D220" s="7" t="str">
        <f t="shared" si="33"/>
        <v>N/A</v>
      </c>
      <c r="E220" s="26">
        <v>2671542</v>
      </c>
      <c r="F220" s="7" t="str">
        <f t="shared" si="34"/>
        <v>N/A</v>
      </c>
      <c r="G220" s="26">
        <v>3551632</v>
      </c>
      <c r="H220" s="7" t="str">
        <f t="shared" si="35"/>
        <v>N/A</v>
      </c>
      <c r="I220" s="8">
        <v>20.81</v>
      </c>
      <c r="J220" s="8">
        <v>32.94</v>
      </c>
      <c r="K220" s="25" t="s">
        <v>734</v>
      </c>
      <c r="L220" s="85" t="str">
        <f t="shared" si="36"/>
        <v>No</v>
      </c>
    </row>
    <row r="221" spans="1:12" x14ac:dyDescent="0.25">
      <c r="A221" s="116" t="s">
        <v>514</v>
      </c>
      <c r="B221" s="21" t="s">
        <v>213</v>
      </c>
      <c r="C221" s="22">
        <v>3155</v>
      </c>
      <c r="D221" s="7" t="str">
        <f t="shared" si="33"/>
        <v>N/A</v>
      </c>
      <c r="E221" s="22">
        <v>4107</v>
      </c>
      <c r="F221" s="7" t="str">
        <f t="shared" si="34"/>
        <v>N/A</v>
      </c>
      <c r="G221" s="22">
        <v>5281</v>
      </c>
      <c r="H221" s="7" t="str">
        <f t="shared" si="35"/>
        <v>N/A</v>
      </c>
      <c r="I221" s="8">
        <v>30.17</v>
      </c>
      <c r="J221" s="8">
        <v>28.59</v>
      </c>
      <c r="K221" s="25" t="s">
        <v>734</v>
      </c>
      <c r="L221" s="85" t="str">
        <f t="shared" si="36"/>
        <v>Yes</v>
      </c>
    </row>
    <row r="222" spans="1:12" ht="25" x14ac:dyDescent="0.25">
      <c r="A222" s="108" t="s">
        <v>1357</v>
      </c>
      <c r="B222" s="21" t="s">
        <v>213</v>
      </c>
      <c r="C222" s="26">
        <v>700.91949287</v>
      </c>
      <c r="D222" s="7" t="str">
        <f t="shared" si="33"/>
        <v>N/A</v>
      </c>
      <c r="E222" s="26">
        <v>650.48502556999995</v>
      </c>
      <c r="F222" s="7" t="str">
        <f t="shared" si="34"/>
        <v>N/A</v>
      </c>
      <c r="G222" s="26">
        <v>672.53020260999995</v>
      </c>
      <c r="H222" s="7" t="str">
        <f t="shared" si="35"/>
        <v>N/A</v>
      </c>
      <c r="I222" s="8">
        <v>-7.2</v>
      </c>
      <c r="J222" s="8">
        <v>3.3889999999999998</v>
      </c>
      <c r="K222" s="25" t="s">
        <v>734</v>
      </c>
      <c r="L222" s="85" t="str">
        <f t="shared" si="36"/>
        <v>Yes</v>
      </c>
    </row>
    <row r="223" spans="1:12" ht="25" x14ac:dyDescent="0.25">
      <c r="A223" s="108" t="s">
        <v>1358</v>
      </c>
      <c r="B223" s="21" t="s">
        <v>213</v>
      </c>
      <c r="C223" s="26">
        <v>7389473</v>
      </c>
      <c r="D223" s="7" t="str">
        <f t="shared" si="33"/>
        <v>N/A</v>
      </c>
      <c r="E223" s="26">
        <v>8196017</v>
      </c>
      <c r="F223" s="7" t="str">
        <f t="shared" si="34"/>
        <v>N/A</v>
      </c>
      <c r="G223" s="26">
        <v>8032462</v>
      </c>
      <c r="H223" s="7" t="str">
        <f t="shared" si="35"/>
        <v>N/A</v>
      </c>
      <c r="I223" s="8">
        <v>10.91</v>
      </c>
      <c r="J223" s="8">
        <v>-2</v>
      </c>
      <c r="K223" s="25" t="s">
        <v>734</v>
      </c>
      <c r="L223" s="85" t="str">
        <f t="shared" si="36"/>
        <v>Yes</v>
      </c>
    </row>
    <row r="224" spans="1:12" x14ac:dyDescent="0.25">
      <c r="A224" s="108" t="s">
        <v>515</v>
      </c>
      <c r="B224" s="21" t="s">
        <v>213</v>
      </c>
      <c r="C224" s="22">
        <v>3445</v>
      </c>
      <c r="D224" s="7" t="str">
        <f t="shared" si="33"/>
        <v>N/A</v>
      </c>
      <c r="E224" s="22">
        <v>3097</v>
      </c>
      <c r="F224" s="7" t="str">
        <f t="shared" si="34"/>
        <v>N/A</v>
      </c>
      <c r="G224" s="22">
        <v>3331</v>
      </c>
      <c r="H224" s="7" t="str">
        <f t="shared" si="35"/>
        <v>N/A</v>
      </c>
      <c r="I224" s="8">
        <v>-10.1</v>
      </c>
      <c r="J224" s="8">
        <v>7.556</v>
      </c>
      <c r="K224" s="25" t="s">
        <v>734</v>
      </c>
      <c r="L224" s="85" t="str">
        <f t="shared" si="36"/>
        <v>Yes</v>
      </c>
    </row>
    <row r="225" spans="1:12" x14ac:dyDescent="0.25">
      <c r="A225" s="108" t="s">
        <v>1359</v>
      </c>
      <c r="B225" s="21" t="s">
        <v>213</v>
      </c>
      <c r="C225" s="26">
        <v>2144.9849057000001</v>
      </c>
      <c r="D225" s="7" t="str">
        <f t="shared" si="33"/>
        <v>N/A</v>
      </c>
      <c r="E225" s="26">
        <v>2646.4375202000001</v>
      </c>
      <c r="F225" s="7" t="str">
        <f t="shared" si="34"/>
        <v>N/A</v>
      </c>
      <c r="G225" s="26">
        <v>2411.4265986</v>
      </c>
      <c r="H225" s="7" t="str">
        <f t="shared" si="35"/>
        <v>N/A</v>
      </c>
      <c r="I225" s="8">
        <v>23.38</v>
      </c>
      <c r="J225" s="8">
        <v>-8.8800000000000008</v>
      </c>
      <c r="K225" s="25" t="s">
        <v>734</v>
      </c>
      <c r="L225" s="85" t="str">
        <f t="shared" si="36"/>
        <v>Yes</v>
      </c>
    </row>
    <row r="226" spans="1:12" ht="25" x14ac:dyDescent="0.25">
      <c r="A226" s="108" t="s">
        <v>1360</v>
      </c>
      <c r="B226" s="21" t="s">
        <v>213</v>
      </c>
      <c r="C226" s="26">
        <v>42288610</v>
      </c>
      <c r="D226" s="7" t="str">
        <f t="shared" si="33"/>
        <v>N/A</v>
      </c>
      <c r="E226" s="26">
        <v>37818152</v>
      </c>
      <c r="F226" s="7" t="str">
        <f t="shared" si="34"/>
        <v>N/A</v>
      </c>
      <c r="G226" s="26">
        <v>26093516</v>
      </c>
      <c r="H226" s="7" t="str">
        <f t="shared" si="35"/>
        <v>N/A</v>
      </c>
      <c r="I226" s="8">
        <v>-10.6</v>
      </c>
      <c r="J226" s="8">
        <v>-31</v>
      </c>
      <c r="K226" s="25" t="s">
        <v>734</v>
      </c>
      <c r="L226" s="85" t="str">
        <f t="shared" si="36"/>
        <v>No</v>
      </c>
    </row>
    <row r="227" spans="1:12" ht="25" x14ac:dyDescent="0.25">
      <c r="A227" s="108" t="s">
        <v>516</v>
      </c>
      <c r="B227" s="21" t="s">
        <v>213</v>
      </c>
      <c r="C227" s="22">
        <v>1505</v>
      </c>
      <c r="D227" s="7" t="str">
        <f t="shared" si="33"/>
        <v>N/A</v>
      </c>
      <c r="E227" s="22">
        <v>1509</v>
      </c>
      <c r="F227" s="7" t="str">
        <f t="shared" si="34"/>
        <v>N/A</v>
      </c>
      <c r="G227" s="22">
        <v>1487</v>
      </c>
      <c r="H227" s="7" t="str">
        <f t="shared" si="35"/>
        <v>N/A</v>
      </c>
      <c r="I227" s="8">
        <v>0.26579999999999998</v>
      </c>
      <c r="J227" s="8">
        <v>-1.46</v>
      </c>
      <c r="K227" s="25" t="s">
        <v>734</v>
      </c>
      <c r="L227" s="85" t="str">
        <f t="shared" si="36"/>
        <v>Yes</v>
      </c>
    </row>
    <row r="228" spans="1:12" ht="25" x14ac:dyDescent="0.25">
      <c r="A228" s="108" t="s">
        <v>1361</v>
      </c>
      <c r="B228" s="21" t="s">
        <v>213</v>
      </c>
      <c r="C228" s="26">
        <v>28098.744186</v>
      </c>
      <c r="D228" s="7" t="str">
        <f t="shared" si="33"/>
        <v>N/A</v>
      </c>
      <c r="E228" s="26">
        <v>25061.730948</v>
      </c>
      <c r="F228" s="7" t="str">
        <f t="shared" si="34"/>
        <v>N/A</v>
      </c>
      <c r="G228" s="26">
        <v>17547.757902000001</v>
      </c>
      <c r="H228" s="7" t="str">
        <f t="shared" si="35"/>
        <v>N/A</v>
      </c>
      <c r="I228" s="8">
        <v>-10.8</v>
      </c>
      <c r="J228" s="8">
        <v>-30</v>
      </c>
      <c r="K228" s="25" t="s">
        <v>734</v>
      </c>
      <c r="L228" s="85" t="str">
        <f t="shared" si="36"/>
        <v>Yes</v>
      </c>
    </row>
    <row r="229" spans="1:12" x14ac:dyDescent="0.25">
      <c r="A229" s="108" t="s">
        <v>1362</v>
      </c>
      <c r="B229" s="21" t="s">
        <v>213</v>
      </c>
      <c r="C229" s="10">
        <v>43621805</v>
      </c>
      <c r="D229" s="7" t="str">
        <f t="shared" ref="D229:D252" si="37">IF($B229="N/A","N/A",IF(C229&gt;10,"No",IF(C229&lt;-10,"No","Yes")))</f>
        <v>N/A</v>
      </c>
      <c r="E229" s="10">
        <v>39267496</v>
      </c>
      <c r="F229" s="7" t="str">
        <f t="shared" ref="F229:F252" si="38">IF($B229="N/A","N/A",IF(E229&gt;10,"No",IF(E229&lt;-10,"No","Yes")))</f>
        <v>N/A</v>
      </c>
      <c r="G229" s="10">
        <v>37427808</v>
      </c>
      <c r="H229" s="7" t="str">
        <f t="shared" ref="H229:H252" si="39">IF($B229="N/A","N/A",IF(G229&gt;10,"No",IF(G229&lt;-10,"No","Yes")))</f>
        <v>N/A</v>
      </c>
      <c r="I229" s="8">
        <v>-9.98</v>
      </c>
      <c r="J229" s="8">
        <v>-4.6900000000000004</v>
      </c>
      <c r="K229" s="25" t="s">
        <v>734</v>
      </c>
      <c r="L229" s="85" t="str">
        <f t="shared" ref="L229:L252" si="40">IF(J229="Div by 0", "N/A", IF(K229="N/A","N/A", IF(J229&gt;VALUE(MID(K229,1,2)), "No", IF(J229&lt;-1*VALUE(MID(K229,1,2)), "No", "Yes"))))</f>
        <v>Yes</v>
      </c>
    </row>
    <row r="230" spans="1:12" x14ac:dyDescent="0.25">
      <c r="A230" s="116" t="s">
        <v>1363</v>
      </c>
      <c r="B230" s="21" t="s">
        <v>213</v>
      </c>
      <c r="C230" s="1">
        <v>1743</v>
      </c>
      <c r="D230" s="7" t="str">
        <f t="shared" si="37"/>
        <v>N/A</v>
      </c>
      <c r="E230" s="1">
        <v>1754</v>
      </c>
      <c r="F230" s="7" t="str">
        <f t="shared" si="38"/>
        <v>N/A</v>
      </c>
      <c r="G230" s="1">
        <v>9598</v>
      </c>
      <c r="H230" s="7" t="str">
        <f t="shared" si="39"/>
        <v>N/A</v>
      </c>
      <c r="I230" s="8">
        <v>0.63109999999999999</v>
      </c>
      <c r="J230" s="8">
        <v>447.2</v>
      </c>
      <c r="K230" s="25" t="s">
        <v>734</v>
      </c>
      <c r="L230" s="85" t="str">
        <f t="shared" si="40"/>
        <v>No</v>
      </c>
    </row>
    <row r="231" spans="1:12" x14ac:dyDescent="0.25">
      <c r="A231" s="116" t="s">
        <v>1364</v>
      </c>
      <c r="B231" s="21" t="s">
        <v>213</v>
      </c>
      <c r="C231" s="10">
        <v>25026.853126999998</v>
      </c>
      <c r="D231" s="7" t="str">
        <f t="shared" si="37"/>
        <v>N/A</v>
      </c>
      <c r="E231" s="10">
        <v>22387.397948000002</v>
      </c>
      <c r="F231" s="7" t="str">
        <f t="shared" si="38"/>
        <v>N/A</v>
      </c>
      <c r="G231" s="10">
        <v>3899.5424047000001</v>
      </c>
      <c r="H231" s="7" t="str">
        <f t="shared" si="39"/>
        <v>N/A</v>
      </c>
      <c r="I231" s="8">
        <v>-10.5</v>
      </c>
      <c r="J231" s="8">
        <v>-82.6</v>
      </c>
      <c r="K231" s="25" t="s">
        <v>734</v>
      </c>
      <c r="L231" s="85" t="str">
        <f t="shared" si="40"/>
        <v>No</v>
      </c>
    </row>
    <row r="232" spans="1:12" x14ac:dyDescent="0.25">
      <c r="A232" s="116" t="s">
        <v>1365</v>
      </c>
      <c r="B232" s="21" t="s">
        <v>213</v>
      </c>
      <c r="C232" s="10">
        <v>16047.5</v>
      </c>
      <c r="D232" s="7" t="str">
        <f t="shared" si="37"/>
        <v>N/A</v>
      </c>
      <c r="E232" s="10">
        <v>1513.5</v>
      </c>
      <c r="F232" s="7" t="str">
        <f t="shared" si="38"/>
        <v>N/A</v>
      </c>
      <c r="G232" s="10">
        <v>2184.4166667</v>
      </c>
      <c r="H232" s="7" t="str">
        <f t="shared" si="39"/>
        <v>N/A</v>
      </c>
      <c r="I232" s="8">
        <v>-90.6</v>
      </c>
      <c r="J232" s="8">
        <v>44.33</v>
      </c>
      <c r="K232" s="25" t="s">
        <v>734</v>
      </c>
      <c r="L232" s="85" t="str">
        <f t="shared" si="40"/>
        <v>No</v>
      </c>
    </row>
    <row r="233" spans="1:12" ht="25" x14ac:dyDescent="0.25">
      <c r="A233" s="116" t="s">
        <v>1366</v>
      </c>
      <c r="B233" s="21" t="s">
        <v>213</v>
      </c>
      <c r="C233" s="10">
        <v>27549.206853</v>
      </c>
      <c r="D233" s="7" t="str">
        <f t="shared" si="37"/>
        <v>N/A</v>
      </c>
      <c r="E233" s="10">
        <v>24603.843335000001</v>
      </c>
      <c r="F233" s="7" t="str">
        <f t="shared" si="38"/>
        <v>N/A</v>
      </c>
      <c r="G233" s="10">
        <v>14244.379664</v>
      </c>
      <c r="H233" s="7" t="str">
        <f t="shared" si="39"/>
        <v>N/A</v>
      </c>
      <c r="I233" s="8">
        <v>-10.7</v>
      </c>
      <c r="J233" s="8">
        <v>-42.1</v>
      </c>
      <c r="K233" s="25" t="s">
        <v>734</v>
      </c>
      <c r="L233" s="85" t="str">
        <f t="shared" si="40"/>
        <v>No</v>
      </c>
    </row>
    <row r="234" spans="1:12" x14ac:dyDescent="0.25">
      <c r="A234" s="116" t="s">
        <v>1367</v>
      </c>
      <c r="B234" s="21" t="s">
        <v>213</v>
      </c>
      <c r="C234" s="10">
        <v>760.32061068999997</v>
      </c>
      <c r="D234" s="7" t="str">
        <f t="shared" si="37"/>
        <v>N/A</v>
      </c>
      <c r="E234" s="10">
        <v>1914.9126984</v>
      </c>
      <c r="F234" s="7" t="str">
        <f t="shared" si="38"/>
        <v>N/A</v>
      </c>
      <c r="G234" s="10">
        <v>315.93794607000001</v>
      </c>
      <c r="H234" s="7" t="str">
        <f t="shared" si="39"/>
        <v>N/A</v>
      </c>
      <c r="I234" s="8">
        <v>151.9</v>
      </c>
      <c r="J234" s="8">
        <v>-83.5</v>
      </c>
      <c r="K234" s="25" t="s">
        <v>734</v>
      </c>
      <c r="L234" s="85" t="str">
        <f t="shared" si="40"/>
        <v>No</v>
      </c>
    </row>
    <row r="235" spans="1:12" x14ac:dyDescent="0.25">
      <c r="A235" s="116" t="s">
        <v>1368</v>
      </c>
      <c r="B235" s="21" t="s">
        <v>213</v>
      </c>
      <c r="C235" s="10">
        <v>1264.46875</v>
      </c>
      <c r="D235" s="7" t="str">
        <f t="shared" si="37"/>
        <v>N/A</v>
      </c>
      <c r="E235" s="10">
        <v>1751.3023255999999</v>
      </c>
      <c r="F235" s="7" t="str">
        <f t="shared" si="38"/>
        <v>N/A</v>
      </c>
      <c r="G235" s="10">
        <v>506.87684260999998</v>
      </c>
      <c r="H235" s="7" t="str">
        <f t="shared" si="39"/>
        <v>N/A</v>
      </c>
      <c r="I235" s="8">
        <v>38.5</v>
      </c>
      <c r="J235" s="8">
        <v>-71.099999999999994</v>
      </c>
      <c r="K235" s="25" t="s">
        <v>734</v>
      </c>
      <c r="L235" s="85" t="str">
        <f t="shared" si="40"/>
        <v>No</v>
      </c>
    </row>
    <row r="236" spans="1:12" x14ac:dyDescent="0.25">
      <c r="A236" s="116" t="s">
        <v>1369</v>
      </c>
      <c r="B236" s="21" t="s">
        <v>213</v>
      </c>
      <c r="C236" s="7">
        <v>2.3546417378000002</v>
      </c>
      <c r="D236" s="7" t="str">
        <f t="shared" si="37"/>
        <v>N/A</v>
      </c>
      <c r="E236" s="7">
        <v>2.4413328507999998</v>
      </c>
      <c r="F236" s="7" t="str">
        <f t="shared" si="38"/>
        <v>N/A</v>
      </c>
      <c r="G236" s="7">
        <v>12.267539207</v>
      </c>
      <c r="H236" s="7" t="str">
        <f t="shared" si="39"/>
        <v>N/A</v>
      </c>
      <c r="I236" s="8">
        <v>3.6819999999999999</v>
      </c>
      <c r="J236" s="8">
        <v>402.5</v>
      </c>
      <c r="K236" s="25" t="s">
        <v>734</v>
      </c>
      <c r="L236" s="85" t="str">
        <f t="shared" si="40"/>
        <v>No</v>
      </c>
    </row>
    <row r="237" spans="1:12" x14ac:dyDescent="0.25">
      <c r="A237" s="116" t="s">
        <v>1370</v>
      </c>
      <c r="B237" s="21" t="s">
        <v>213</v>
      </c>
      <c r="C237" s="7">
        <v>8</v>
      </c>
      <c r="D237" s="7" t="str">
        <f t="shared" si="37"/>
        <v>N/A</v>
      </c>
      <c r="E237" s="7">
        <v>4.2553191489</v>
      </c>
      <c r="F237" s="7" t="str">
        <f t="shared" si="38"/>
        <v>N/A</v>
      </c>
      <c r="G237" s="7">
        <v>8.8888888889000004</v>
      </c>
      <c r="H237" s="7" t="str">
        <f t="shared" si="39"/>
        <v>N/A</v>
      </c>
      <c r="I237" s="8">
        <v>-46.8</v>
      </c>
      <c r="J237" s="8">
        <v>108.9</v>
      </c>
      <c r="K237" s="25" t="s">
        <v>734</v>
      </c>
      <c r="L237" s="85" t="str">
        <f t="shared" si="40"/>
        <v>No</v>
      </c>
    </row>
    <row r="238" spans="1:12" x14ac:dyDescent="0.25">
      <c r="A238" s="116" t="s">
        <v>1371</v>
      </c>
      <c r="B238" s="21" t="s">
        <v>213</v>
      </c>
      <c r="C238" s="7">
        <v>24.834541442999999</v>
      </c>
      <c r="D238" s="7" t="str">
        <f t="shared" si="37"/>
        <v>N/A</v>
      </c>
      <c r="E238" s="7">
        <v>26.587168290000001</v>
      </c>
      <c r="F238" s="7" t="str">
        <f t="shared" si="38"/>
        <v>N/A</v>
      </c>
      <c r="G238" s="7">
        <v>37.453931204</v>
      </c>
      <c r="H238" s="7" t="str">
        <f t="shared" si="39"/>
        <v>N/A</v>
      </c>
      <c r="I238" s="8">
        <v>7.0570000000000004</v>
      </c>
      <c r="J238" s="8">
        <v>40.869999999999997</v>
      </c>
      <c r="K238" s="25" t="s">
        <v>734</v>
      </c>
      <c r="L238" s="85" t="str">
        <f t="shared" si="40"/>
        <v>No</v>
      </c>
    </row>
    <row r="239" spans="1:12" x14ac:dyDescent="0.25">
      <c r="A239" s="116" t="s">
        <v>1372</v>
      </c>
      <c r="B239" s="21" t="s">
        <v>213</v>
      </c>
      <c r="C239" s="7">
        <v>0.23204733059999999</v>
      </c>
      <c r="D239" s="7" t="str">
        <f t="shared" si="37"/>
        <v>N/A</v>
      </c>
      <c r="E239" s="7">
        <v>0.2339919774</v>
      </c>
      <c r="F239" s="7" t="str">
        <f t="shared" si="38"/>
        <v>N/A</v>
      </c>
      <c r="G239" s="7">
        <v>8.8609373902000002</v>
      </c>
      <c r="H239" s="7" t="str">
        <f t="shared" si="39"/>
        <v>N/A</v>
      </c>
      <c r="I239" s="8">
        <v>0.83799999999999997</v>
      </c>
      <c r="J239" s="8">
        <v>3687</v>
      </c>
      <c r="K239" s="25" t="s">
        <v>734</v>
      </c>
      <c r="L239" s="85" t="str">
        <f t="shared" si="40"/>
        <v>No</v>
      </c>
    </row>
    <row r="240" spans="1:12" x14ac:dyDescent="0.25">
      <c r="A240" s="116" t="s">
        <v>1373</v>
      </c>
      <c r="B240" s="21" t="s">
        <v>213</v>
      </c>
      <c r="C240" s="7">
        <v>0.28637909430000003</v>
      </c>
      <c r="D240" s="7" t="str">
        <f t="shared" si="37"/>
        <v>N/A</v>
      </c>
      <c r="E240" s="7">
        <v>0.3584229391</v>
      </c>
      <c r="F240" s="7" t="str">
        <f t="shared" si="38"/>
        <v>N/A</v>
      </c>
      <c r="G240" s="7">
        <v>14.33733297</v>
      </c>
      <c r="H240" s="7" t="str">
        <f t="shared" si="39"/>
        <v>N/A</v>
      </c>
      <c r="I240" s="8">
        <v>25.16</v>
      </c>
      <c r="J240" s="8">
        <v>3900</v>
      </c>
      <c r="K240" s="25" t="s">
        <v>734</v>
      </c>
      <c r="L240" s="85" t="str">
        <f t="shared" si="40"/>
        <v>No</v>
      </c>
    </row>
    <row r="241" spans="1:12" x14ac:dyDescent="0.25">
      <c r="A241" s="116" t="s">
        <v>1374</v>
      </c>
      <c r="B241" s="21" t="s">
        <v>213</v>
      </c>
      <c r="C241" s="10">
        <v>42288610</v>
      </c>
      <c r="D241" s="7" t="str">
        <f t="shared" si="37"/>
        <v>N/A</v>
      </c>
      <c r="E241" s="10">
        <v>37818152</v>
      </c>
      <c r="F241" s="7" t="str">
        <f t="shared" si="38"/>
        <v>N/A</v>
      </c>
      <c r="G241" s="10">
        <v>26093516</v>
      </c>
      <c r="H241" s="7" t="str">
        <f t="shared" si="39"/>
        <v>N/A</v>
      </c>
      <c r="I241" s="8">
        <v>-10.6</v>
      </c>
      <c r="J241" s="8">
        <v>-31</v>
      </c>
      <c r="K241" s="25" t="s">
        <v>734</v>
      </c>
      <c r="L241" s="85" t="str">
        <f t="shared" si="40"/>
        <v>No</v>
      </c>
    </row>
    <row r="242" spans="1:12" x14ac:dyDescent="0.25">
      <c r="A242" s="116" t="s">
        <v>1375</v>
      </c>
      <c r="B242" s="21" t="s">
        <v>213</v>
      </c>
      <c r="C242" s="1">
        <v>1505</v>
      </c>
      <c r="D242" s="7" t="str">
        <f t="shared" si="37"/>
        <v>N/A</v>
      </c>
      <c r="E242" s="1">
        <v>1509</v>
      </c>
      <c r="F242" s="7" t="str">
        <f t="shared" si="38"/>
        <v>N/A</v>
      </c>
      <c r="G242" s="1">
        <v>1487</v>
      </c>
      <c r="H242" s="7" t="str">
        <f t="shared" si="39"/>
        <v>N/A</v>
      </c>
      <c r="I242" s="8">
        <v>0.26579999999999998</v>
      </c>
      <c r="J242" s="8">
        <v>-1.46</v>
      </c>
      <c r="K242" s="25" t="s">
        <v>734</v>
      </c>
      <c r="L242" s="85" t="str">
        <f t="shared" si="40"/>
        <v>Yes</v>
      </c>
    </row>
    <row r="243" spans="1:12" ht="25" x14ac:dyDescent="0.25">
      <c r="A243" s="116" t="s">
        <v>1376</v>
      </c>
      <c r="B243" s="21" t="s">
        <v>213</v>
      </c>
      <c r="C243" s="10">
        <v>28098.744186</v>
      </c>
      <c r="D243" s="7" t="str">
        <f t="shared" si="37"/>
        <v>N/A</v>
      </c>
      <c r="E243" s="10">
        <v>25061.730948</v>
      </c>
      <c r="F243" s="7" t="str">
        <f t="shared" si="38"/>
        <v>N/A</v>
      </c>
      <c r="G243" s="10">
        <v>17547.757902000001</v>
      </c>
      <c r="H243" s="7" t="str">
        <f t="shared" si="39"/>
        <v>N/A</v>
      </c>
      <c r="I243" s="8">
        <v>-10.8</v>
      </c>
      <c r="J243" s="8">
        <v>-30</v>
      </c>
      <c r="K243" s="25" t="s">
        <v>734</v>
      </c>
      <c r="L243" s="85" t="str">
        <f t="shared" si="40"/>
        <v>Yes</v>
      </c>
    </row>
    <row r="244" spans="1:12" ht="25" x14ac:dyDescent="0.25">
      <c r="A244" s="116" t="s">
        <v>1377</v>
      </c>
      <c r="B244" s="21" t="s">
        <v>213</v>
      </c>
      <c r="C244" s="10">
        <v>15856.25</v>
      </c>
      <c r="D244" s="7" t="str">
        <f t="shared" si="37"/>
        <v>N/A</v>
      </c>
      <c r="E244" s="10">
        <v>137</v>
      </c>
      <c r="F244" s="7" t="str">
        <f t="shared" si="38"/>
        <v>N/A</v>
      </c>
      <c r="G244" s="10">
        <v>2807.3333333</v>
      </c>
      <c r="H244" s="7" t="str">
        <f t="shared" si="39"/>
        <v>N/A</v>
      </c>
      <c r="I244" s="8">
        <v>-99.1</v>
      </c>
      <c r="J244" s="8">
        <v>1949</v>
      </c>
      <c r="K244" s="25" t="s">
        <v>734</v>
      </c>
      <c r="L244" s="85" t="str">
        <f t="shared" si="40"/>
        <v>No</v>
      </c>
    </row>
    <row r="245" spans="1:12" ht="25" x14ac:dyDescent="0.25">
      <c r="A245" s="116" t="s">
        <v>1378</v>
      </c>
      <c r="B245" s="21" t="s">
        <v>213</v>
      </c>
      <c r="C245" s="10">
        <v>28288.191019000002</v>
      </c>
      <c r="D245" s="7" t="str">
        <f t="shared" si="37"/>
        <v>N/A</v>
      </c>
      <c r="E245" s="10">
        <v>25179.201864999999</v>
      </c>
      <c r="F245" s="7" t="str">
        <f t="shared" si="38"/>
        <v>N/A</v>
      </c>
      <c r="G245" s="10">
        <v>17653.927309999999</v>
      </c>
      <c r="H245" s="7" t="str">
        <f t="shared" si="39"/>
        <v>N/A</v>
      </c>
      <c r="I245" s="8">
        <v>-11</v>
      </c>
      <c r="J245" s="8">
        <v>-29.9</v>
      </c>
      <c r="K245" s="25" t="s">
        <v>734</v>
      </c>
      <c r="L245" s="85" t="str">
        <f t="shared" si="40"/>
        <v>Yes</v>
      </c>
    </row>
    <row r="246" spans="1:12" ht="25" x14ac:dyDescent="0.25">
      <c r="A246" s="116" t="s">
        <v>1379</v>
      </c>
      <c r="B246" s="21" t="s">
        <v>213</v>
      </c>
      <c r="C246" s="10">
        <v>2133.7777778</v>
      </c>
      <c r="D246" s="7" t="str">
        <f t="shared" si="37"/>
        <v>N/A</v>
      </c>
      <c r="E246" s="10">
        <v>3433.2857143000001</v>
      </c>
      <c r="F246" s="7" t="str">
        <f t="shared" si="38"/>
        <v>N/A</v>
      </c>
      <c r="G246" s="10">
        <v>8209.4166667000009</v>
      </c>
      <c r="H246" s="7" t="str">
        <f t="shared" si="39"/>
        <v>N/A</v>
      </c>
      <c r="I246" s="8">
        <v>60.9</v>
      </c>
      <c r="J246" s="8">
        <v>139.1</v>
      </c>
      <c r="K246" s="25" t="s">
        <v>734</v>
      </c>
      <c r="L246" s="85" t="str">
        <f t="shared" si="40"/>
        <v>No</v>
      </c>
    </row>
    <row r="247" spans="1:12" ht="25" x14ac:dyDescent="0.25">
      <c r="A247" s="116" t="s">
        <v>1380</v>
      </c>
      <c r="B247" s="21" t="s">
        <v>213</v>
      </c>
      <c r="C247" s="10" t="s">
        <v>1750</v>
      </c>
      <c r="D247" s="7" t="str">
        <f t="shared" si="37"/>
        <v>N/A</v>
      </c>
      <c r="E247" s="10" t="s">
        <v>1750</v>
      </c>
      <c r="F247" s="7" t="str">
        <f t="shared" si="38"/>
        <v>N/A</v>
      </c>
      <c r="G247" s="10" t="s">
        <v>1750</v>
      </c>
      <c r="H247" s="7" t="str">
        <f t="shared" si="39"/>
        <v>N/A</v>
      </c>
      <c r="I247" s="8" t="s">
        <v>1750</v>
      </c>
      <c r="J247" s="8" t="s">
        <v>1750</v>
      </c>
      <c r="K247" s="25" t="s">
        <v>734</v>
      </c>
      <c r="L247" s="85" t="str">
        <f t="shared" si="40"/>
        <v>N/A</v>
      </c>
    </row>
    <row r="248" spans="1:12" ht="25" x14ac:dyDescent="0.25">
      <c r="A248" s="116" t="s">
        <v>1381</v>
      </c>
      <c r="B248" s="21" t="s">
        <v>213</v>
      </c>
      <c r="C248" s="7">
        <v>2.0331243921</v>
      </c>
      <c r="D248" s="7" t="str">
        <f t="shared" si="37"/>
        <v>N/A</v>
      </c>
      <c r="E248" s="7">
        <v>2.1003256966000001</v>
      </c>
      <c r="F248" s="7" t="str">
        <f t="shared" si="38"/>
        <v>N/A</v>
      </c>
      <c r="G248" s="7">
        <v>1.9005866639</v>
      </c>
      <c r="H248" s="7" t="str">
        <f t="shared" si="39"/>
        <v>N/A</v>
      </c>
      <c r="I248" s="8">
        <v>3.3050000000000002</v>
      </c>
      <c r="J248" s="8">
        <v>-9.51</v>
      </c>
      <c r="K248" s="25" t="s">
        <v>734</v>
      </c>
      <c r="L248" s="85" t="str">
        <f t="shared" si="40"/>
        <v>Yes</v>
      </c>
    </row>
    <row r="249" spans="1:12" ht="25" x14ac:dyDescent="0.25">
      <c r="A249" s="116" t="s">
        <v>1382</v>
      </c>
      <c r="B249" s="21" t="s">
        <v>213</v>
      </c>
      <c r="C249" s="7">
        <v>8</v>
      </c>
      <c r="D249" s="7" t="str">
        <f t="shared" si="37"/>
        <v>N/A</v>
      </c>
      <c r="E249" s="7">
        <v>2.1276595745</v>
      </c>
      <c r="F249" s="7" t="str">
        <f t="shared" si="38"/>
        <v>N/A</v>
      </c>
      <c r="G249" s="7">
        <v>2.2222222222000001</v>
      </c>
      <c r="H249" s="7" t="str">
        <f t="shared" si="39"/>
        <v>N/A</v>
      </c>
      <c r="I249" s="8">
        <v>-73.400000000000006</v>
      </c>
      <c r="J249" s="8">
        <v>4.444</v>
      </c>
      <c r="K249" s="25" t="s">
        <v>734</v>
      </c>
      <c r="L249" s="85" t="str">
        <f t="shared" si="40"/>
        <v>Yes</v>
      </c>
    </row>
    <row r="250" spans="1:12" ht="25" x14ac:dyDescent="0.25">
      <c r="A250" s="116" t="s">
        <v>1383</v>
      </c>
      <c r="B250" s="21" t="s">
        <v>213</v>
      </c>
      <c r="C250" s="7">
        <v>23.510872990999999</v>
      </c>
      <c r="D250" s="7" t="str">
        <f t="shared" si="37"/>
        <v>N/A</v>
      </c>
      <c r="E250" s="7">
        <v>25.209942896000001</v>
      </c>
      <c r="F250" s="7" t="str">
        <f t="shared" si="38"/>
        <v>N/A</v>
      </c>
      <c r="G250" s="7">
        <v>22.604422604</v>
      </c>
      <c r="H250" s="7" t="str">
        <f t="shared" si="39"/>
        <v>N/A</v>
      </c>
      <c r="I250" s="8">
        <v>7.2270000000000003</v>
      </c>
      <c r="J250" s="8">
        <v>-10.3</v>
      </c>
      <c r="K250" s="25" t="s">
        <v>734</v>
      </c>
      <c r="L250" s="85" t="str">
        <f t="shared" si="40"/>
        <v>Yes</v>
      </c>
    </row>
    <row r="251" spans="1:12" ht="25" x14ac:dyDescent="0.25">
      <c r="A251" s="116" t="s">
        <v>1384</v>
      </c>
      <c r="B251" s="21" t="s">
        <v>213</v>
      </c>
      <c r="C251" s="7">
        <v>1.5942182999999999E-2</v>
      </c>
      <c r="D251" s="7" t="str">
        <f t="shared" si="37"/>
        <v>N/A</v>
      </c>
      <c r="E251" s="7">
        <v>1.2999554300000001E-2</v>
      </c>
      <c r="F251" s="7" t="str">
        <f t="shared" si="38"/>
        <v>N/A</v>
      </c>
      <c r="G251" s="7">
        <v>2.10807392E-2</v>
      </c>
      <c r="H251" s="7" t="str">
        <f t="shared" si="39"/>
        <v>N/A</v>
      </c>
      <c r="I251" s="8">
        <v>-18.5</v>
      </c>
      <c r="J251" s="8">
        <v>62.17</v>
      </c>
      <c r="K251" s="25" t="s">
        <v>734</v>
      </c>
      <c r="L251" s="85" t="str">
        <f t="shared" si="40"/>
        <v>No</v>
      </c>
    </row>
    <row r="252" spans="1:12" ht="25" x14ac:dyDescent="0.25">
      <c r="A252" s="144" t="s">
        <v>1385</v>
      </c>
      <c r="B252" s="93" t="s">
        <v>213</v>
      </c>
      <c r="C252" s="124">
        <v>0</v>
      </c>
      <c r="D252" s="124" t="str">
        <f t="shared" si="37"/>
        <v>N/A</v>
      </c>
      <c r="E252" s="124">
        <v>0</v>
      </c>
      <c r="F252" s="124" t="str">
        <f t="shared" si="38"/>
        <v>N/A</v>
      </c>
      <c r="G252" s="124">
        <v>0</v>
      </c>
      <c r="H252" s="124" t="str">
        <f t="shared" si="39"/>
        <v>N/A</v>
      </c>
      <c r="I252" s="125" t="s">
        <v>1750</v>
      </c>
      <c r="J252" s="125" t="s">
        <v>1750</v>
      </c>
      <c r="K252" s="138" t="s">
        <v>734</v>
      </c>
      <c r="L252" s="96" t="str">
        <f t="shared" si="40"/>
        <v>N/A</v>
      </c>
    </row>
    <row r="253" spans="1:12" x14ac:dyDescent="0.25">
      <c r="A253" s="172" t="s">
        <v>1619</v>
      </c>
      <c r="B253" s="173"/>
      <c r="C253" s="173"/>
      <c r="D253" s="173"/>
      <c r="E253" s="173"/>
      <c r="F253" s="173"/>
      <c r="G253" s="173"/>
      <c r="H253" s="173"/>
      <c r="I253" s="173"/>
      <c r="J253" s="173"/>
      <c r="K253" s="173"/>
      <c r="L253" s="174"/>
    </row>
    <row r="254" spans="1:12" x14ac:dyDescent="0.25">
      <c r="A254" s="167" t="s">
        <v>1617</v>
      </c>
      <c r="B254" s="168"/>
      <c r="C254" s="168"/>
      <c r="D254" s="168"/>
      <c r="E254" s="168"/>
      <c r="F254" s="168"/>
      <c r="G254" s="168"/>
      <c r="H254" s="168"/>
      <c r="I254" s="168"/>
      <c r="J254" s="168"/>
      <c r="K254" s="168"/>
      <c r="L254" s="169"/>
    </row>
    <row r="255" spans="1:12" s="13" customFormat="1" x14ac:dyDescent="0.25">
      <c r="A255" s="170" t="s">
        <v>1705</v>
      </c>
      <c r="B255" s="170"/>
      <c r="C255" s="170"/>
      <c r="D255" s="170"/>
      <c r="E255" s="170"/>
      <c r="F255" s="170"/>
      <c r="G255" s="170"/>
      <c r="H255" s="170"/>
      <c r="I255" s="170"/>
      <c r="J255" s="170"/>
      <c r="K255" s="170"/>
      <c r="L255" s="171"/>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8" style="13" customWidth="1"/>
    <col min="12" max="12" width="17.269531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4" customHeight="1" x14ac:dyDescent="0.3">
      <c r="A2" s="187" t="s">
        <v>1581</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42" t="s">
        <v>5</v>
      </c>
      <c r="B6" s="21" t="s">
        <v>213</v>
      </c>
      <c r="C6" s="22">
        <v>7630</v>
      </c>
      <c r="D6" s="7" t="str">
        <f t="shared" ref="D6:D37" si="0">IF($B6="N/A","N/A",IF(C6&gt;10,"No",IF(C6&lt;-10,"No","Yes")))</f>
        <v>N/A</v>
      </c>
      <c r="E6" s="22">
        <v>7694</v>
      </c>
      <c r="F6" s="7" t="str">
        <f t="shared" ref="F6:F37" si="1">IF($B6="N/A","N/A",IF(E6&gt;10,"No",IF(E6&lt;-10,"No","Yes")))</f>
        <v>N/A</v>
      </c>
      <c r="G6" s="22">
        <v>8155</v>
      </c>
      <c r="H6" s="7" t="str">
        <f t="shared" ref="H6:H37" si="2">IF($B6="N/A","N/A",IF(G6&gt;10,"No",IF(G6&lt;-10,"No","Yes")))</f>
        <v>N/A</v>
      </c>
      <c r="I6" s="8">
        <v>0.83879999999999999</v>
      </c>
      <c r="J6" s="8">
        <v>5.992</v>
      </c>
      <c r="K6" s="25" t="s">
        <v>734</v>
      </c>
      <c r="L6" s="85" t="str">
        <f t="shared" ref="L6:L39" si="3">IF(J6="Div by 0", "N/A", IF(K6="N/A","N/A", IF(J6&gt;VALUE(MID(K6,1,2)), "No", IF(J6&lt;-1*VALUE(MID(K6,1,2)), "No", "Yes"))))</f>
        <v>Yes</v>
      </c>
    </row>
    <row r="7" spans="1:12" x14ac:dyDescent="0.25">
      <c r="A7" s="142" t="s">
        <v>6</v>
      </c>
      <c r="B7" s="21" t="s">
        <v>213</v>
      </c>
      <c r="C7" s="22">
        <v>7169</v>
      </c>
      <c r="D7" s="7" t="str">
        <f t="shared" si="0"/>
        <v>N/A</v>
      </c>
      <c r="E7" s="22">
        <v>7270</v>
      </c>
      <c r="F7" s="7" t="str">
        <f t="shared" si="1"/>
        <v>N/A</v>
      </c>
      <c r="G7" s="22">
        <v>7646</v>
      </c>
      <c r="H7" s="7" t="str">
        <f t="shared" si="2"/>
        <v>N/A</v>
      </c>
      <c r="I7" s="8">
        <v>1.409</v>
      </c>
      <c r="J7" s="8">
        <v>5.1719999999999997</v>
      </c>
      <c r="K7" s="25" t="s">
        <v>734</v>
      </c>
      <c r="L7" s="85" t="str">
        <f t="shared" si="3"/>
        <v>Yes</v>
      </c>
    </row>
    <row r="8" spans="1:12" x14ac:dyDescent="0.25">
      <c r="A8" s="142" t="s">
        <v>360</v>
      </c>
      <c r="B8" s="21" t="s">
        <v>213</v>
      </c>
      <c r="C8" s="4">
        <v>93.958060287999999</v>
      </c>
      <c r="D8" s="7" t="str">
        <f t="shared" si="0"/>
        <v>N/A</v>
      </c>
      <c r="E8" s="4">
        <v>94.489212373000001</v>
      </c>
      <c r="F8" s="7" t="str">
        <f t="shared" si="1"/>
        <v>N/A</v>
      </c>
      <c r="G8" s="4">
        <v>93.758430411000006</v>
      </c>
      <c r="H8" s="7" t="str">
        <f t="shared" si="2"/>
        <v>N/A</v>
      </c>
      <c r="I8" s="8">
        <v>0.56530000000000002</v>
      </c>
      <c r="J8" s="8">
        <v>-0.77300000000000002</v>
      </c>
      <c r="K8" s="25" t="s">
        <v>734</v>
      </c>
      <c r="L8" s="85" t="str">
        <f t="shared" si="3"/>
        <v>Yes</v>
      </c>
    </row>
    <row r="9" spans="1:12" x14ac:dyDescent="0.25">
      <c r="A9" s="116" t="s">
        <v>88</v>
      </c>
      <c r="B9" s="25" t="s">
        <v>213</v>
      </c>
      <c r="C9" s="1">
        <v>6646.15</v>
      </c>
      <c r="D9" s="7" t="str">
        <f t="shared" si="0"/>
        <v>N/A</v>
      </c>
      <c r="E9" s="1">
        <v>6827.25</v>
      </c>
      <c r="F9" s="7" t="str">
        <f t="shared" si="1"/>
        <v>N/A</v>
      </c>
      <c r="G9" s="1">
        <v>7060.02</v>
      </c>
      <c r="H9" s="7" t="str">
        <f t="shared" si="2"/>
        <v>N/A</v>
      </c>
      <c r="I9" s="8">
        <v>2.7250000000000001</v>
      </c>
      <c r="J9" s="8">
        <v>3.4089999999999998</v>
      </c>
      <c r="K9" s="25" t="s">
        <v>734</v>
      </c>
      <c r="L9" s="85" t="str">
        <f t="shared" si="3"/>
        <v>Yes</v>
      </c>
    </row>
    <row r="10" spans="1:12" x14ac:dyDescent="0.25">
      <c r="A10" s="116" t="s">
        <v>1386</v>
      </c>
      <c r="B10" s="21" t="s">
        <v>213</v>
      </c>
      <c r="C10" s="4">
        <v>1.4285714286</v>
      </c>
      <c r="D10" s="7" t="str">
        <f t="shared" si="0"/>
        <v>N/A</v>
      </c>
      <c r="E10" s="4">
        <v>1.3906940473</v>
      </c>
      <c r="F10" s="7" t="str">
        <f t="shared" si="1"/>
        <v>N/A</v>
      </c>
      <c r="G10" s="4">
        <v>2.4279583078</v>
      </c>
      <c r="H10" s="7" t="str">
        <f t="shared" si="2"/>
        <v>N/A</v>
      </c>
      <c r="I10" s="8">
        <v>-2.65</v>
      </c>
      <c r="J10" s="8">
        <v>74.59</v>
      </c>
      <c r="K10" s="25" t="s">
        <v>734</v>
      </c>
      <c r="L10" s="85" t="str">
        <f t="shared" si="3"/>
        <v>No</v>
      </c>
    </row>
    <row r="11" spans="1:12" x14ac:dyDescent="0.25">
      <c r="A11" s="116" t="s">
        <v>1387</v>
      </c>
      <c r="B11" s="21" t="s">
        <v>213</v>
      </c>
      <c r="C11" s="4">
        <v>1.1009174312000001</v>
      </c>
      <c r="D11" s="7" t="str">
        <f t="shared" si="0"/>
        <v>N/A</v>
      </c>
      <c r="E11" s="4">
        <v>0.80582271900000002</v>
      </c>
      <c r="F11" s="7" t="str">
        <f t="shared" si="1"/>
        <v>N/A</v>
      </c>
      <c r="G11" s="4">
        <v>1.5450643776999999</v>
      </c>
      <c r="H11" s="7" t="str">
        <f t="shared" si="2"/>
        <v>N/A</v>
      </c>
      <c r="I11" s="8">
        <v>-26.8</v>
      </c>
      <c r="J11" s="8">
        <v>91.74</v>
      </c>
      <c r="K11" s="25" t="s">
        <v>734</v>
      </c>
      <c r="L11" s="85" t="str">
        <f t="shared" si="3"/>
        <v>No</v>
      </c>
    </row>
    <row r="12" spans="1:12" x14ac:dyDescent="0.25">
      <c r="A12" s="116" t="s">
        <v>1388</v>
      </c>
      <c r="B12" s="21" t="s">
        <v>213</v>
      </c>
      <c r="C12" s="4">
        <v>45.701179553999999</v>
      </c>
      <c r="D12" s="7" t="str">
        <f t="shared" si="0"/>
        <v>N/A</v>
      </c>
      <c r="E12" s="4">
        <v>43.202495450999997</v>
      </c>
      <c r="F12" s="7" t="str">
        <f t="shared" si="1"/>
        <v>N/A</v>
      </c>
      <c r="G12" s="4">
        <v>53.292458613999997</v>
      </c>
      <c r="H12" s="7" t="str">
        <f t="shared" si="2"/>
        <v>N/A</v>
      </c>
      <c r="I12" s="8">
        <v>-5.47</v>
      </c>
      <c r="J12" s="8">
        <v>23.36</v>
      </c>
      <c r="K12" s="25" t="s">
        <v>734</v>
      </c>
      <c r="L12" s="85" t="str">
        <f t="shared" si="3"/>
        <v>Yes</v>
      </c>
    </row>
    <row r="13" spans="1:12" x14ac:dyDescent="0.25">
      <c r="A13" s="116" t="s">
        <v>1389</v>
      </c>
      <c r="B13" s="21" t="s">
        <v>213</v>
      </c>
      <c r="C13" s="4">
        <v>0.27522935780000002</v>
      </c>
      <c r="D13" s="7" t="str">
        <f t="shared" si="0"/>
        <v>N/A</v>
      </c>
      <c r="E13" s="4">
        <v>0.20795425009999999</v>
      </c>
      <c r="F13" s="7" t="str">
        <f t="shared" si="1"/>
        <v>N/A</v>
      </c>
      <c r="G13" s="4">
        <v>0.3801348866</v>
      </c>
      <c r="H13" s="7" t="str">
        <f t="shared" si="2"/>
        <v>N/A</v>
      </c>
      <c r="I13" s="8">
        <v>-24.4</v>
      </c>
      <c r="J13" s="8">
        <v>82.8</v>
      </c>
      <c r="K13" s="25" t="s">
        <v>734</v>
      </c>
      <c r="L13" s="85" t="str">
        <f t="shared" si="3"/>
        <v>No</v>
      </c>
    </row>
    <row r="14" spans="1:12" x14ac:dyDescent="0.25">
      <c r="A14" s="116" t="s">
        <v>1390</v>
      </c>
      <c r="B14" s="21" t="s">
        <v>213</v>
      </c>
      <c r="C14" s="4">
        <v>51.284403670000003</v>
      </c>
      <c r="D14" s="7" t="str">
        <f t="shared" si="0"/>
        <v>N/A</v>
      </c>
      <c r="E14" s="4">
        <v>54.224070703999999</v>
      </c>
      <c r="F14" s="7" t="str">
        <f t="shared" si="1"/>
        <v>N/A</v>
      </c>
      <c r="G14" s="4">
        <v>21.177191907000001</v>
      </c>
      <c r="H14" s="7" t="str">
        <f t="shared" si="2"/>
        <v>N/A</v>
      </c>
      <c r="I14" s="8">
        <v>5.7320000000000002</v>
      </c>
      <c r="J14" s="8">
        <v>-60.9</v>
      </c>
      <c r="K14" s="25" t="s">
        <v>734</v>
      </c>
      <c r="L14" s="85" t="str">
        <f t="shared" si="3"/>
        <v>No</v>
      </c>
    </row>
    <row r="15" spans="1:12" x14ac:dyDescent="0.25">
      <c r="A15" s="116" t="s">
        <v>1391</v>
      </c>
      <c r="B15" s="21" t="s">
        <v>213</v>
      </c>
      <c r="C15" s="4">
        <v>0</v>
      </c>
      <c r="D15" s="7" t="str">
        <f t="shared" si="0"/>
        <v>N/A</v>
      </c>
      <c r="E15" s="4">
        <v>0</v>
      </c>
      <c r="F15" s="7" t="str">
        <f t="shared" si="1"/>
        <v>N/A</v>
      </c>
      <c r="G15" s="4">
        <v>0</v>
      </c>
      <c r="H15" s="7" t="str">
        <f t="shared" si="2"/>
        <v>N/A</v>
      </c>
      <c r="I15" s="8" t="s">
        <v>1750</v>
      </c>
      <c r="J15" s="8" t="s">
        <v>1750</v>
      </c>
      <c r="K15" s="25" t="s">
        <v>734</v>
      </c>
      <c r="L15" s="85" t="str">
        <f t="shared" si="3"/>
        <v>N/A</v>
      </c>
    </row>
    <row r="16" spans="1:12" x14ac:dyDescent="0.25">
      <c r="A16" s="116" t="s">
        <v>1392</v>
      </c>
      <c r="B16" s="21" t="s">
        <v>213</v>
      </c>
      <c r="C16" s="4">
        <v>0.14416775879999999</v>
      </c>
      <c r="D16" s="7" t="str">
        <f t="shared" si="0"/>
        <v>N/A</v>
      </c>
      <c r="E16" s="4">
        <v>9.0979984400000005E-2</v>
      </c>
      <c r="F16" s="7" t="str">
        <f t="shared" si="1"/>
        <v>N/A</v>
      </c>
      <c r="G16" s="4">
        <v>0.17167381970000001</v>
      </c>
      <c r="H16" s="7" t="str">
        <f t="shared" si="2"/>
        <v>N/A</v>
      </c>
      <c r="I16" s="8">
        <v>-36.9</v>
      </c>
      <c r="J16" s="8">
        <v>88.69</v>
      </c>
      <c r="K16" s="25" t="s">
        <v>734</v>
      </c>
      <c r="L16" s="85" t="str">
        <f t="shared" si="3"/>
        <v>No</v>
      </c>
    </row>
    <row r="17" spans="1:12" x14ac:dyDescent="0.25">
      <c r="A17" s="116" t="s">
        <v>1393</v>
      </c>
      <c r="B17" s="21" t="s">
        <v>213</v>
      </c>
      <c r="C17" s="4">
        <v>0</v>
      </c>
      <c r="D17" s="7" t="str">
        <f t="shared" si="0"/>
        <v>N/A</v>
      </c>
      <c r="E17" s="4">
        <v>0</v>
      </c>
      <c r="F17" s="7" t="str">
        <f t="shared" si="1"/>
        <v>N/A</v>
      </c>
      <c r="G17" s="4">
        <v>0</v>
      </c>
      <c r="H17" s="7" t="str">
        <f t="shared" si="2"/>
        <v>N/A</v>
      </c>
      <c r="I17" s="8" t="s">
        <v>1750</v>
      </c>
      <c r="J17" s="8" t="s">
        <v>1750</v>
      </c>
      <c r="K17" s="25" t="s">
        <v>734</v>
      </c>
      <c r="L17" s="85" t="str">
        <f t="shared" si="3"/>
        <v>N/A</v>
      </c>
    </row>
    <row r="18" spans="1:12" x14ac:dyDescent="0.25">
      <c r="A18" s="116" t="s">
        <v>1394</v>
      </c>
      <c r="B18" s="21" t="s">
        <v>213</v>
      </c>
      <c r="C18" s="4">
        <v>6.55307995E-2</v>
      </c>
      <c r="D18" s="7" t="str">
        <f t="shared" si="0"/>
        <v>N/A</v>
      </c>
      <c r="E18" s="4">
        <v>7.7982843800000007E-2</v>
      </c>
      <c r="F18" s="7" t="str">
        <f t="shared" si="1"/>
        <v>N/A</v>
      </c>
      <c r="G18" s="4">
        <v>21.005518086999999</v>
      </c>
      <c r="H18" s="7" t="str">
        <f t="shared" si="2"/>
        <v>N/A</v>
      </c>
      <c r="I18" s="8">
        <v>19</v>
      </c>
      <c r="J18" s="8">
        <v>26836</v>
      </c>
      <c r="K18" s="25" t="s">
        <v>734</v>
      </c>
      <c r="L18" s="85" t="str">
        <f t="shared" si="3"/>
        <v>No</v>
      </c>
    </row>
    <row r="19" spans="1:12" x14ac:dyDescent="0.25">
      <c r="A19" s="116" t="s">
        <v>1395</v>
      </c>
      <c r="B19" s="21" t="s">
        <v>213</v>
      </c>
      <c r="C19" s="4">
        <v>0</v>
      </c>
      <c r="D19" s="7" t="str">
        <f t="shared" si="0"/>
        <v>N/A</v>
      </c>
      <c r="E19" s="4">
        <v>0</v>
      </c>
      <c r="F19" s="7" t="str">
        <f t="shared" si="1"/>
        <v>N/A</v>
      </c>
      <c r="G19" s="4">
        <v>0</v>
      </c>
      <c r="H19" s="7" t="str">
        <f t="shared" si="2"/>
        <v>N/A</v>
      </c>
      <c r="I19" s="8" t="s">
        <v>1750</v>
      </c>
      <c r="J19" s="8" t="s">
        <v>1750</v>
      </c>
      <c r="K19" s="25" t="s">
        <v>734</v>
      </c>
      <c r="L19" s="85" t="str">
        <f t="shared" si="3"/>
        <v>N/A</v>
      </c>
    </row>
    <row r="20" spans="1:12" x14ac:dyDescent="0.25">
      <c r="A20" s="108" t="s">
        <v>958</v>
      </c>
      <c r="B20" s="21" t="s">
        <v>213</v>
      </c>
      <c r="C20" s="4">
        <v>98.479685451999998</v>
      </c>
      <c r="D20" s="7" t="str">
        <f t="shared" si="0"/>
        <v>N/A</v>
      </c>
      <c r="E20" s="4">
        <v>98.895243046999994</v>
      </c>
      <c r="F20" s="7" t="str">
        <f t="shared" si="1"/>
        <v>N/A</v>
      </c>
      <c r="G20" s="4">
        <v>97.903126916000005</v>
      </c>
      <c r="H20" s="7" t="str">
        <f t="shared" si="2"/>
        <v>N/A</v>
      </c>
      <c r="I20" s="8">
        <v>0.42199999999999999</v>
      </c>
      <c r="J20" s="8">
        <v>-1</v>
      </c>
      <c r="K20" s="25" t="s">
        <v>734</v>
      </c>
      <c r="L20" s="85" t="str">
        <f t="shared" si="3"/>
        <v>Yes</v>
      </c>
    </row>
    <row r="21" spans="1:12" x14ac:dyDescent="0.25">
      <c r="A21" s="108" t="s">
        <v>959</v>
      </c>
      <c r="B21" s="21" t="s">
        <v>213</v>
      </c>
      <c r="C21" s="4">
        <v>1.5203145478</v>
      </c>
      <c r="D21" s="7" t="str">
        <f t="shared" si="0"/>
        <v>N/A</v>
      </c>
      <c r="E21" s="4">
        <v>1.1047569534999999</v>
      </c>
      <c r="F21" s="7" t="str">
        <f t="shared" si="1"/>
        <v>N/A</v>
      </c>
      <c r="G21" s="4">
        <v>2.0968730839999998</v>
      </c>
      <c r="H21" s="7" t="str">
        <f t="shared" si="2"/>
        <v>N/A</v>
      </c>
      <c r="I21" s="8">
        <v>-27.3</v>
      </c>
      <c r="J21" s="8">
        <v>89.8</v>
      </c>
      <c r="K21" s="25" t="s">
        <v>734</v>
      </c>
      <c r="L21" s="85" t="str">
        <f t="shared" si="3"/>
        <v>No</v>
      </c>
    </row>
    <row r="22" spans="1:12" x14ac:dyDescent="0.25">
      <c r="A22" s="84" t="s">
        <v>1689</v>
      </c>
      <c r="B22" s="21" t="s">
        <v>213</v>
      </c>
      <c r="C22" s="22">
        <v>3699</v>
      </c>
      <c r="D22" s="7" t="str">
        <f t="shared" si="0"/>
        <v>N/A</v>
      </c>
      <c r="E22" s="22">
        <v>3706</v>
      </c>
      <c r="F22" s="7" t="str">
        <f t="shared" si="1"/>
        <v>N/A</v>
      </c>
      <c r="G22" s="22">
        <v>3829</v>
      </c>
      <c r="H22" s="7" t="str">
        <f t="shared" si="2"/>
        <v>N/A</v>
      </c>
      <c r="I22" s="8">
        <v>0.18920000000000001</v>
      </c>
      <c r="J22" s="8">
        <v>3.319</v>
      </c>
      <c r="K22" s="25" t="s">
        <v>734</v>
      </c>
      <c r="L22" s="85" t="str">
        <f t="shared" si="3"/>
        <v>Yes</v>
      </c>
    </row>
    <row r="23" spans="1:12" x14ac:dyDescent="0.25">
      <c r="A23" s="84" t="s">
        <v>974</v>
      </c>
      <c r="B23" s="21" t="s">
        <v>213</v>
      </c>
      <c r="C23" s="22">
        <v>859</v>
      </c>
      <c r="D23" s="7" t="str">
        <f t="shared" si="0"/>
        <v>N/A</v>
      </c>
      <c r="E23" s="22">
        <v>853</v>
      </c>
      <c r="F23" s="7" t="str">
        <f t="shared" si="1"/>
        <v>N/A</v>
      </c>
      <c r="G23" s="22">
        <v>840</v>
      </c>
      <c r="H23" s="7" t="str">
        <f t="shared" si="2"/>
        <v>N/A</v>
      </c>
      <c r="I23" s="8">
        <v>-0.69799999999999995</v>
      </c>
      <c r="J23" s="8">
        <v>-1.52</v>
      </c>
      <c r="K23" s="25" t="s">
        <v>734</v>
      </c>
      <c r="L23" s="85" t="str">
        <f t="shared" si="3"/>
        <v>Yes</v>
      </c>
    </row>
    <row r="24" spans="1:12" x14ac:dyDescent="0.25">
      <c r="A24" s="84" t="s">
        <v>975</v>
      </c>
      <c r="B24" s="21" t="s">
        <v>213</v>
      </c>
      <c r="C24" s="22">
        <v>0</v>
      </c>
      <c r="D24" s="7" t="str">
        <f t="shared" si="0"/>
        <v>N/A</v>
      </c>
      <c r="E24" s="22">
        <v>0</v>
      </c>
      <c r="F24" s="7" t="str">
        <f t="shared" si="1"/>
        <v>N/A</v>
      </c>
      <c r="G24" s="22">
        <v>0</v>
      </c>
      <c r="H24" s="7" t="str">
        <f t="shared" si="2"/>
        <v>N/A</v>
      </c>
      <c r="I24" s="8" t="s">
        <v>1750</v>
      </c>
      <c r="J24" s="8" t="s">
        <v>1750</v>
      </c>
      <c r="K24" s="25" t="s">
        <v>734</v>
      </c>
      <c r="L24" s="85" t="str">
        <f t="shared" si="3"/>
        <v>N/A</v>
      </c>
    </row>
    <row r="25" spans="1:12" x14ac:dyDescent="0.25">
      <c r="A25" s="84" t="s">
        <v>976</v>
      </c>
      <c r="B25" s="21" t="s">
        <v>213</v>
      </c>
      <c r="C25" s="22">
        <v>36</v>
      </c>
      <c r="D25" s="7" t="str">
        <f t="shared" si="0"/>
        <v>N/A</v>
      </c>
      <c r="E25" s="22">
        <v>34</v>
      </c>
      <c r="F25" s="7" t="str">
        <f t="shared" si="1"/>
        <v>N/A</v>
      </c>
      <c r="G25" s="22">
        <v>54</v>
      </c>
      <c r="H25" s="7" t="str">
        <f t="shared" si="2"/>
        <v>N/A</v>
      </c>
      <c r="I25" s="8">
        <v>-5.56</v>
      </c>
      <c r="J25" s="8">
        <v>58.82</v>
      </c>
      <c r="K25" s="25" t="s">
        <v>734</v>
      </c>
      <c r="L25" s="85" t="str">
        <f t="shared" si="3"/>
        <v>No</v>
      </c>
    </row>
    <row r="26" spans="1:12" x14ac:dyDescent="0.25">
      <c r="A26" s="84" t="s">
        <v>977</v>
      </c>
      <c r="B26" s="21" t="s">
        <v>213</v>
      </c>
      <c r="C26" s="22">
        <v>2804</v>
      </c>
      <c r="D26" s="7" t="str">
        <f t="shared" si="0"/>
        <v>N/A</v>
      </c>
      <c r="E26" s="22">
        <v>2819</v>
      </c>
      <c r="F26" s="7" t="str">
        <f t="shared" si="1"/>
        <v>N/A</v>
      </c>
      <c r="G26" s="22">
        <v>2935</v>
      </c>
      <c r="H26" s="7" t="str">
        <f t="shared" si="2"/>
        <v>N/A</v>
      </c>
      <c r="I26" s="8">
        <v>0.53500000000000003</v>
      </c>
      <c r="J26" s="8">
        <v>4.1150000000000002</v>
      </c>
      <c r="K26" s="25" t="s">
        <v>734</v>
      </c>
      <c r="L26" s="85" t="str">
        <f t="shared" si="3"/>
        <v>Yes</v>
      </c>
    </row>
    <row r="27" spans="1:12" x14ac:dyDescent="0.25">
      <c r="A27" s="84" t="s">
        <v>978</v>
      </c>
      <c r="B27" s="21" t="s">
        <v>213</v>
      </c>
      <c r="C27" s="22">
        <v>0</v>
      </c>
      <c r="D27" s="7" t="str">
        <f t="shared" si="0"/>
        <v>N/A</v>
      </c>
      <c r="E27" s="22">
        <v>0</v>
      </c>
      <c r="F27" s="7" t="str">
        <f t="shared" si="1"/>
        <v>N/A</v>
      </c>
      <c r="G27" s="22">
        <v>0</v>
      </c>
      <c r="H27" s="7" t="str">
        <f t="shared" si="2"/>
        <v>N/A</v>
      </c>
      <c r="I27" s="8" t="s">
        <v>1750</v>
      </c>
      <c r="J27" s="8" t="s">
        <v>1750</v>
      </c>
      <c r="K27" s="25" t="s">
        <v>734</v>
      </c>
      <c r="L27" s="85" t="str">
        <f t="shared" si="3"/>
        <v>N/A</v>
      </c>
    </row>
    <row r="28" spans="1:12" x14ac:dyDescent="0.25">
      <c r="A28" s="84" t="s">
        <v>103</v>
      </c>
      <c r="B28" s="21" t="s">
        <v>213</v>
      </c>
      <c r="C28" s="22">
        <v>3878</v>
      </c>
      <c r="D28" s="7" t="str">
        <f t="shared" si="0"/>
        <v>N/A</v>
      </c>
      <c r="E28" s="22">
        <v>3839</v>
      </c>
      <c r="F28" s="7" t="str">
        <f t="shared" si="1"/>
        <v>N/A</v>
      </c>
      <c r="G28" s="22">
        <v>4101</v>
      </c>
      <c r="H28" s="7" t="str">
        <f t="shared" si="2"/>
        <v>N/A</v>
      </c>
      <c r="I28" s="8">
        <v>-1.01</v>
      </c>
      <c r="J28" s="8">
        <v>6.8250000000000002</v>
      </c>
      <c r="K28" s="25" t="s">
        <v>734</v>
      </c>
      <c r="L28" s="85" t="str">
        <f t="shared" si="3"/>
        <v>Yes</v>
      </c>
    </row>
    <row r="29" spans="1:12" x14ac:dyDescent="0.25">
      <c r="A29" s="84" t="s">
        <v>979</v>
      </c>
      <c r="B29" s="21" t="s">
        <v>213</v>
      </c>
      <c r="C29" s="22">
        <v>1787</v>
      </c>
      <c r="D29" s="7" t="str">
        <f t="shared" si="0"/>
        <v>N/A</v>
      </c>
      <c r="E29" s="22">
        <v>1711</v>
      </c>
      <c r="F29" s="7" t="str">
        <f t="shared" si="1"/>
        <v>N/A</v>
      </c>
      <c r="G29" s="22">
        <v>1729</v>
      </c>
      <c r="H29" s="7" t="str">
        <f t="shared" si="2"/>
        <v>N/A</v>
      </c>
      <c r="I29" s="8">
        <v>-4.25</v>
      </c>
      <c r="J29" s="8">
        <v>1.052</v>
      </c>
      <c r="K29" s="25" t="s">
        <v>734</v>
      </c>
      <c r="L29" s="85" t="str">
        <f t="shared" si="3"/>
        <v>Yes</v>
      </c>
    </row>
    <row r="30" spans="1:12" x14ac:dyDescent="0.25">
      <c r="A30" s="84" t="s">
        <v>980</v>
      </c>
      <c r="B30" s="21" t="s">
        <v>213</v>
      </c>
      <c r="C30" s="22">
        <v>0</v>
      </c>
      <c r="D30" s="7" t="str">
        <f t="shared" si="0"/>
        <v>N/A</v>
      </c>
      <c r="E30" s="22">
        <v>0</v>
      </c>
      <c r="F30" s="7" t="str">
        <f t="shared" si="1"/>
        <v>N/A</v>
      </c>
      <c r="G30" s="22">
        <v>0</v>
      </c>
      <c r="H30" s="7" t="str">
        <f t="shared" si="2"/>
        <v>N/A</v>
      </c>
      <c r="I30" s="8" t="s">
        <v>1750</v>
      </c>
      <c r="J30" s="8" t="s">
        <v>1750</v>
      </c>
      <c r="K30" s="25" t="s">
        <v>734</v>
      </c>
      <c r="L30" s="85" t="str">
        <f t="shared" si="3"/>
        <v>N/A</v>
      </c>
    </row>
    <row r="31" spans="1:12" x14ac:dyDescent="0.25">
      <c r="A31" s="84" t="s">
        <v>981</v>
      </c>
      <c r="B31" s="21" t="s">
        <v>213</v>
      </c>
      <c r="C31" s="22">
        <v>92</v>
      </c>
      <c r="D31" s="7" t="str">
        <f t="shared" si="0"/>
        <v>N/A</v>
      </c>
      <c r="E31" s="22">
        <v>61</v>
      </c>
      <c r="F31" s="7" t="str">
        <f t="shared" si="1"/>
        <v>N/A</v>
      </c>
      <c r="G31" s="22">
        <v>143</v>
      </c>
      <c r="H31" s="7" t="str">
        <f t="shared" si="2"/>
        <v>N/A</v>
      </c>
      <c r="I31" s="8">
        <v>-33.700000000000003</v>
      </c>
      <c r="J31" s="8">
        <v>134.4</v>
      </c>
      <c r="K31" s="25" t="s">
        <v>734</v>
      </c>
      <c r="L31" s="85" t="str">
        <f t="shared" si="3"/>
        <v>No</v>
      </c>
    </row>
    <row r="32" spans="1:12" x14ac:dyDescent="0.25">
      <c r="A32" s="84" t="s">
        <v>982</v>
      </c>
      <c r="B32" s="21" t="s">
        <v>213</v>
      </c>
      <c r="C32" s="22">
        <v>1999</v>
      </c>
      <c r="D32" s="7" t="str">
        <f t="shared" si="0"/>
        <v>N/A</v>
      </c>
      <c r="E32" s="22">
        <v>2067</v>
      </c>
      <c r="F32" s="7" t="str">
        <f t="shared" si="1"/>
        <v>N/A</v>
      </c>
      <c r="G32" s="22">
        <v>2229</v>
      </c>
      <c r="H32" s="7" t="str">
        <f t="shared" si="2"/>
        <v>N/A</v>
      </c>
      <c r="I32" s="8">
        <v>3.4020000000000001</v>
      </c>
      <c r="J32" s="8">
        <v>7.8369999999999997</v>
      </c>
      <c r="K32" s="25" t="s">
        <v>734</v>
      </c>
      <c r="L32" s="85" t="str">
        <f t="shared" si="3"/>
        <v>Yes</v>
      </c>
    </row>
    <row r="33" spans="1:12" x14ac:dyDescent="0.25">
      <c r="A33" s="84" t="s">
        <v>983</v>
      </c>
      <c r="B33" s="21" t="s">
        <v>213</v>
      </c>
      <c r="C33" s="22">
        <v>0</v>
      </c>
      <c r="D33" s="7" t="str">
        <f t="shared" si="0"/>
        <v>N/A</v>
      </c>
      <c r="E33" s="22">
        <v>0</v>
      </c>
      <c r="F33" s="7" t="str">
        <f t="shared" si="1"/>
        <v>N/A</v>
      </c>
      <c r="G33" s="22">
        <v>0</v>
      </c>
      <c r="H33" s="7" t="str">
        <f t="shared" si="2"/>
        <v>N/A</v>
      </c>
      <c r="I33" s="8" t="s">
        <v>1750</v>
      </c>
      <c r="J33" s="8" t="s">
        <v>1750</v>
      </c>
      <c r="K33" s="25" t="s">
        <v>734</v>
      </c>
      <c r="L33" s="85" t="str">
        <f t="shared" si="3"/>
        <v>N/A</v>
      </c>
    </row>
    <row r="34" spans="1:12" x14ac:dyDescent="0.25">
      <c r="A34" s="142" t="s">
        <v>84</v>
      </c>
      <c r="B34" s="21" t="s">
        <v>213</v>
      </c>
      <c r="C34" s="26">
        <v>261712502</v>
      </c>
      <c r="D34" s="7" t="str">
        <f t="shared" si="0"/>
        <v>N/A</v>
      </c>
      <c r="E34" s="26">
        <v>264669755</v>
      </c>
      <c r="F34" s="7" t="str">
        <f t="shared" si="1"/>
        <v>N/A</v>
      </c>
      <c r="G34" s="26">
        <v>255737101</v>
      </c>
      <c r="H34" s="7" t="str">
        <f t="shared" si="2"/>
        <v>N/A</v>
      </c>
      <c r="I34" s="8">
        <v>1.1299999999999999</v>
      </c>
      <c r="J34" s="8">
        <v>-3.38</v>
      </c>
      <c r="K34" s="25" t="s">
        <v>734</v>
      </c>
      <c r="L34" s="85" t="str">
        <f t="shared" si="3"/>
        <v>Yes</v>
      </c>
    </row>
    <row r="35" spans="1:12" x14ac:dyDescent="0.25">
      <c r="A35" s="142" t="s">
        <v>1396</v>
      </c>
      <c r="B35" s="21" t="s">
        <v>213</v>
      </c>
      <c r="C35" s="26">
        <v>34300.458978000002</v>
      </c>
      <c r="D35" s="7" t="str">
        <f t="shared" si="0"/>
        <v>N/A</v>
      </c>
      <c r="E35" s="26">
        <v>34399.500260000001</v>
      </c>
      <c r="F35" s="7" t="str">
        <f t="shared" si="1"/>
        <v>N/A</v>
      </c>
      <c r="G35" s="26">
        <v>31359.546413</v>
      </c>
      <c r="H35" s="7" t="str">
        <f t="shared" si="2"/>
        <v>N/A</v>
      </c>
      <c r="I35" s="8">
        <v>0.28870000000000001</v>
      </c>
      <c r="J35" s="8">
        <v>-8.84</v>
      </c>
      <c r="K35" s="25" t="s">
        <v>734</v>
      </c>
      <c r="L35" s="85" t="str">
        <f t="shared" si="3"/>
        <v>Yes</v>
      </c>
    </row>
    <row r="36" spans="1:12" x14ac:dyDescent="0.25">
      <c r="A36" s="142" t="s">
        <v>1397</v>
      </c>
      <c r="B36" s="21" t="s">
        <v>213</v>
      </c>
      <c r="C36" s="26">
        <v>36506.137816000002</v>
      </c>
      <c r="D36" s="7" t="str">
        <f t="shared" si="0"/>
        <v>N/A</v>
      </c>
      <c r="E36" s="26">
        <v>36405.743466</v>
      </c>
      <c r="F36" s="7" t="str">
        <f t="shared" si="1"/>
        <v>N/A</v>
      </c>
      <c r="G36" s="26">
        <v>33447.175124000001</v>
      </c>
      <c r="H36" s="7" t="str">
        <f t="shared" si="2"/>
        <v>N/A</v>
      </c>
      <c r="I36" s="8">
        <v>-0.27500000000000002</v>
      </c>
      <c r="J36" s="8">
        <v>-8.1300000000000008</v>
      </c>
      <c r="K36" s="25" t="s">
        <v>734</v>
      </c>
      <c r="L36" s="85" t="str">
        <f t="shared" si="3"/>
        <v>Yes</v>
      </c>
    </row>
    <row r="37" spans="1:12" x14ac:dyDescent="0.25">
      <c r="A37" s="116" t="s">
        <v>107</v>
      </c>
      <c r="B37" s="21" t="s">
        <v>213</v>
      </c>
      <c r="C37" s="26">
        <v>0</v>
      </c>
      <c r="D37" s="7" t="str">
        <f t="shared" si="0"/>
        <v>N/A</v>
      </c>
      <c r="E37" s="26">
        <v>4917</v>
      </c>
      <c r="F37" s="7" t="str">
        <f t="shared" si="1"/>
        <v>N/A</v>
      </c>
      <c r="G37" s="26">
        <v>0</v>
      </c>
      <c r="H37" s="7" t="str">
        <f t="shared" si="2"/>
        <v>N/A</v>
      </c>
      <c r="I37" s="8" t="s">
        <v>1750</v>
      </c>
      <c r="J37" s="8">
        <v>-100</v>
      </c>
      <c r="K37" s="25" t="s">
        <v>734</v>
      </c>
      <c r="L37" s="85" t="str">
        <f t="shared" si="3"/>
        <v>No</v>
      </c>
    </row>
    <row r="38" spans="1:12" x14ac:dyDescent="0.25">
      <c r="A38" s="142" t="s">
        <v>158</v>
      </c>
      <c r="B38" s="25" t="s">
        <v>217</v>
      </c>
      <c r="C38" s="1">
        <v>0</v>
      </c>
      <c r="D38" s="7" t="str">
        <f>IF($B38="N/A","N/A",IF(C38&gt;0,"No",IF(C38&lt;0,"No","Yes")))</f>
        <v>Yes</v>
      </c>
      <c r="E38" s="1">
        <v>11</v>
      </c>
      <c r="F38" s="7" t="str">
        <f>IF($B38="N/A","N/A",IF(E38&gt;0,"No",IF(E38&lt;0,"No","Yes")))</f>
        <v>No</v>
      </c>
      <c r="G38" s="1">
        <v>0</v>
      </c>
      <c r="H38" s="7" t="str">
        <f>IF($B38="N/A","N/A",IF(G38&gt;0,"No",IF(G38&lt;0,"No","Yes")))</f>
        <v>Yes</v>
      </c>
      <c r="I38" s="8" t="s">
        <v>1750</v>
      </c>
      <c r="J38" s="8">
        <v>-100</v>
      </c>
      <c r="K38" s="25" t="s">
        <v>734</v>
      </c>
      <c r="L38" s="85" t="str">
        <f t="shared" si="3"/>
        <v>No</v>
      </c>
    </row>
    <row r="39" spans="1:12" x14ac:dyDescent="0.25">
      <c r="A39" s="142" t="s">
        <v>156</v>
      </c>
      <c r="B39" s="21" t="s">
        <v>213</v>
      </c>
      <c r="C39" s="26">
        <v>0</v>
      </c>
      <c r="D39" s="7" t="str">
        <f t="shared" ref="D39:D40" si="4">IF($B39="N/A","N/A",IF(C39&gt;10,"No",IF(C39&lt;-10,"No","Yes")))</f>
        <v>N/A</v>
      </c>
      <c r="E39" s="26">
        <v>4917</v>
      </c>
      <c r="F39" s="7" t="str">
        <f t="shared" ref="F39:F40" si="5">IF($B39="N/A","N/A",IF(E39&gt;10,"No",IF(E39&lt;-10,"No","Yes")))</f>
        <v>N/A</v>
      </c>
      <c r="G39" s="26">
        <v>0</v>
      </c>
      <c r="H39" s="7" t="str">
        <f t="shared" ref="H39:H40" si="6">IF($B39="N/A","N/A",IF(G39&gt;10,"No",IF(G39&lt;-10,"No","Yes")))</f>
        <v>N/A</v>
      </c>
      <c r="I39" s="8" t="s">
        <v>1750</v>
      </c>
      <c r="J39" s="8">
        <v>-100</v>
      </c>
      <c r="K39" s="25" t="s">
        <v>734</v>
      </c>
      <c r="L39" s="85" t="str">
        <f t="shared" si="3"/>
        <v>No</v>
      </c>
    </row>
    <row r="40" spans="1:12" x14ac:dyDescent="0.25">
      <c r="A40" s="142" t="s">
        <v>1276</v>
      </c>
      <c r="B40" s="21" t="s">
        <v>213</v>
      </c>
      <c r="C40" s="26" t="s">
        <v>1750</v>
      </c>
      <c r="D40" s="7" t="str">
        <f t="shared" si="4"/>
        <v>N/A</v>
      </c>
      <c r="E40" s="26">
        <v>4917</v>
      </c>
      <c r="F40" s="7" t="str">
        <f t="shared" si="5"/>
        <v>N/A</v>
      </c>
      <c r="G40" s="26" t="s">
        <v>1750</v>
      </c>
      <c r="H40" s="7" t="str">
        <f t="shared" si="6"/>
        <v>N/A</v>
      </c>
      <c r="I40" s="8" t="s">
        <v>1750</v>
      </c>
      <c r="J40" s="8" t="s">
        <v>1750</v>
      </c>
      <c r="K40" s="25" t="s">
        <v>734</v>
      </c>
      <c r="L40" s="85" t="str">
        <f>IF(J40="Div by 0", "N/A", IF(OR(J40="N/A",K40="N/A"),"N/A", IF(J40&gt;VALUE(MID(K40,1,2)), "No", IF(J40&lt;-1*VALUE(MID(K40,1,2)), "No", "Yes"))))</f>
        <v>N/A</v>
      </c>
    </row>
    <row r="41" spans="1:12" x14ac:dyDescent="0.25">
      <c r="A41" s="84" t="s">
        <v>1398</v>
      </c>
      <c r="B41" s="21" t="s">
        <v>213</v>
      </c>
      <c r="C41" s="26">
        <v>32694.185184999998</v>
      </c>
      <c r="D41" s="7" t="str">
        <f t="shared" ref="D41:D52" si="7">IF($B41="N/A","N/A",IF(C41&gt;10,"No",IF(C41&lt;-10,"No","Yes")))</f>
        <v>N/A</v>
      </c>
      <c r="E41" s="26">
        <v>32489.589584000001</v>
      </c>
      <c r="F41" s="7" t="str">
        <f t="shared" ref="F41:F52" si="8">IF($B41="N/A","N/A",IF(E41&gt;10,"No",IF(E41&lt;-10,"No","Yes")))</f>
        <v>N/A</v>
      </c>
      <c r="G41" s="26">
        <v>31446.229824999999</v>
      </c>
      <c r="H41" s="7" t="str">
        <f t="shared" ref="H41:H52" si="9">IF($B41="N/A","N/A",IF(G41&gt;10,"No",IF(G41&lt;-10,"No","Yes")))</f>
        <v>N/A</v>
      </c>
      <c r="I41" s="8">
        <v>-0.626</v>
      </c>
      <c r="J41" s="8">
        <v>-3.21</v>
      </c>
      <c r="K41" s="25" t="s">
        <v>734</v>
      </c>
      <c r="L41" s="85" t="str">
        <f t="shared" ref="L41:L52" si="10">IF(J41="Div by 0", "N/A", IF(K41="N/A","N/A", IF(J41&gt;VALUE(MID(K41,1,2)), "No", IF(J41&lt;-1*VALUE(MID(K41,1,2)), "No", "Yes"))))</f>
        <v>Yes</v>
      </c>
    </row>
    <row r="42" spans="1:12" x14ac:dyDescent="0.25">
      <c r="A42" s="84" t="s">
        <v>1399</v>
      </c>
      <c r="B42" s="21" t="s">
        <v>213</v>
      </c>
      <c r="C42" s="26">
        <v>12614.288708</v>
      </c>
      <c r="D42" s="7" t="str">
        <f t="shared" si="7"/>
        <v>N/A</v>
      </c>
      <c r="E42" s="26">
        <v>13956.028136000001</v>
      </c>
      <c r="F42" s="7" t="str">
        <f t="shared" si="8"/>
        <v>N/A</v>
      </c>
      <c r="G42" s="26">
        <v>11989.414285999999</v>
      </c>
      <c r="H42" s="7" t="str">
        <f t="shared" si="9"/>
        <v>N/A</v>
      </c>
      <c r="I42" s="8">
        <v>10.64</v>
      </c>
      <c r="J42" s="8">
        <v>-14.1</v>
      </c>
      <c r="K42" s="25" t="s">
        <v>734</v>
      </c>
      <c r="L42" s="85" t="str">
        <f t="shared" si="10"/>
        <v>Yes</v>
      </c>
    </row>
    <row r="43" spans="1:12" x14ac:dyDescent="0.25">
      <c r="A43" s="84" t="s">
        <v>1400</v>
      </c>
      <c r="B43" s="21" t="s">
        <v>213</v>
      </c>
      <c r="C43" s="26" t="s">
        <v>1750</v>
      </c>
      <c r="D43" s="7" t="str">
        <f t="shared" si="7"/>
        <v>N/A</v>
      </c>
      <c r="E43" s="26" t="s">
        <v>1750</v>
      </c>
      <c r="F43" s="7" t="str">
        <f t="shared" si="8"/>
        <v>N/A</v>
      </c>
      <c r="G43" s="26" t="s">
        <v>1750</v>
      </c>
      <c r="H43" s="7" t="str">
        <f t="shared" si="9"/>
        <v>N/A</v>
      </c>
      <c r="I43" s="8" t="s">
        <v>1750</v>
      </c>
      <c r="J43" s="8" t="s">
        <v>1750</v>
      </c>
      <c r="K43" s="25" t="s">
        <v>734</v>
      </c>
      <c r="L43" s="85" t="str">
        <f t="shared" si="10"/>
        <v>N/A</v>
      </c>
    </row>
    <row r="44" spans="1:12" x14ac:dyDescent="0.25">
      <c r="A44" s="84" t="s">
        <v>1401</v>
      </c>
      <c r="B44" s="21" t="s">
        <v>213</v>
      </c>
      <c r="C44" s="26">
        <v>6023.1388889</v>
      </c>
      <c r="D44" s="7" t="str">
        <f t="shared" si="7"/>
        <v>N/A</v>
      </c>
      <c r="E44" s="26">
        <v>12233.411765000001</v>
      </c>
      <c r="F44" s="7" t="str">
        <f t="shared" si="8"/>
        <v>N/A</v>
      </c>
      <c r="G44" s="26">
        <v>9997.4074074</v>
      </c>
      <c r="H44" s="7" t="str">
        <f t="shared" si="9"/>
        <v>N/A</v>
      </c>
      <c r="I44" s="8">
        <v>103.1</v>
      </c>
      <c r="J44" s="8">
        <v>-18.3</v>
      </c>
      <c r="K44" s="25" t="s">
        <v>734</v>
      </c>
      <c r="L44" s="85" t="str">
        <f t="shared" si="10"/>
        <v>Yes</v>
      </c>
    </row>
    <row r="45" spans="1:12" x14ac:dyDescent="0.25">
      <c r="A45" s="84" t="s">
        <v>1402</v>
      </c>
      <c r="B45" s="21" t="s">
        <v>213</v>
      </c>
      <c r="C45" s="26">
        <v>39188.047076000003</v>
      </c>
      <c r="D45" s="7" t="str">
        <f t="shared" si="7"/>
        <v>N/A</v>
      </c>
      <c r="E45" s="26">
        <v>38341.962043</v>
      </c>
      <c r="F45" s="7" t="str">
        <f t="shared" si="8"/>
        <v>N/A</v>
      </c>
      <c r="G45" s="26">
        <v>37409.419420999999</v>
      </c>
      <c r="H45" s="7" t="str">
        <f t="shared" si="9"/>
        <v>N/A</v>
      </c>
      <c r="I45" s="8">
        <v>-2.16</v>
      </c>
      <c r="J45" s="8">
        <v>-2.4300000000000002</v>
      </c>
      <c r="K45" s="25" t="s">
        <v>734</v>
      </c>
      <c r="L45" s="85" t="str">
        <f t="shared" si="10"/>
        <v>Yes</v>
      </c>
    </row>
    <row r="46" spans="1:12" x14ac:dyDescent="0.25">
      <c r="A46" s="84" t="s">
        <v>1403</v>
      </c>
      <c r="B46" s="21" t="s">
        <v>213</v>
      </c>
      <c r="C46" s="26" t="s">
        <v>1750</v>
      </c>
      <c r="D46" s="7" t="str">
        <f t="shared" si="7"/>
        <v>N/A</v>
      </c>
      <c r="E46" s="26" t="s">
        <v>1750</v>
      </c>
      <c r="F46" s="7" t="str">
        <f t="shared" si="8"/>
        <v>N/A</v>
      </c>
      <c r="G46" s="26" t="s">
        <v>1750</v>
      </c>
      <c r="H46" s="7" t="str">
        <f t="shared" si="9"/>
        <v>N/A</v>
      </c>
      <c r="I46" s="8" t="s">
        <v>1750</v>
      </c>
      <c r="J46" s="8" t="s">
        <v>1750</v>
      </c>
      <c r="K46" s="25" t="s">
        <v>734</v>
      </c>
      <c r="L46" s="85" t="str">
        <f t="shared" si="10"/>
        <v>N/A</v>
      </c>
    </row>
    <row r="47" spans="1:12" x14ac:dyDescent="0.25">
      <c r="A47" s="84" t="s">
        <v>1404</v>
      </c>
      <c r="B47" s="21" t="s">
        <v>213</v>
      </c>
      <c r="C47" s="26">
        <v>36006.681020999997</v>
      </c>
      <c r="D47" s="7" t="str">
        <f t="shared" si="7"/>
        <v>N/A</v>
      </c>
      <c r="E47" s="26">
        <v>37077.828079999999</v>
      </c>
      <c r="F47" s="7" t="str">
        <f t="shared" si="8"/>
        <v>N/A</v>
      </c>
      <c r="G47" s="26">
        <v>32390.032431</v>
      </c>
      <c r="H47" s="7" t="str">
        <f t="shared" si="9"/>
        <v>N/A</v>
      </c>
      <c r="I47" s="8">
        <v>2.9750000000000001</v>
      </c>
      <c r="J47" s="8">
        <v>-12.6</v>
      </c>
      <c r="K47" s="25" t="s">
        <v>734</v>
      </c>
      <c r="L47" s="85" t="str">
        <f t="shared" si="10"/>
        <v>Yes</v>
      </c>
    </row>
    <row r="48" spans="1:12" x14ac:dyDescent="0.25">
      <c r="A48" s="84" t="s">
        <v>1405</v>
      </c>
      <c r="B48" s="25" t="s">
        <v>213</v>
      </c>
      <c r="C48" s="10">
        <v>16060.145495000001</v>
      </c>
      <c r="D48" s="7" t="str">
        <f t="shared" si="7"/>
        <v>N/A</v>
      </c>
      <c r="E48" s="10">
        <v>16563.763296000001</v>
      </c>
      <c r="F48" s="7" t="str">
        <f t="shared" si="8"/>
        <v>N/A</v>
      </c>
      <c r="G48" s="10">
        <v>11578.234238999999</v>
      </c>
      <c r="H48" s="7" t="str">
        <f t="shared" si="9"/>
        <v>N/A</v>
      </c>
      <c r="I48" s="8">
        <v>3.1360000000000001</v>
      </c>
      <c r="J48" s="8">
        <v>-30.1</v>
      </c>
      <c r="K48" s="25" t="s">
        <v>734</v>
      </c>
      <c r="L48" s="85" t="str">
        <f t="shared" si="10"/>
        <v>No</v>
      </c>
    </row>
    <row r="49" spans="1:12" x14ac:dyDescent="0.25">
      <c r="A49" s="84" t="s">
        <v>1406</v>
      </c>
      <c r="B49" s="25" t="s">
        <v>213</v>
      </c>
      <c r="C49" s="10" t="s">
        <v>1750</v>
      </c>
      <c r="D49" s="7" t="str">
        <f t="shared" si="7"/>
        <v>N/A</v>
      </c>
      <c r="E49" s="10" t="s">
        <v>1750</v>
      </c>
      <c r="F49" s="7" t="str">
        <f t="shared" si="8"/>
        <v>N/A</v>
      </c>
      <c r="G49" s="10" t="s">
        <v>1750</v>
      </c>
      <c r="H49" s="7" t="str">
        <f t="shared" si="9"/>
        <v>N/A</v>
      </c>
      <c r="I49" s="8" t="s">
        <v>1750</v>
      </c>
      <c r="J49" s="8" t="s">
        <v>1750</v>
      </c>
      <c r="K49" s="25" t="s">
        <v>734</v>
      </c>
      <c r="L49" s="85" t="str">
        <f t="shared" si="10"/>
        <v>N/A</v>
      </c>
    </row>
    <row r="50" spans="1:12" x14ac:dyDescent="0.25">
      <c r="A50" s="84" t="s">
        <v>1407</v>
      </c>
      <c r="B50" s="25" t="s">
        <v>213</v>
      </c>
      <c r="C50" s="10">
        <v>21233.369565000001</v>
      </c>
      <c r="D50" s="7" t="str">
        <f t="shared" si="7"/>
        <v>N/A</v>
      </c>
      <c r="E50" s="10">
        <v>21550.508196999999</v>
      </c>
      <c r="F50" s="7" t="str">
        <f t="shared" si="8"/>
        <v>N/A</v>
      </c>
      <c r="G50" s="10">
        <v>18521.265734000001</v>
      </c>
      <c r="H50" s="7" t="str">
        <f t="shared" si="9"/>
        <v>N/A</v>
      </c>
      <c r="I50" s="8">
        <v>1.494</v>
      </c>
      <c r="J50" s="8">
        <v>-14.1</v>
      </c>
      <c r="K50" s="25" t="s">
        <v>734</v>
      </c>
      <c r="L50" s="85" t="str">
        <f t="shared" si="10"/>
        <v>Yes</v>
      </c>
    </row>
    <row r="51" spans="1:12" x14ac:dyDescent="0.25">
      <c r="A51" s="84" t="s">
        <v>1408</v>
      </c>
      <c r="B51" s="25" t="s">
        <v>213</v>
      </c>
      <c r="C51" s="10">
        <v>54517.738368999999</v>
      </c>
      <c r="D51" s="7" t="str">
        <f t="shared" si="7"/>
        <v>N/A</v>
      </c>
      <c r="E51" s="10">
        <v>54516.982100000001</v>
      </c>
      <c r="F51" s="7" t="str">
        <f t="shared" si="8"/>
        <v>N/A</v>
      </c>
      <c r="G51" s="10">
        <v>49423.156124000001</v>
      </c>
      <c r="H51" s="7" t="str">
        <f t="shared" si="9"/>
        <v>N/A</v>
      </c>
      <c r="I51" s="8">
        <v>-1E-3</v>
      </c>
      <c r="J51" s="8">
        <v>-9.34</v>
      </c>
      <c r="K51" s="25" t="s">
        <v>734</v>
      </c>
      <c r="L51" s="85" t="str">
        <f t="shared" si="10"/>
        <v>Yes</v>
      </c>
    </row>
    <row r="52" spans="1:12" x14ac:dyDescent="0.25">
      <c r="A52" s="84" t="s">
        <v>1409</v>
      </c>
      <c r="B52" s="25" t="s">
        <v>213</v>
      </c>
      <c r="C52" s="10" t="s">
        <v>1750</v>
      </c>
      <c r="D52" s="7" t="str">
        <f t="shared" si="7"/>
        <v>N/A</v>
      </c>
      <c r="E52" s="10" t="s">
        <v>1750</v>
      </c>
      <c r="F52" s="7" t="str">
        <f t="shared" si="8"/>
        <v>N/A</v>
      </c>
      <c r="G52" s="10" t="s">
        <v>1750</v>
      </c>
      <c r="H52" s="7" t="str">
        <f t="shared" si="9"/>
        <v>N/A</v>
      </c>
      <c r="I52" s="8" t="s">
        <v>1750</v>
      </c>
      <c r="J52" s="8" t="s">
        <v>1750</v>
      </c>
      <c r="K52" s="25" t="s">
        <v>734</v>
      </c>
      <c r="L52" s="85" t="str">
        <f t="shared" si="10"/>
        <v>N/A</v>
      </c>
    </row>
    <row r="53" spans="1:12" x14ac:dyDescent="0.25">
      <c r="A53" s="142" t="s">
        <v>1583</v>
      </c>
      <c r="B53" s="21" t="s">
        <v>213</v>
      </c>
      <c r="C53" s="26">
        <v>3576198</v>
      </c>
      <c r="D53" s="7" t="str">
        <f t="shared" ref="D53:D122" si="11">IF($B53="N/A","N/A",IF(C53&gt;10,"No",IF(C53&lt;-10,"No","Yes")))</f>
        <v>N/A</v>
      </c>
      <c r="E53" s="26">
        <v>3160540</v>
      </c>
      <c r="F53" s="7" t="str">
        <f t="shared" ref="F53:F122" si="12">IF($B53="N/A","N/A",IF(E53&gt;10,"No",IF(E53&lt;-10,"No","Yes")))</f>
        <v>N/A</v>
      </c>
      <c r="G53" s="26">
        <v>4086855</v>
      </c>
      <c r="H53" s="7" t="str">
        <f t="shared" ref="H53:H122" si="13">IF($B53="N/A","N/A",IF(G53&gt;10,"No",IF(G53&lt;-10,"No","Yes")))</f>
        <v>N/A</v>
      </c>
      <c r="I53" s="8">
        <v>-11.6</v>
      </c>
      <c r="J53" s="8">
        <v>29.31</v>
      </c>
      <c r="K53" s="25" t="s">
        <v>734</v>
      </c>
      <c r="L53" s="85" t="str">
        <f t="shared" ref="L53:L113" si="14">IF(J53="Div by 0", "N/A", IF(K53="N/A","N/A", IF(J53&gt;VALUE(MID(K53,1,2)), "No", IF(J53&lt;-1*VALUE(MID(K53,1,2)), "No", "Yes"))))</f>
        <v>Yes</v>
      </c>
    </row>
    <row r="54" spans="1:12" x14ac:dyDescent="0.25">
      <c r="A54" s="142" t="s">
        <v>595</v>
      </c>
      <c r="B54" s="21" t="s">
        <v>213</v>
      </c>
      <c r="C54" s="22">
        <v>1466</v>
      </c>
      <c r="D54" s="7" t="str">
        <f t="shared" si="11"/>
        <v>N/A</v>
      </c>
      <c r="E54" s="22">
        <v>1417</v>
      </c>
      <c r="F54" s="7" t="str">
        <f t="shared" si="12"/>
        <v>N/A</v>
      </c>
      <c r="G54" s="22">
        <v>1445</v>
      </c>
      <c r="H54" s="7" t="str">
        <f t="shared" si="13"/>
        <v>N/A</v>
      </c>
      <c r="I54" s="8">
        <v>-3.34</v>
      </c>
      <c r="J54" s="8">
        <v>1.976</v>
      </c>
      <c r="K54" s="25" t="s">
        <v>734</v>
      </c>
      <c r="L54" s="85" t="str">
        <f t="shared" si="14"/>
        <v>Yes</v>
      </c>
    </row>
    <row r="55" spans="1:12" x14ac:dyDescent="0.25">
      <c r="A55" s="142" t="s">
        <v>1410</v>
      </c>
      <c r="B55" s="21" t="s">
        <v>213</v>
      </c>
      <c r="C55" s="26">
        <v>2439.4256479999999</v>
      </c>
      <c r="D55" s="7" t="str">
        <f t="shared" si="11"/>
        <v>N/A</v>
      </c>
      <c r="E55" s="26">
        <v>2230.4446013000002</v>
      </c>
      <c r="F55" s="7" t="str">
        <f t="shared" si="12"/>
        <v>N/A</v>
      </c>
      <c r="G55" s="26">
        <v>2828.2733564</v>
      </c>
      <c r="H55" s="7" t="str">
        <f t="shared" si="13"/>
        <v>N/A</v>
      </c>
      <c r="I55" s="8">
        <v>-8.57</v>
      </c>
      <c r="J55" s="8">
        <v>26.8</v>
      </c>
      <c r="K55" s="25" t="s">
        <v>734</v>
      </c>
      <c r="L55" s="85" t="str">
        <f t="shared" si="14"/>
        <v>Yes</v>
      </c>
    </row>
    <row r="56" spans="1:12" x14ac:dyDescent="0.25">
      <c r="A56" s="142" t="s">
        <v>1411</v>
      </c>
      <c r="B56" s="21" t="s">
        <v>213</v>
      </c>
      <c r="C56" s="22">
        <v>0.51432469300000005</v>
      </c>
      <c r="D56" s="7" t="str">
        <f t="shared" si="11"/>
        <v>N/A</v>
      </c>
      <c r="E56" s="22">
        <v>0.3338038109</v>
      </c>
      <c r="F56" s="7" t="str">
        <f t="shared" si="12"/>
        <v>N/A</v>
      </c>
      <c r="G56" s="22">
        <v>0.53287197230000005</v>
      </c>
      <c r="H56" s="7" t="str">
        <f t="shared" si="13"/>
        <v>N/A</v>
      </c>
      <c r="I56" s="8">
        <v>-35.1</v>
      </c>
      <c r="J56" s="8">
        <v>59.64</v>
      </c>
      <c r="K56" s="25" t="s">
        <v>734</v>
      </c>
      <c r="L56" s="85" t="str">
        <f t="shared" si="14"/>
        <v>No</v>
      </c>
    </row>
    <row r="57" spans="1:12" x14ac:dyDescent="0.25">
      <c r="A57" s="142" t="s">
        <v>596</v>
      </c>
      <c r="B57" s="21" t="s">
        <v>213</v>
      </c>
      <c r="C57" s="26">
        <v>4736</v>
      </c>
      <c r="D57" s="7" t="str">
        <f t="shared" si="11"/>
        <v>N/A</v>
      </c>
      <c r="E57" s="26">
        <v>3648</v>
      </c>
      <c r="F57" s="7" t="str">
        <f t="shared" si="12"/>
        <v>N/A</v>
      </c>
      <c r="G57" s="26">
        <v>0</v>
      </c>
      <c r="H57" s="7" t="str">
        <f t="shared" si="13"/>
        <v>N/A</v>
      </c>
      <c r="I57" s="8">
        <v>-23</v>
      </c>
      <c r="J57" s="8">
        <v>-100</v>
      </c>
      <c r="K57" s="25" t="s">
        <v>734</v>
      </c>
      <c r="L57" s="85" t="str">
        <f t="shared" si="14"/>
        <v>No</v>
      </c>
    </row>
    <row r="58" spans="1:12" x14ac:dyDescent="0.25">
      <c r="A58" s="142" t="s">
        <v>597</v>
      </c>
      <c r="B58" s="21" t="s">
        <v>213</v>
      </c>
      <c r="C58" s="22">
        <v>11</v>
      </c>
      <c r="D58" s="7" t="str">
        <f t="shared" si="11"/>
        <v>N/A</v>
      </c>
      <c r="E58" s="22">
        <v>11</v>
      </c>
      <c r="F58" s="7" t="str">
        <f t="shared" si="12"/>
        <v>N/A</v>
      </c>
      <c r="G58" s="22">
        <v>0</v>
      </c>
      <c r="H58" s="7" t="str">
        <f t="shared" si="13"/>
        <v>N/A</v>
      </c>
      <c r="I58" s="8">
        <v>-25</v>
      </c>
      <c r="J58" s="8">
        <v>-100</v>
      </c>
      <c r="K58" s="25" t="s">
        <v>734</v>
      </c>
      <c r="L58" s="85" t="str">
        <f t="shared" si="14"/>
        <v>No</v>
      </c>
    </row>
    <row r="59" spans="1:12" x14ac:dyDescent="0.25">
      <c r="A59" s="142" t="s">
        <v>1412</v>
      </c>
      <c r="B59" s="21" t="s">
        <v>213</v>
      </c>
      <c r="C59" s="26">
        <v>1184</v>
      </c>
      <c r="D59" s="7" t="str">
        <f t="shared" si="11"/>
        <v>N/A</v>
      </c>
      <c r="E59" s="26">
        <v>1216</v>
      </c>
      <c r="F59" s="7" t="str">
        <f t="shared" si="12"/>
        <v>N/A</v>
      </c>
      <c r="G59" s="26" t="s">
        <v>1750</v>
      </c>
      <c r="H59" s="7" t="str">
        <f t="shared" si="13"/>
        <v>N/A</v>
      </c>
      <c r="I59" s="8">
        <v>2.7029999999999998</v>
      </c>
      <c r="J59" s="8" t="s">
        <v>1750</v>
      </c>
      <c r="K59" s="25" t="s">
        <v>734</v>
      </c>
      <c r="L59" s="85" t="str">
        <f t="shared" si="14"/>
        <v>N/A</v>
      </c>
    </row>
    <row r="60" spans="1:12" ht="25" x14ac:dyDescent="0.25">
      <c r="A60" s="142" t="s">
        <v>598</v>
      </c>
      <c r="B60" s="21" t="s">
        <v>213</v>
      </c>
      <c r="C60" s="26">
        <v>111350</v>
      </c>
      <c r="D60" s="7" t="str">
        <f t="shared" si="11"/>
        <v>N/A</v>
      </c>
      <c r="E60" s="26">
        <v>148750</v>
      </c>
      <c r="F60" s="7" t="str">
        <f t="shared" si="12"/>
        <v>N/A</v>
      </c>
      <c r="G60" s="26">
        <v>6375</v>
      </c>
      <c r="H60" s="7" t="str">
        <f t="shared" si="13"/>
        <v>N/A</v>
      </c>
      <c r="I60" s="8">
        <v>33.590000000000003</v>
      </c>
      <c r="J60" s="8">
        <v>-95.7</v>
      </c>
      <c r="K60" s="25" t="s">
        <v>734</v>
      </c>
      <c r="L60" s="85" t="str">
        <f t="shared" si="14"/>
        <v>No</v>
      </c>
    </row>
    <row r="61" spans="1:12" x14ac:dyDescent="0.25">
      <c r="A61" s="116" t="s">
        <v>599</v>
      </c>
      <c r="B61" s="25" t="s">
        <v>213</v>
      </c>
      <c r="C61" s="1">
        <v>11</v>
      </c>
      <c r="D61" s="7" t="str">
        <f t="shared" si="11"/>
        <v>N/A</v>
      </c>
      <c r="E61" s="1">
        <v>11</v>
      </c>
      <c r="F61" s="7" t="str">
        <f t="shared" si="12"/>
        <v>N/A</v>
      </c>
      <c r="G61" s="1">
        <v>11</v>
      </c>
      <c r="H61" s="7" t="str">
        <f t="shared" si="13"/>
        <v>N/A</v>
      </c>
      <c r="I61" s="8">
        <v>0</v>
      </c>
      <c r="J61" s="8">
        <v>0</v>
      </c>
      <c r="K61" s="25" t="s">
        <v>734</v>
      </c>
      <c r="L61" s="85" t="str">
        <f t="shared" si="14"/>
        <v>Yes</v>
      </c>
    </row>
    <row r="62" spans="1:12" ht="25" x14ac:dyDescent="0.25">
      <c r="A62" s="116" t="s">
        <v>1413</v>
      </c>
      <c r="B62" s="25" t="s">
        <v>213</v>
      </c>
      <c r="C62" s="10">
        <v>111350</v>
      </c>
      <c r="D62" s="7" t="str">
        <f t="shared" si="11"/>
        <v>N/A</v>
      </c>
      <c r="E62" s="10">
        <v>148750</v>
      </c>
      <c r="F62" s="7" t="str">
        <f t="shared" si="12"/>
        <v>N/A</v>
      </c>
      <c r="G62" s="10">
        <v>6375</v>
      </c>
      <c r="H62" s="7" t="str">
        <f t="shared" si="13"/>
        <v>N/A</v>
      </c>
      <c r="I62" s="8">
        <v>33.590000000000003</v>
      </c>
      <c r="J62" s="8">
        <v>-95.7</v>
      </c>
      <c r="K62" s="25" t="s">
        <v>734</v>
      </c>
      <c r="L62" s="85" t="str">
        <f t="shared" si="14"/>
        <v>No</v>
      </c>
    </row>
    <row r="63" spans="1:12" x14ac:dyDescent="0.25">
      <c r="A63" s="116" t="s">
        <v>600</v>
      </c>
      <c r="B63" s="25" t="s">
        <v>213</v>
      </c>
      <c r="C63" s="10">
        <v>15484196</v>
      </c>
      <c r="D63" s="7" t="str">
        <f t="shared" si="11"/>
        <v>N/A</v>
      </c>
      <c r="E63" s="10">
        <v>15191013</v>
      </c>
      <c r="F63" s="7" t="str">
        <f t="shared" si="12"/>
        <v>N/A</v>
      </c>
      <c r="G63" s="10">
        <v>16037078</v>
      </c>
      <c r="H63" s="7" t="str">
        <f t="shared" si="13"/>
        <v>N/A</v>
      </c>
      <c r="I63" s="8">
        <v>-1.89</v>
      </c>
      <c r="J63" s="8">
        <v>5.57</v>
      </c>
      <c r="K63" s="25" t="s">
        <v>734</v>
      </c>
      <c r="L63" s="85" t="str">
        <f t="shared" si="14"/>
        <v>Yes</v>
      </c>
    </row>
    <row r="64" spans="1:12" x14ac:dyDescent="0.25">
      <c r="A64" s="116" t="s">
        <v>601</v>
      </c>
      <c r="B64" s="25" t="s">
        <v>213</v>
      </c>
      <c r="C64" s="1">
        <v>62</v>
      </c>
      <c r="D64" s="7" t="str">
        <f t="shared" si="11"/>
        <v>N/A</v>
      </c>
      <c r="E64" s="1">
        <v>62</v>
      </c>
      <c r="F64" s="7" t="str">
        <f t="shared" si="12"/>
        <v>N/A</v>
      </c>
      <c r="G64" s="1">
        <v>59</v>
      </c>
      <c r="H64" s="7" t="str">
        <f t="shared" si="13"/>
        <v>N/A</v>
      </c>
      <c r="I64" s="8">
        <v>0</v>
      </c>
      <c r="J64" s="8">
        <v>-4.84</v>
      </c>
      <c r="K64" s="25" t="s">
        <v>734</v>
      </c>
      <c r="L64" s="85" t="str">
        <f t="shared" si="14"/>
        <v>Yes</v>
      </c>
    </row>
    <row r="65" spans="1:12" x14ac:dyDescent="0.25">
      <c r="A65" s="116" t="s">
        <v>1414</v>
      </c>
      <c r="B65" s="25" t="s">
        <v>213</v>
      </c>
      <c r="C65" s="10">
        <v>249745.09677</v>
      </c>
      <c r="D65" s="7" t="str">
        <f t="shared" si="11"/>
        <v>N/A</v>
      </c>
      <c r="E65" s="10">
        <v>245016.33871000001</v>
      </c>
      <c r="F65" s="7" t="str">
        <f t="shared" si="12"/>
        <v>N/A</v>
      </c>
      <c r="G65" s="10">
        <v>271814.88136</v>
      </c>
      <c r="H65" s="7" t="str">
        <f t="shared" si="13"/>
        <v>N/A</v>
      </c>
      <c r="I65" s="8">
        <v>-1.89</v>
      </c>
      <c r="J65" s="8">
        <v>10.94</v>
      </c>
      <c r="K65" s="25" t="s">
        <v>734</v>
      </c>
      <c r="L65" s="85" t="str">
        <f t="shared" si="14"/>
        <v>Yes</v>
      </c>
    </row>
    <row r="66" spans="1:12" x14ac:dyDescent="0.25">
      <c r="A66" s="116" t="s">
        <v>602</v>
      </c>
      <c r="B66" s="25" t="s">
        <v>213</v>
      </c>
      <c r="C66" s="10">
        <v>68428904</v>
      </c>
      <c r="D66" s="7" t="str">
        <f t="shared" si="11"/>
        <v>N/A</v>
      </c>
      <c r="E66" s="10">
        <v>67054471</v>
      </c>
      <c r="F66" s="7" t="str">
        <f t="shared" si="12"/>
        <v>N/A</v>
      </c>
      <c r="G66" s="10">
        <v>75558157</v>
      </c>
      <c r="H66" s="7" t="str">
        <f t="shared" si="13"/>
        <v>N/A</v>
      </c>
      <c r="I66" s="8">
        <v>-2.0099999999999998</v>
      </c>
      <c r="J66" s="8">
        <v>12.68</v>
      </c>
      <c r="K66" s="25" t="s">
        <v>734</v>
      </c>
      <c r="L66" s="85" t="str">
        <f t="shared" si="14"/>
        <v>Yes</v>
      </c>
    </row>
    <row r="67" spans="1:12" x14ac:dyDescent="0.25">
      <c r="A67" s="116" t="s">
        <v>603</v>
      </c>
      <c r="B67" s="25" t="s">
        <v>213</v>
      </c>
      <c r="C67" s="1">
        <v>2127</v>
      </c>
      <c r="D67" s="7" t="str">
        <f t="shared" si="11"/>
        <v>N/A</v>
      </c>
      <c r="E67" s="1">
        <v>2078</v>
      </c>
      <c r="F67" s="7" t="str">
        <f t="shared" si="12"/>
        <v>N/A</v>
      </c>
      <c r="G67" s="1">
        <v>2094</v>
      </c>
      <c r="H67" s="7" t="str">
        <f t="shared" si="13"/>
        <v>N/A</v>
      </c>
      <c r="I67" s="8">
        <v>-2.2999999999999998</v>
      </c>
      <c r="J67" s="8">
        <v>0.77</v>
      </c>
      <c r="K67" s="25" t="s">
        <v>734</v>
      </c>
      <c r="L67" s="85" t="str">
        <f t="shared" si="14"/>
        <v>Yes</v>
      </c>
    </row>
    <row r="68" spans="1:12" x14ac:dyDescent="0.25">
      <c r="A68" s="116" t="s">
        <v>1415</v>
      </c>
      <c r="B68" s="25" t="s">
        <v>213</v>
      </c>
      <c r="C68" s="10">
        <v>32171.558063</v>
      </c>
      <c r="D68" s="7" t="str">
        <f t="shared" si="11"/>
        <v>N/A</v>
      </c>
      <c r="E68" s="10">
        <v>32268.754089999999</v>
      </c>
      <c r="F68" s="7" t="str">
        <f t="shared" si="12"/>
        <v>N/A</v>
      </c>
      <c r="G68" s="10">
        <v>36083.169532</v>
      </c>
      <c r="H68" s="7" t="str">
        <f t="shared" si="13"/>
        <v>N/A</v>
      </c>
      <c r="I68" s="8">
        <v>0.30209999999999998</v>
      </c>
      <c r="J68" s="8">
        <v>11.82</v>
      </c>
      <c r="K68" s="25" t="s">
        <v>734</v>
      </c>
      <c r="L68" s="85" t="str">
        <f t="shared" si="14"/>
        <v>Yes</v>
      </c>
    </row>
    <row r="69" spans="1:12" x14ac:dyDescent="0.25">
      <c r="A69" s="116" t="s">
        <v>604</v>
      </c>
      <c r="B69" s="25" t="s">
        <v>213</v>
      </c>
      <c r="C69" s="10">
        <v>3008769</v>
      </c>
      <c r="D69" s="7" t="str">
        <f t="shared" si="11"/>
        <v>N/A</v>
      </c>
      <c r="E69" s="10">
        <v>3108804</v>
      </c>
      <c r="F69" s="7" t="str">
        <f t="shared" si="12"/>
        <v>N/A</v>
      </c>
      <c r="G69" s="10">
        <v>3752148</v>
      </c>
      <c r="H69" s="7" t="str">
        <f t="shared" si="13"/>
        <v>N/A</v>
      </c>
      <c r="I69" s="8">
        <v>3.3250000000000002</v>
      </c>
      <c r="J69" s="8">
        <v>20.69</v>
      </c>
      <c r="K69" s="25" t="s">
        <v>734</v>
      </c>
      <c r="L69" s="85" t="str">
        <f t="shared" si="14"/>
        <v>Yes</v>
      </c>
    </row>
    <row r="70" spans="1:12" x14ac:dyDescent="0.25">
      <c r="A70" s="116" t="s">
        <v>605</v>
      </c>
      <c r="B70" s="25" t="s">
        <v>213</v>
      </c>
      <c r="C70" s="1">
        <v>5643</v>
      </c>
      <c r="D70" s="7" t="str">
        <f t="shared" si="11"/>
        <v>N/A</v>
      </c>
      <c r="E70" s="1">
        <v>5722</v>
      </c>
      <c r="F70" s="7" t="str">
        <f t="shared" si="12"/>
        <v>N/A</v>
      </c>
      <c r="G70" s="1">
        <v>5876</v>
      </c>
      <c r="H70" s="7" t="str">
        <f t="shared" si="13"/>
        <v>N/A</v>
      </c>
      <c r="I70" s="8">
        <v>1.4</v>
      </c>
      <c r="J70" s="8">
        <v>2.6909999999999998</v>
      </c>
      <c r="K70" s="25" t="s">
        <v>734</v>
      </c>
      <c r="L70" s="85" t="str">
        <f t="shared" si="14"/>
        <v>Yes</v>
      </c>
    </row>
    <row r="71" spans="1:12" x14ac:dyDescent="0.25">
      <c r="A71" s="116" t="s">
        <v>1416</v>
      </c>
      <c r="B71" s="25" t="s">
        <v>213</v>
      </c>
      <c r="C71" s="10">
        <v>533.18607124000005</v>
      </c>
      <c r="D71" s="7" t="str">
        <f t="shared" si="11"/>
        <v>N/A</v>
      </c>
      <c r="E71" s="10">
        <v>543.30723522999995</v>
      </c>
      <c r="F71" s="7" t="str">
        <f t="shared" si="12"/>
        <v>N/A</v>
      </c>
      <c r="G71" s="10">
        <v>638.55479918000003</v>
      </c>
      <c r="H71" s="7" t="str">
        <f t="shared" si="13"/>
        <v>N/A</v>
      </c>
      <c r="I71" s="8">
        <v>1.8979999999999999</v>
      </c>
      <c r="J71" s="8">
        <v>17.53</v>
      </c>
      <c r="K71" s="25" t="s">
        <v>734</v>
      </c>
      <c r="L71" s="85" t="str">
        <f t="shared" si="14"/>
        <v>Yes</v>
      </c>
    </row>
    <row r="72" spans="1:12" x14ac:dyDescent="0.25">
      <c r="A72" s="116" t="s">
        <v>606</v>
      </c>
      <c r="B72" s="25" t="s">
        <v>213</v>
      </c>
      <c r="C72" s="10">
        <v>984911</v>
      </c>
      <c r="D72" s="7" t="str">
        <f t="shared" si="11"/>
        <v>N/A</v>
      </c>
      <c r="E72" s="10">
        <v>992096</v>
      </c>
      <c r="F72" s="7" t="str">
        <f t="shared" si="12"/>
        <v>N/A</v>
      </c>
      <c r="G72" s="10">
        <v>3739395</v>
      </c>
      <c r="H72" s="7" t="str">
        <f t="shared" si="13"/>
        <v>N/A</v>
      </c>
      <c r="I72" s="8">
        <v>0.72950000000000004</v>
      </c>
      <c r="J72" s="8">
        <v>276.89999999999998</v>
      </c>
      <c r="K72" s="25" t="s">
        <v>734</v>
      </c>
      <c r="L72" s="85" t="str">
        <f t="shared" si="14"/>
        <v>No</v>
      </c>
    </row>
    <row r="73" spans="1:12" x14ac:dyDescent="0.25">
      <c r="A73" s="116" t="s">
        <v>607</v>
      </c>
      <c r="B73" s="25" t="s">
        <v>213</v>
      </c>
      <c r="C73" s="1">
        <v>1872</v>
      </c>
      <c r="D73" s="7" t="str">
        <f t="shared" si="11"/>
        <v>N/A</v>
      </c>
      <c r="E73" s="1">
        <v>1979</v>
      </c>
      <c r="F73" s="7" t="str">
        <f t="shared" si="12"/>
        <v>N/A</v>
      </c>
      <c r="G73" s="1">
        <v>2334</v>
      </c>
      <c r="H73" s="7" t="str">
        <f t="shared" si="13"/>
        <v>N/A</v>
      </c>
      <c r="I73" s="8">
        <v>5.7160000000000002</v>
      </c>
      <c r="J73" s="8">
        <v>17.940000000000001</v>
      </c>
      <c r="K73" s="25" t="s">
        <v>734</v>
      </c>
      <c r="L73" s="85" t="str">
        <f t="shared" si="14"/>
        <v>Yes</v>
      </c>
    </row>
    <row r="74" spans="1:12" x14ac:dyDescent="0.25">
      <c r="A74" s="116" t="s">
        <v>1417</v>
      </c>
      <c r="B74" s="25" t="s">
        <v>213</v>
      </c>
      <c r="C74" s="10">
        <v>526.12767094000003</v>
      </c>
      <c r="D74" s="7" t="str">
        <f t="shared" si="11"/>
        <v>N/A</v>
      </c>
      <c r="E74" s="10">
        <v>501.31177362</v>
      </c>
      <c r="F74" s="7" t="str">
        <f t="shared" si="12"/>
        <v>N/A</v>
      </c>
      <c r="G74" s="10">
        <v>1602.1401028</v>
      </c>
      <c r="H74" s="7" t="str">
        <f t="shared" si="13"/>
        <v>N/A</v>
      </c>
      <c r="I74" s="8">
        <v>-4.72</v>
      </c>
      <c r="J74" s="8">
        <v>219.6</v>
      </c>
      <c r="K74" s="25" t="s">
        <v>734</v>
      </c>
      <c r="L74" s="85" t="str">
        <f t="shared" si="14"/>
        <v>No</v>
      </c>
    </row>
    <row r="75" spans="1:12" ht="25" x14ac:dyDescent="0.25">
      <c r="A75" s="116" t="s">
        <v>608</v>
      </c>
      <c r="B75" s="25" t="s">
        <v>213</v>
      </c>
      <c r="C75" s="10">
        <v>149685</v>
      </c>
      <c r="D75" s="7" t="str">
        <f t="shared" si="11"/>
        <v>N/A</v>
      </c>
      <c r="E75" s="10">
        <v>217901</v>
      </c>
      <c r="F75" s="7" t="str">
        <f t="shared" si="12"/>
        <v>N/A</v>
      </c>
      <c r="G75" s="10">
        <v>285934</v>
      </c>
      <c r="H75" s="7" t="str">
        <f t="shared" si="13"/>
        <v>N/A</v>
      </c>
      <c r="I75" s="8">
        <v>45.57</v>
      </c>
      <c r="J75" s="8">
        <v>31.22</v>
      </c>
      <c r="K75" s="25" t="s">
        <v>734</v>
      </c>
      <c r="L75" s="85" t="str">
        <f t="shared" si="14"/>
        <v>No</v>
      </c>
    </row>
    <row r="76" spans="1:12" x14ac:dyDescent="0.25">
      <c r="A76" s="142" t="s">
        <v>609</v>
      </c>
      <c r="B76" s="21" t="s">
        <v>213</v>
      </c>
      <c r="C76" s="22">
        <v>2268</v>
      </c>
      <c r="D76" s="7" t="str">
        <f t="shared" si="11"/>
        <v>N/A</v>
      </c>
      <c r="E76" s="22">
        <v>2331</v>
      </c>
      <c r="F76" s="7" t="str">
        <f t="shared" si="12"/>
        <v>N/A</v>
      </c>
      <c r="G76" s="22">
        <v>2222</v>
      </c>
      <c r="H76" s="7" t="str">
        <f t="shared" si="13"/>
        <v>N/A</v>
      </c>
      <c r="I76" s="8">
        <v>2.778</v>
      </c>
      <c r="J76" s="8">
        <v>-4.68</v>
      </c>
      <c r="K76" s="25" t="s">
        <v>734</v>
      </c>
      <c r="L76" s="85" t="str">
        <f t="shared" si="14"/>
        <v>Yes</v>
      </c>
    </row>
    <row r="77" spans="1:12" ht="25" x14ac:dyDescent="0.25">
      <c r="A77" s="142" t="s">
        <v>1418</v>
      </c>
      <c r="B77" s="21" t="s">
        <v>213</v>
      </c>
      <c r="C77" s="26">
        <v>65.998677248999996</v>
      </c>
      <c r="D77" s="7" t="str">
        <f t="shared" si="11"/>
        <v>N/A</v>
      </c>
      <c r="E77" s="26">
        <v>93.479622480000003</v>
      </c>
      <c r="F77" s="7" t="str">
        <f t="shared" si="12"/>
        <v>N/A</v>
      </c>
      <c r="G77" s="26">
        <v>128.68316831999999</v>
      </c>
      <c r="H77" s="7" t="str">
        <f t="shared" si="13"/>
        <v>N/A</v>
      </c>
      <c r="I77" s="8">
        <v>41.64</v>
      </c>
      <c r="J77" s="8">
        <v>37.659999999999997</v>
      </c>
      <c r="K77" s="25" t="s">
        <v>734</v>
      </c>
      <c r="L77" s="85" t="str">
        <f t="shared" si="14"/>
        <v>No</v>
      </c>
    </row>
    <row r="78" spans="1:12" ht="25" x14ac:dyDescent="0.25">
      <c r="A78" s="142" t="s">
        <v>610</v>
      </c>
      <c r="B78" s="21" t="s">
        <v>213</v>
      </c>
      <c r="C78" s="26">
        <v>50886342</v>
      </c>
      <c r="D78" s="7" t="str">
        <f t="shared" si="11"/>
        <v>N/A</v>
      </c>
      <c r="E78" s="26">
        <v>53817274</v>
      </c>
      <c r="F78" s="7" t="str">
        <f t="shared" si="12"/>
        <v>N/A</v>
      </c>
      <c r="G78" s="26">
        <v>35169824</v>
      </c>
      <c r="H78" s="7" t="str">
        <f t="shared" si="13"/>
        <v>N/A</v>
      </c>
      <c r="I78" s="8">
        <v>5.76</v>
      </c>
      <c r="J78" s="8">
        <v>-34.6</v>
      </c>
      <c r="K78" s="25" t="s">
        <v>734</v>
      </c>
      <c r="L78" s="85" t="str">
        <f t="shared" si="14"/>
        <v>No</v>
      </c>
    </row>
    <row r="79" spans="1:12" x14ac:dyDescent="0.25">
      <c r="A79" s="142" t="s">
        <v>611</v>
      </c>
      <c r="B79" s="21" t="s">
        <v>213</v>
      </c>
      <c r="C79" s="22">
        <v>4314</v>
      </c>
      <c r="D79" s="7" t="str">
        <f t="shared" si="11"/>
        <v>N/A</v>
      </c>
      <c r="E79" s="22">
        <v>4467</v>
      </c>
      <c r="F79" s="7" t="str">
        <f t="shared" si="12"/>
        <v>N/A</v>
      </c>
      <c r="G79" s="22">
        <v>4503</v>
      </c>
      <c r="H79" s="7" t="str">
        <f t="shared" si="13"/>
        <v>N/A</v>
      </c>
      <c r="I79" s="8">
        <v>3.5470000000000002</v>
      </c>
      <c r="J79" s="8">
        <v>0.80589999999999995</v>
      </c>
      <c r="K79" s="25" t="s">
        <v>734</v>
      </c>
      <c r="L79" s="85" t="str">
        <f t="shared" si="14"/>
        <v>Yes</v>
      </c>
    </row>
    <row r="80" spans="1:12" x14ac:dyDescent="0.25">
      <c r="A80" s="142" t="s">
        <v>1419</v>
      </c>
      <c r="B80" s="21" t="s">
        <v>213</v>
      </c>
      <c r="C80" s="26">
        <v>11795.628651000001</v>
      </c>
      <c r="D80" s="7" t="str">
        <f t="shared" si="11"/>
        <v>N/A</v>
      </c>
      <c r="E80" s="26">
        <v>12047.744347</v>
      </c>
      <c r="F80" s="7" t="str">
        <f t="shared" si="12"/>
        <v>N/A</v>
      </c>
      <c r="G80" s="26">
        <v>7810.3095714000001</v>
      </c>
      <c r="H80" s="7" t="str">
        <f t="shared" si="13"/>
        <v>N/A</v>
      </c>
      <c r="I80" s="8">
        <v>2.137</v>
      </c>
      <c r="J80" s="8">
        <v>-35.200000000000003</v>
      </c>
      <c r="K80" s="25" t="s">
        <v>734</v>
      </c>
      <c r="L80" s="85" t="str">
        <f t="shared" si="14"/>
        <v>No</v>
      </c>
    </row>
    <row r="81" spans="1:12" x14ac:dyDescent="0.25">
      <c r="A81" s="142" t="s">
        <v>612</v>
      </c>
      <c r="B81" s="21" t="s">
        <v>213</v>
      </c>
      <c r="C81" s="26">
        <v>726582</v>
      </c>
      <c r="D81" s="7" t="str">
        <f t="shared" si="11"/>
        <v>N/A</v>
      </c>
      <c r="E81" s="26">
        <v>562505</v>
      </c>
      <c r="F81" s="7" t="str">
        <f t="shared" si="12"/>
        <v>N/A</v>
      </c>
      <c r="G81" s="26">
        <v>747406</v>
      </c>
      <c r="H81" s="7" t="str">
        <f t="shared" si="13"/>
        <v>N/A</v>
      </c>
      <c r="I81" s="8">
        <v>-22.6</v>
      </c>
      <c r="J81" s="8">
        <v>32.869999999999997</v>
      </c>
      <c r="K81" s="25" t="s">
        <v>734</v>
      </c>
      <c r="L81" s="85" t="str">
        <f t="shared" si="14"/>
        <v>No</v>
      </c>
    </row>
    <row r="82" spans="1:12" x14ac:dyDescent="0.25">
      <c r="A82" s="142" t="s">
        <v>613</v>
      </c>
      <c r="B82" s="21" t="s">
        <v>213</v>
      </c>
      <c r="C82" s="22">
        <v>864</v>
      </c>
      <c r="D82" s="7" t="str">
        <f t="shared" si="11"/>
        <v>N/A</v>
      </c>
      <c r="E82" s="22">
        <v>811</v>
      </c>
      <c r="F82" s="7" t="str">
        <f t="shared" si="12"/>
        <v>N/A</v>
      </c>
      <c r="G82" s="22">
        <v>1951</v>
      </c>
      <c r="H82" s="7" t="str">
        <f t="shared" si="13"/>
        <v>N/A</v>
      </c>
      <c r="I82" s="8">
        <v>-6.13</v>
      </c>
      <c r="J82" s="8">
        <v>140.6</v>
      </c>
      <c r="K82" s="25" t="s">
        <v>734</v>
      </c>
      <c r="L82" s="85" t="str">
        <f t="shared" si="14"/>
        <v>No</v>
      </c>
    </row>
    <row r="83" spans="1:12" x14ac:dyDescent="0.25">
      <c r="A83" s="142" t="s">
        <v>1420</v>
      </c>
      <c r="B83" s="21" t="s">
        <v>213</v>
      </c>
      <c r="C83" s="26">
        <v>840.95138888999998</v>
      </c>
      <c r="D83" s="7" t="str">
        <f t="shared" si="11"/>
        <v>N/A</v>
      </c>
      <c r="E83" s="26">
        <v>693.59432799000001</v>
      </c>
      <c r="F83" s="7" t="str">
        <f t="shared" si="12"/>
        <v>N/A</v>
      </c>
      <c r="G83" s="26">
        <v>383.08867248000001</v>
      </c>
      <c r="H83" s="7" t="str">
        <f t="shared" si="13"/>
        <v>N/A</v>
      </c>
      <c r="I83" s="8">
        <v>-17.5</v>
      </c>
      <c r="J83" s="8">
        <v>-44.8</v>
      </c>
      <c r="K83" s="25" t="s">
        <v>734</v>
      </c>
      <c r="L83" s="85" t="str">
        <f t="shared" si="14"/>
        <v>No</v>
      </c>
    </row>
    <row r="84" spans="1:12" ht="25" x14ac:dyDescent="0.25">
      <c r="A84" s="142" t="s">
        <v>614</v>
      </c>
      <c r="B84" s="21" t="s">
        <v>213</v>
      </c>
      <c r="C84" s="26">
        <v>1902144</v>
      </c>
      <c r="D84" s="7" t="str">
        <f t="shared" si="11"/>
        <v>N/A</v>
      </c>
      <c r="E84" s="26">
        <v>2357250</v>
      </c>
      <c r="F84" s="7" t="str">
        <f t="shared" si="12"/>
        <v>N/A</v>
      </c>
      <c r="G84" s="26">
        <v>2896626</v>
      </c>
      <c r="H84" s="7" t="str">
        <f t="shared" si="13"/>
        <v>N/A</v>
      </c>
      <c r="I84" s="8">
        <v>23.93</v>
      </c>
      <c r="J84" s="8">
        <v>22.88</v>
      </c>
      <c r="K84" s="25" t="s">
        <v>734</v>
      </c>
      <c r="L84" s="85" t="str">
        <f t="shared" si="14"/>
        <v>Yes</v>
      </c>
    </row>
    <row r="85" spans="1:12" x14ac:dyDescent="0.25">
      <c r="A85" s="142" t="s">
        <v>615</v>
      </c>
      <c r="B85" s="21" t="s">
        <v>213</v>
      </c>
      <c r="C85" s="22">
        <v>204</v>
      </c>
      <c r="D85" s="7" t="str">
        <f t="shared" si="11"/>
        <v>N/A</v>
      </c>
      <c r="E85" s="22">
        <v>243</v>
      </c>
      <c r="F85" s="7" t="str">
        <f t="shared" si="12"/>
        <v>N/A</v>
      </c>
      <c r="G85" s="22">
        <v>681</v>
      </c>
      <c r="H85" s="7" t="str">
        <f t="shared" si="13"/>
        <v>N/A</v>
      </c>
      <c r="I85" s="8">
        <v>19.12</v>
      </c>
      <c r="J85" s="8">
        <v>180.2</v>
      </c>
      <c r="K85" s="25" t="s">
        <v>734</v>
      </c>
      <c r="L85" s="85" t="str">
        <f t="shared" si="14"/>
        <v>No</v>
      </c>
    </row>
    <row r="86" spans="1:12" x14ac:dyDescent="0.25">
      <c r="A86" s="142" t="s">
        <v>1421</v>
      </c>
      <c r="B86" s="21" t="s">
        <v>213</v>
      </c>
      <c r="C86" s="26">
        <v>9324.2352941000008</v>
      </c>
      <c r="D86" s="7" t="str">
        <f t="shared" si="11"/>
        <v>N/A</v>
      </c>
      <c r="E86" s="26">
        <v>9700.6172839999999</v>
      </c>
      <c r="F86" s="7" t="str">
        <f t="shared" si="12"/>
        <v>N/A</v>
      </c>
      <c r="G86" s="26">
        <v>4253.4889868</v>
      </c>
      <c r="H86" s="7" t="str">
        <f t="shared" si="13"/>
        <v>N/A</v>
      </c>
      <c r="I86" s="8">
        <v>4.0369999999999999</v>
      </c>
      <c r="J86" s="8">
        <v>-56.2</v>
      </c>
      <c r="K86" s="25" t="s">
        <v>734</v>
      </c>
      <c r="L86" s="85" t="str">
        <f t="shared" si="14"/>
        <v>No</v>
      </c>
    </row>
    <row r="87" spans="1:12" x14ac:dyDescent="0.25">
      <c r="A87" s="142" t="s">
        <v>616</v>
      </c>
      <c r="B87" s="21" t="s">
        <v>213</v>
      </c>
      <c r="C87" s="26">
        <v>21413594</v>
      </c>
      <c r="D87" s="7" t="str">
        <f t="shared" si="11"/>
        <v>N/A</v>
      </c>
      <c r="E87" s="26">
        <v>22846673</v>
      </c>
      <c r="F87" s="7" t="str">
        <f t="shared" si="12"/>
        <v>N/A</v>
      </c>
      <c r="G87" s="26">
        <v>16192520</v>
      </c>
      <c r="H87" s="7" t="str">
        <f t="shared" si="13"/>
        <v>N/A</v>
      </c>
      <c r="I87" s="8">
        <v>6.6920000000000002</v>
      </c>
      <c r="J87" s="8">
        <v>-29.1</v>
      </c>
      <c r="K87" s="25" t="s">
        <v>734</v>
      </c>
      <c r="L87" s="85" t="str">
        <f t="shared" si="14"/>
        <v>Yes</v>
      </c>
    </row>
    <row r="88" spans="1:12" x14ac:dyDescent="0.25">
      <c r="A88" s="142" t="s">
        <v>617</v>
      </c>
      <c r="B88" s="21" t="s">
        <v>213</v>
      </c>
      <c r="C88" s="22">
        <v>4403</v>
      </c>
      <c r="D88" s="7" t="str">
        <f t="shared" si="11"/>
        <v>N/A</v>
      </c>
      <c r="E88" s="22">
        <v>4538</v>
      </c>
      <c r="F88" s="7" t="str">
        <f t="shared" si="12"/>
        <v>N/A</v>
      </c>
      <c r="G88" s="22">
        <v>4673</v>
      </c>
      <c r="H88" s="7" t="str">
        <f t="shared" si="13"/>
        <v>N/A</v>
      </c>
      <c r="I88" s="8">
        <v>3.0659999999999998</v>
      </c>
      <c r="J88" s="8">
        <v>2.9750000000000001</v>
      </c>
      <c r="K88" s="25" t="s">
        <v>734</v>
      </c>
      <c r="L88" s="85" t="str">
        <f t="shared" si="14"/>
        <v>Yes</v>
      </c>
    </row>
    <row r="89" spans="1:12" x14ac:dyDescent="0.25">
      <c r="A89" s="142" t="s">
        <v>1422</v>
      </c>
      <c r="B89" s="21" t="s">
        <v>213</v>
      </c>
      <c r="C89" s="26">
        <v>4863.4099477999998</v>
      </c>
      <c r="D89" s="7" t="str">
        <f t="shared" si="11"/>
        <v>N/A</v>
      </c>
      <c r="E89" s="26">
        <v>5034.5246804999997</v>
      </c>
      <c r="F89" s="7" t="str">
        <f t="shared" si="12"/>
        <v>N/A</v>
      </c>
      <c r="G89" s="26">
        <v>3465.1230473000001</v>
      </c>
      <c r="H89" s="7" t="str">
        <f t="shared" si="13"/>
        <v>N/A</v>
      </c>
      <c r="I89" s="8">
        <v>3.5179999999999998</v>
      </c>
      <c r="J89" s="8">
        <v>-31.2</v>
      </c>
      <c r="K89" s="25" t="s">
        <v>734</v>
      </c>
      <c r="L89" s="85" t="str">
        <f t="shared" si="14"/>
        <v>No</v>
      </c>
    </row>
    <row r="90" spans="1:12" x14ac:dyDescent="0.25">
      <c r="A90" s="142" t="s">
        <v>618</v>
      </c>
      <c r="B90" s="21" t="s">
        <v>213</v>
      </c>
      <c r="C90" s="26">
        <v>1651303</v>
      </c>
      <c r="D90" s="7" t="str">
        <f t="shared" si="11"/>
        <v>N/A</v>
      </c>
      <c r="E90" s="26">
        <v>1585005</v>
      </c>
      <c r="F90" s="7" t="str">
        <f t="shared" si="12"/>
        <v>N/A</v>
      </c>
      <c r="G90" s="26">
        <v>1914194</v>
      </c>
      <c r="H90" s="7" t="str">
        <f t="shared" si="13"/>
        <v>N/A</v>
      </c>
      <c r="I90" s="8">
        <v>-4.01</v>
      </c>
      <c r="J90" s="8">
        <v>20.77</v>
      </c>
      <c r="K90" s="25" t="s">
        <v>734</v>
      </c>
      <c r="L90" s="85" t="str">
        <f t="shared" si="14"/>
        <v>Yes</v>
      </c>
    </row>
    <row r="91" spans="1:12" x14ac:dyDescent="0.25">
      <c r="A91" s="142" t="s">
        <v>619</v>
      </c>
      <c r="B91" s="21" t="s">
        <v>213</v>
      </c>
      <c r="C91" s="22">
        <v>2375</v>
      </c>
      <c r="D91" s="7" t="str">
        <f t="shared" si="11"/>
        <v>N/A</v>
      </c>
      <c r="E91" s="22">
        <v>2217</v>
      </c>
      <c r="F91" s="7" t="str">
        <f t="shared" si="12"/>
        <v>N/A</v>
      </c>
      <c r="G91" s="22">
        <v>2267</v>
      </c>
      <c r="H91" s="7" t="str">
        <f t="shared" si="13"/>
        <v>N/A</v>
      </c>
      <c r="I91" s="8">
        <v>-6.65</v>
      </c>
      <c r="J91" s="8">
        <v>2.2549999999999999</v>
      </c>
      <c r="K91" s="25" t="s">
        <v>734</v>
      </c>
      <c r="L91" s="85" t="str">
        <f t="shared" si="14"/>
        <v>Yes</v>
      </c>
    </row>
    <row r="92" spans="1:12" x14ac:dyDescent="0.25">
      <c r="A92" s="142" t="s">
        <v>1423</v>
      </c>
      <c r="B92" s="21" t="s">
        <v>213</v>
      </c>
      <c r="C92" s="26">
        <v>695.28547368</v>
      </c>
      <c r="D92" s="7" t="str">
        <f t="shared" si="11"/>
        <v>N/A</v>
      </c>
      <c r="E92" s="26">
        <v>714.93234099999995</v>
      </c>
      <c r="F92" s="7" t="str">
        <f t="shared" si="12"/>
        <v>N/A</v>
      </c>
      <c r="G92" s="26">
        <v>844.37318041000003</v>
      </c>
      <c r="H92" s="7" t="str">
        <f t="shared" si="13"/>
        <v>N/A</v>
      </c>
      <c r="I92" s="8">
        <v>2.8260000000000001</v>
      </c>
      <c r="J92" s="8">
        <v>18.11</v>
      </c>
      <c r="K92" s="25" t="s">
        <v>734</v>
      </c>
      <c r="L92" s="85" t="str">
        <f t="shared" si="14"/>
        <v>Yes</v>
      </c>
    </row>
    <row r="93" spans="1:12" ht="25" x14ac:dyDescent="0.25">
      <c r="A93" s="142" t="s">
        <v>620</v>
      </c>
      <c r="B93" s="21" t="s">
        <v>213</v>
      </c>
      <c r="C93" s="26">
        <v>19542523</v>
      </c>
      <c r="D93" s="7" t="str">
        <f t="shared" si="11"/>
        <v>N/A</v>
      </c>
      <c r="E93" s="26">
        <v>19895815</v>
      </c>
      <c r="F93" s="7" t="str">
        <f t="shared" si="12"/>
        <v>N/A</v>
      </c>
      <c r="G93" s="26">
        <v>17384463</v>
      </c>
      <c r="H93" s="7" t="str">
        <f t="shared" si="13"/>
        <v>N/A</v>
      </c>
      <c r="I93" s="8">
        <v>1.8080000000000001</v>
      </c>
      <c r="J93" s="8">
        <v>-12.6</v>
      </c>
      <c r="K93" s="25" t="s">
        <v>734</v>
      </c>
      <c r="L93" s="85" t="str">
        <f t="shared" si="14"/>
        <v>Yes</v>
      </c>
    </row>
    <row r="94" spans="1:12" x14ac:dyDescent="0.25">
      <c r="A94" s="145" t="s">
        <v>621</v>
      </c>
      <c r="B94" s="22" t="s">
        <v>213</v>
      </c>
      <c r="C94" s="22">
        <v>2885</v>
      </c>
      <c r="D94" s="7" t="str">
        <f t="shared" si="11"/>
        <v>N/A</v>
      </c>
      <c r="E94" s="22">
        <v>2969</v>
      </c>
      <c r="F94" s="7" t="str">
        <f t="shared" si="12"/>
        <v>N/A</v>
      </c>
      <c r="G94" s="22">
        <v>3275</v>
      </c>
      <c r="H94" s="7" t="str">
        <f t="shared" si="13"/>
        <v>N/A</v>
      </c>
      <c r="I94" s="8">
        <v>2.9119999999999999</v>
      </c>
      <c r="J94" s="8">
        <v>10.31</v>
      </c>
      <c r="K94" s="1" t="s">
        <v>734</v>
      </c>
      <c r="L94" s="85" t="str">
        <f t="shared" si="14"/>
        <v>Yes</v>
      </c>
    </row>
    <row r="95" spans="1:12" x14ac:dyDescent="0.25">
      <c r="A95" s="142" t="s">
        <v>1424</v>
      </c>
      <c r="B95" s="21" t="s">
        <v>213</v>
      </c>
      <c r="C95" s="26">
        <v>6773.8381282</v>
      </c>
      <c r="D95" s="7" t="str">
        <f t="shared" si="11"/>
        <v>N/A</v>
      </c>
      <c r="E95" s="26">
        <v>6701.1839002999996</v>
      </c>
      <c r="F95" s="7" t="str">
        <f t="shared" si="12"/>
        <v>N/A</v>
      </c>
      <c r="G95" s="26">
        <v>5308.2329771000004</v>
      </c>
      <c r="H95" s="7" t="str">
        <f t="shared" si="13"/>
        <v>N/A</v>
      </c>
      <c r="I95" s="8">
        <v>-1.07</v>
      </c>
      <c r="J95" s="8">
        <v>-20.8</v>
      </c>
      <c r="K95" s="25" t="s">
        <v>734</v>
      </c>
      <c r="L95" s="85" t="str">
        <f t="shared" si="14"/>
        <v>Yes</v>
      </c>
    </row>
    <row r="96" spans="1:12" ht="25" x14ac:dyDescent="0.25">
      <c r="A96" s="142" t="s">
        <v>622</v>
      </c>
      <c r="B96" s="21" t="s">
        <v>213</v>
      </c>
      <c r="C96" s="26">
        <v>467487</v>
      </c>
      <c r="D96" s="7" t="str">
        <f t="shared" si="11"/>
        <v>N/A</v>
      </c>
      <c r="E96" s="26">
        <v>506548</v>
      </c>
      <c r="F96" s="7" t="str">
        <f t="shared" si="12"/>
        <v>N/A</v>
      </c>
      <c r="G96" s="26">
        <v>447737</v>
      </c>
      <c r="H96" s="7" t="str">
        <f t="shared" si="13"/>
        <v>N/A</v>
      </c>
      <c r="I96" s="8">
        <v>8.3559999999999999</v>
      </c>
      <c r="J96" s="8">
        <v>-11.6</v>
      </c>
      <c r="K96" s="25" t="s">
        <v>734</v>
      </c>
      <c r="L96" s="85" t="str">
        <f t="shared" si="14"/>
        <v>Yes</v>
      </c>
    </row>
    <row r="97" spans="1:12" x14ac:dyDescent="0.25">
      <c r="A97" s="142" t="s">
        <v>623</v>
      </c>
      <c r="B97" s="21" t="s">
        <v>213</v>
      </c>
      <c r="C97" s="22">
        <v>1067</v>
      </c>
      <c r="D97" s="7" t="str">
        <f t="shared" si="11"/>
        <v>N/A</v>
      </c>
      <c r="E97" s="22">
        <v>1113</v>
      </c>
      <c r="F97" s="7" t="str">
        <f t="shared" si="12"/>
        <v>N/A</v>
      </c>
      <c r="G97" s="22">
        <v>1309</v>
      </c>
      <c r="H97" s="7" t="str">
        <f t="shared" si="13"/>
        <v>N/A</v>
      </c>
      <c r="I97" s="8">
        <v>4.3109999999999999</v>
      </c>
      <c r="J97" s="8">
        <v>17.61</v>
      </c>
      <c r="K97" s="25" t="s">
        <v>734</v>
      </c>
      <c r="L97" s="85" t="str">
        <f t="shared" si="14"/>
        <v>Yes</v>
      </c>
    </row>
    <row r="98" spans="1:12" x14ac:dyDescent="0.25">
      <c r="A98" s="142" t="s">
        <v>1425</v>
      </c>
      <c r="B98" s="21" t="s">
        <v>213</v>
      </c>
      <c r="C98" s="26">
        <v>438.13214620000002</v>
      </c>
      <c r="D98" s="7" t="str">
        <f t="shared" si="11"/>
        <v>N/A</v>
      </c>
      <c r="E98" s="26">
        <v>455.11949686000003</v>
      </c>
      <c r="F98" s="7" t="str">
        <f t="shared" si="12"/>
        <v>N/A</v>
      </c>
      <c r="G98" s="26">
        <v>342.04507257</v>
      </c>
      <c r="H98" s="7" t="str">
        <f t="shared" si="13"/>
        <v>N/A</v>
      </c>
      <c r="I98" s="8">
        <v>3.8769999999999998</v>
      </c>
      <c r="J98" s="8">
        <v>-24.8</v>
      </c>
      <c r="K98" s="25" t="s">
        <v>734</v>
      </c>
      <c r="L98" s="85" t="str">
        <f t="shared" si="14"/>
        <v>Yes</v>
      </c>
    </row>
    <row r="99" spans="1:12" ht="25" x14ac:dyDescent="0.25">
      <c r="A99" s="142" t="s">
        <v>624</v>
      </c>
      <c r="B99" s="21" t="s">
        <v>213</v>
      </c>
      <c r="C99" s="26">
        <v>0</v>
      </c>
      <c r="D99" s="7" t="str">
        <f t="shared" si="11"/>
        <v>N/A</v>
      </c>
      <c r="E99" s="26">
        <v>0</v>
      </c>
      <c r="F99" s="7" t="str">
        <f t="shared" si="12"/>
        <v>N/A</v>
      </c>
      <c r="G99" s="26">
        <v>775939</v>
      </c>
      <c r="H99" s="7" t="str">
        <f t="shared" si="13"/>
        <v>N/A</v>
      </c>
      <c r="I99" s="8" t="s">
        <v>1750</v>
      </c>
      <c r="J99" s="8" t="s">
        <v>1750</v>
      </c>
      <c r="K99" s="25" t="s">
        <v>734</v>
      </c>
      <c r="L99" s="85" t="str">
        <f t="shared" si="14"/>
        <v>N/A</v>
      </c>
    </row>
    <row r="100" spans="1:12" x14ac:dyDescent="0.25">
      <c r="A100" s="142" t="s">
        <v>625</v>
      </c>
      <c r="B100" s="21" t="s">
        <v>213</v>
      </c>
      <c r="C100" s="22">
        <v>0</v>
      </c>
      <c r="D100" s="7" t="str">
        <f t="shared" si="11"/>
        <v>N/A</v>
      </c>
      <c r="E100" s="22">
        <v>0</v>
      </c>
      <c r="F100" s="7" t="str">
        <f t="shared" si="12"/>
        <v>N/A</v>
      </c>
      <c r="G100" s="22">
        <v>1103</v>
      </c>
      <c r="H100" s="7" t="str">
        <f t="shared" si="13"/>
        <v>N/A</v>
      </c>
      <c r="I100" s="8" t="s">
        <v>1750</v>
      </c>
      <c r="J100" s="8" t="s">
        <v>1750</v>
      </c>
      <c r="K100" s="25" t="s">
        <v>734</v>
      </c>
      <c r="L100" s="85" t="str">
        <f t="shared" si="14"/>
        <v>N/A</v>
      </c>
    </row>
    <row r="101" spans="1:12" ht="25" x14ac:dyDescent="0.25">
      <c r="A101" s="142" t="s">
        <v>1426</v>
      </c>
      <c r="B101" s="21" t="s">
        <v>213</v>
      </c>
      <c r="C101" s="26" t="s">
        <v>1750</v>
      </c>
      <c r="D101" s="7" t="str">
        <f t="shared" si="11"/>
        <v>N/A</v>
      </c>
      <c r="E101" s="26" t="s">
        <v>1750</v>
      </c>
      <c r="F101" s="7" t="str">
        <f t="shared" si="12"/>
        <v>N/A</v>
      </c>
      <c r="G101" s="26">
        <v>703.48050770999998</v>
      </c>
      <c r="H101" s="7" t="str">
        <f t="shared" si="13"/>
        <v>N/A</v>
      </c>
      <c r="I101" s="8" t="s">
        <v>1750</v>
      </c>
      <c r="J101" s="8" t="s">
        <v>1750</v>
      </c>
      <c r="K101" s="25" t="s">
        <v>734</v>
      </c>
      <c r="L101" s="85" t="str">
        <f t="shared" si="14"/>
        <v>N/A</v>
      </c>
    </row>
    <row r="102" spans="1:12" ht="25" x14ac:dyDescent="0.25">
      <c r="A102" s="142" t="s">
        <v>626</v>
      </c>
      <c r="B102" s="21" t="s">
        <v>213</v>
      </c>
      <c r="C102" s="26">
        <v>751532</v>
      </c>
      <c r="D102" s="7" t="str">
        <f t="shared" si="11"/>
        <v>N/A</v>
      </c>
      <c r="E102" s="26">
        <v>743144</v>
      </c>
      <c r="F102" s="7" t="str">
        <f t="shared" si="12"/>
        <v>N/A</v>
      </c>
      <c r="G102" s="26">
        <v>3528493</v>
      </c>
      <c r="H102" s="7" t="str">
        <f t="shared" si="13"/>
        <v>N/A</v>
      </c>
      <c r="I102" s="8">
        <v>-1.1200000000000001</v>
      </c>
      <c r="J102" s="8">
        <v>374.8</v>
      </c>
      <c r="K102" s="25" t="s">
        <v>734</v>
      </c>
      <c r="L102" s="85" t="str">
        <f t="shared" si="14"/>
        <v>No</v>
      </c>
    </row>
    <row r="103" spans="1:12" x14ac:dyDescent="0.25">
      <c r="A103" s="142" t="s">
        <v>627</v>
      </c>
      <c r="B103" s="21" t="s">
        <v>213</v>
      </c>
      <c r="C103" s="22">
        <v>658</v>
      </c>
      <c r="D103" s="7" t="str">
        <f t="shared" si="11"/>
        <v>N/A</v>
      </c>
      <c r="E103" s="22">
        <v>655</v>
      </c>
      <c r="F103" s="7" t="str">
        <f t="shared" si="12"/>
        <v>N/A</v>
      </c>
      <c r="G103" s="22">
        <v>3179</v>
      </c>
      <c r="H103" s="7" t="str">
        <f t="shared" si="13"/>
        <v>N/A</v>
      </c>
      <c r="I103" s="8">
        <v>-0.45600000000000002</v>
      </c>
      <c r="J103" s="8">
        <v>385.3</v>
      </c>
      <c r="K103" s="25" t="s">
        <v>734</v>
      </c>
      <c r="L103" s="85" t="str">
        <f t="shared" si="14"/>
        <v>No</v>
      </c>
    </row>
    <row r="104" spans="1:12" ht="25" x14ac:dyDescent="0.25">
      <c r="A104" s="142" t="s">
        <v>1427</v>
      </c>
      <c r="B104" s="21" t="s">
        <v>213</v>
      </c>
      <c r="C104" s="26">
        <v>1142.1458967000001</v>
      </c>
      <c r="D104" s="7" t="str">
        <f t="shared" si="11"/>
        <v>N/A</v>
      </c>
      <c r="E104" s="26">
        <v>1134.5709924</v>
      </c>
      <c r="F104" s="7" t="str">
        <f t="shared" si="12"/>
        <v>N/A</v>
      </c>
      <c r="G104" s="26">
        <v>1109.9380308</v>
      </c>
      <c r="H104" s="7" t="str">
        <f t="shared" si="13"/>
        <v>N/A</v>
      </c>
      <c r="I104" s="8">
        <v>-0.66300000000000003</v>
      </c>
      <c r="J104" s="8">
        <v>-2.17</v>
      </c>
      <c r="K104" s="25" t="s">
        <v>734</v>
      </c>
      <c r="L104" s="85" t="str">
        <f t="shared" si="14"/>
        <v>Yes</v>
      </c>
    </row>
    <row r="105" spans="1:12" ht="25" x14ac:dyDescent="0.25">
      <c r="A105" s="142" t="s">
        <v>628</v>
      </c>
      <c r="B105" s="21" t="s">
        <v>213</v>
      </c>
      <c r="C105" s="26">
        <v>310125</v>
      </c>
      <c r="D105" s="7" t="str">
        <f t="shared" si="11"/>
        <v>N/A</v>
      </c>
      <c r="E105" s="26">
        <v>320824</v>
      </c>
      <c r="F105" s="7" t="str">
        <f t="shared" si="12"/>
        <v>N/A</v>
      </c>
      <c r="G105" s="26">
        <v>262508</v>
      </c>
      <c r="H105" s="7" t="str">
        <f t="shared" si="13"/>
        <v>N/A</v>
      </c>
      <c r="I105" s="8">
        <v>3.45</v>
      </c>
      <c r="J105" s="8">
        <v>-18.2</v>
      </c>
      <c r="K105" s="25" t="s">
        <v>734</v>
      </c>
      <c r="L105" s="85" t="str">
        <f t="shared" si="14"/>
        <v>Yes</v>
      </c>
    </row>
    <row r="106" spans="1:12" x14ac:dyDescent="0.25">
      <c r="A106" s="142" t="s">
        <v>629</v>
      </c>
      <c r="B106" s="21" t="s">
        <v>213</v>
      </c>
      <c r="C106" s="22">
        <v>999</v>
      </c>
      <c r="D106" s="7" t="str">
        <f t="shared" si="11"/>
        <v>N/A</v>
      </c>
      <c r="E106" s="22">
        <v>923</v>
      </c>
      <c r="F106" s="7" t="str">
        <f t="shared" si="12"/>
        <v>N/A</v>
      </c>
      <c r="G106" s="22">
        <v>782</v>
      </c>
      <c r="H106" s="7" t="str">
        <f t="shared" si="13"/>
        <v>N/A</v>
      </c>
      <c r="I106" s="8">
        <v>-7.61</v>
      </c>
      <c r="J106" s="8">
        <v>-15.3</v>
      </c>
      <c r="K106" s="25" t="s">
        <v>734</v>
      </c>
      <c r="L106" s="85" t="str">
        <f t="shared" si="14"/>
        <v>Yes</v>
      </c>
    </row>
    <row r="107" spans="1:12" ht="25" x14ac:dyDescent="0.25">
      <c r="A107" s="142" t="s">
        <v>1428</v>
      </c>
      <c r="B107" s="21" t="s">
        <v>213</v>
      </c>
      <c r="C107" s="26">
        <v>310.43543543999999</v>
      </c>
      <c r="D107" s="7" t="str">
        <f t="shared" si="11"/>
        <v>N/A</v>
      </c>
      <c r="E107" s="26">
        <v>347.58829902000002</v>
      </c>
      <c r="F107" s="7" t="str">
        <f t="shared" si="12"/>
        <v>N/A</v>
      </c>
      <c r="G107" s="26">
        <v>335.68797954000001</v>
      </c>
      <c r="H107" s="7" t="str">
        <f t="shared" si="13"/>
        <v>N/A</v>
      </c>
      <c r="I107" s="8">
        <v>11.97</v>
      </c>
      <c r="J107" s="8">
        <v>-3.42</v>
      </c>
      <c r="K107" s="25" t="s">
        <v>734</v>
      </c>
      <c r="L107" s="85" t="str">
        <f t="shared" si="14"/>
        <v>Yes</v>
      </c>
    </row>
    <row r="108" spans="1:12" ht="25" x14ac:dyDescent="0.25">
      <c r="A108" s="142" t="s">
        <v>630</v>
      </c>
      <c r="B108" s="21" t="s">
        <v>213</v>
      </c>
      <c r="C108" s="26">
        <v>2100</v>
      </c>
      <c r="D108" s="7" t="str">
        <f t="shared" si="11"/>
        <v>N/A</v>
      </c>
      <c r="E108" s="26">
        <v>3129</v>
      </c>
      <c r="F108" s="7" t="str">
        <f t="shared" si="12"/>
        <v>N/A</v>
      </c>
      <c r="G108" s="26">
        <v>86385</v>
      </c>
      <c r="H108" s="7" t="str">
        <f t="shared" si="13"/>
        <v>N/A</v>
      </c>
      <c r="I108" s="8">
        <v>49</v>
      </c>
      <c r="J108" s="8">
        <v>2661</v>
      </c>
      <c r="K108" s="25" t="s">
        <v>734</v>
      </c>
      <c r="L108" s="85" t="str">
        <f t="shared" si="14"/>
        <v>No</v>
      </c>
    </row>
    <row r="109" spans="1:12" x14ac:dyDescent="0.25">
      <c r="A109" s="142" t="s">
        <v>631</v>
      </c>
      <c r="B109" s="21" t="s">
        <v>213</v>
      </c>
      <c r="C109" s="22">
        <v>126</v>
      </c>
      <c r="D109" s="7" t="str">
        <f t="shared" si="11"/>
        <v>N/A</v>
      </c>
      <c r="E109" s="22">
        <v>141</v>
      </c>
      <c r="F109" s="7" t="str">
        <f t="shared" si="12"/>
        <v>N/A</v>
      </c>
      <c r="G109" s="22">
        <v>487</v>
      </c>
      <c r="H109" s="7" t="str">
        <f t="shared" si="13"/>
        <v>N/A</v>
      </c>
      <c r="I109" s="8">
        <v>11.9</v>
      </c>
      <c r="J109" s="8">
        <v>245.4</v>
      </c>
      <c r="K109" s="25" t="s">
        <v>734</v>
      </c>
      <c r="L109" s="85" t="str">
        <f t="shared" si="14"/>
        <v>No</v>
      </c>
    </row>
    <row r="110" spans="1:12" ht="25" x14ac:dyDescent="0.25">
      <c r="A110" s="142" t="s">
        <v>1429</v>
      </c>
      <c r="B110" s="21" t="s">
        <v>213</v>
      </c>
      <c r="C110" s="26">
        <v>16.666666667000001</v>
      </c>
      <c r="D110" s="7" t="str">
        <f t="shared" si="11"/>
        <v>N/A</v>
      </c>
      <c r="E110" s="26">
        <v>22.191489361999999</v>
      </c>
      <c r="F110" s="7" t="str">
        <f t="shared" si="12"/>
        <v>N/A</v>
      </c>
      <c r="G110" s="26">
        <v>177.38193018000001</v>
      </c>
      <c r="H110" s="7" t="str">
        <f t="shared" si="13"/>
        <v>N/A</v>
      </c>
      <c r="I110" s="8">
        <v>33.15</v>
      </c>
      <c r="J110" s="8">
        <v>699.3</v>
      </c>
      <c r="K110" s="25" t="s">
        <v>734</v>
      </c>
      <c r="L110" s="85" t="str">
        <f t="shared" si="14"/>
        <v>No</v>
      </c>
    </row>
    <row r="111" spans="1:12" x14ac:dyDescent="0.25">
      <c r="A111" s="142" t="s">
        <v>632</v>
      </c>
      <c r="B111" s="21" t="s">
        <v>213</v>
      </c>
      <c r="C111" s="26">
        <v>595995</v>
      </c>
      <c r="D111" s="7" t="str">
        <f t="shared" si="11"/>
        <v>N/A</v>
      </c>
      <c r="E111" s="26">
        <v>750643</v>
      </c>
      <c r="F111" s="7" t="str">
        <f t="shared" si="12"/>
        <v>N/A</v>
      </c>
      <c r="G111" s="26">
        <v>807336</v>
      </c>
      <c r="H111" s="7" t="str">
        <f t="shared" si="13"/>
        <v>N/A</v>
      </c>
      <c r="I111" s="8">
        <v>25.95</v>
      </c>
      <c r="J111" s="8">
        <v>7.5529999999999999</v>
      </c>
      <c r="K111" s="25" t="s">
        <v>734</v>
      </c>
      <c r="L111" s="85" t="str">
        <f t="shared" si="14"/>
        <v>Yes</v>
      </c>
    </row>
    <row r="112" spans="1:12" x14ac:dyDescent="0.25">
      <c r="A112" s="142" t="s">
        <v>633</v>
      </c>
      <c r="B112" s="21" t="s">
        <v>213</v>
      </c>
      <c r="C112" s="22">
        <v>103</v>
      </c>
      <c r="D112" s="7" t="str">
        <f t="shared" si="11"/>
        <v>N/A</v>
      </c>
      <c r="E112" s="22">
        <v>103</v>
      </c>
      <c r="F112" s="7" t="str">
        <f t="shared" si="12"/>
        <v>N/A</v>
      </c>
      <c r="G112" s="22">
        <v>117</v>
      </c>
      <c r="H112" s="7" t="str">
        <f t="shared" si="13"/>
        <v>N/A</v>
      </c>
      <c r="I112" s="8">
        <v>0</v>
      </c>
      <c r="J112" s="8">
        <v>13.59</v>
      </c>
      <c r="K112" s="25" t="s">
        <v>734</v>
      </c>
      <c r="L112" s="85" t="str">
        <f t="shared" si="14"/>
        <v>Yes</v>
      </c>
    </row>
    <row r="113" spans="1:12" x14ac:dyDescent="0.25">
      <c r="A113" s="142" t="s">
        <v>1430</v>
      </c>
      <c r="B113" s="21" t="s">
        <v>213</v>
      </c>
      <c r="C113" s="26">
        <v>5786.3592232999999</v>
      </c>
      <c r="D113" s="7" t="str">
        <f t="shared" si="11"/>
        <v>N/A</v>
      </c>
      <c r="E113" s="26">
        <v>7287.7961164999997</v>
      </c>
      <c r="F113" s="7" t="str">
        <f t="shared" si="12"/>
        <v>N/A</v>
      </c>
      <c r="G113" s="26">
        <v>6900.3076922999999</v>
      </c>
      <c r="H113" s="7" t="str">
        <f t="shared" si="13"/>
        <v>N/A</v>
      </c>
      <c r="I113" s="8">
        <v>25.95</v>
      </c>
      <c r="J113" s="8">
        <v>-5.32</v>
      </c>
      <c r="K113" s="25" t="s">
        <v>734</v>
      </c>
      <c r="L113" s="85" t="str">
        <f t="shared" si="14"/>
        <v>Yes</v>
      </c>
    </row>
    <row r="114" spans="1:12" ht="25" x14ac:dyDescent="0.25">
      <c r="A114" s="142" t="s">
        <v>634</v>
      </c>
      <c r="B114" s="21" t="s">
        <v>213</v>
      </c>
      <c r="C114" s="26">
        <v>193995</v>
      </c>
      <c r="D114" s="7" t="str">
        <f t="shared" si="11"/>
        <v>N/A</v>
      </c>
      <c r="E114" s="26">
        <v>177786</v>
      </c>
      <c r="F114" s="7" t="str">
        <f t="shared" si="12"/>
        <v>N/A</v>
      </c>
      <c r="G114" s="26">
        <v>348647</v>
      </c>
      <c r="H114" s="7" t="str">
        <f t="shared" si="13"/>
        <v>N/A</v>
      </c>
      <c r="I114" s="8">
        <v>-8.36</v>
      </c>
      <c r="J114" s="8">
        <v>96.1</v>
      </c>
      <c r="K114" s="25" t="s">
        <v>734</v>
      </c>
      <c r="L114" s="85" t="str">
        <f>IF(J114="Div by 0", "N/A", IF(OR(J114="N/A",K114="N/A"),"N/A", IF(J114&gt;VALUE(MID(K114,1,2)), "No", IF(J114&lt;-1*VALUE(MID(K114,1,2)), "No", "Yes"))))</f>
        <v>No</v>
      </c>
    </row>
    <row r="115" spans="1:12" x14ac:dyDescent="0.25">
      <c r="A115" s="142" t="s">
        <v>635</v>
      </c>
      <c r="B115" s="21" t="s">
        <v>213</v>
      </c>
      <c r="C115" s="22">
        <v>1849</v>
      </c>
      <c r="D115" s="7" t="str">
        <f t="shared" si="11"/>
        <v>N/A</v>
      </c>
      <c r="E115" s="22">
        <v>1947</v>
      </c>
      <c r="F115" s="7" t="str">
        <f t="shared" si="12"/>
        <v>N/A</v>
      </c>
      <c r="G115" s="22">
        <v>2452</v>
      </c>
      <c r="H115" s="7" t="str">
        <f t="shared" si="13"/>
        <v>N/A</v>
      </c>
      <c r="I115" s="8">
        <v>5.3</v>
      </c>
      <c r="J115" s="8">
        <v>25.94</v>
      </c>
      <c r="K115" s="25" t="s">
        <v>734</v>
      </c>
      <c r="L115" s="85" t="str">
        <f t="shared" ref="L115:L119" si="15">IF(J115="Div by 0", "N/A", IF(OR(J115="N/A",K115="N/A"),"N/A", IF(J115&gt;VALUE(MID(K115,1,2)), "No", IF(J115&lt;-1*VALUE(MID(K115,1,2)), "No", "Yes"))))</f>
        <v>Yes</v>
      </c>
    </row>
    <row r="116" spans="1:12" ht="25" x14ac:dyDescent="0.25">
      <c r="A116" s="142" t="s">
        <v>1431</v>
      </c>
      <c r="B116" s="21" t="s">
        <v>213</v>
      </c>
      <c r="C116" s="26">
        <v>104.91887507</v>
      </c>
      <c r="D116" s="7" t="str">
        <f t="shared" si="11"/>
        <v>N/A</v>
      </c>
      <c r="E116" s="26">
        <v>91.312788905999994</v>
      </c>
      <c r="F116" s="7" t="str">
        <f t="shared" si="12"/>
        <v>N/A</v>
      </c>
      <c r="G116" s="26">
        <v>142.18882545</v>
      </c>
      <c r="H116" s="7" t="str">
        <f t="shared" si="13"/>
        <v>N/A</v>
      </c>
      <c r="I116" s="8">
        <v>-13</v>
      </c>
      <c r="J116" s="8">
        <v>55.72</v>
      </c>
      <c r="K116" s="25" t="s">
        <v>734</v>
      </c>
      <c r="L116" s="85" t="str">
        <f t="shared" si="15"/>
        <v>No</v>
      </c>
    </row>
    <row r="117" spans="1:12" ht="25" x14ac:dyDescent="0.25">
      <c r="A117" s="142" t="s">
        <v>636</v>
      </c>
      <c r="B117" s="21" t="s">
        <v>213</v>
      </c>
      <c r="C117" s="26">
        <v>0</v>
      </c>
      <c r="D117" s="7" t="str">
        <f t="shared" si="11"/>
        <v>N/A</v>
      </c>
      <c r="E117" s="26">
        <v>0</v>
      </c>
      <c r="F117" s="7" t="str">
        <f t="shared" si="12"/>
        <v>N/A</v>
      </c>
      <c r="G117" s="26">
        <v>473846</v>
      </c>
      <c r="H117" s="7" t="str">
        <f t="shared" si="13"/>
        <v>N/A</v>
      </c>
      <c r="I117" s="8" t="s">
        <v>1750</v>
      </c>
      <c r="J117" s="8" t="s">
        <v>1750</v>
      </c>
      <c r="K117" s="25" t="s">
        <v>734</v>
      </c>
      <c r="L117" s="85" t="str">
        <f t="shared" si="15"/>
        <v>N/A</v>
      </c>
    </row>
    <row r="118" spans="1:12" x14ac:dyDescent="0.25">
      <c r="A118" s="142" t="s">
        <v>637</v>
      </c>
      <c r="B118" s="21" t="s">
        <v>213</v>
      </c>
      <c r="C118" s="22">
        <v>0</v>
      </c>
      <c r="D118" s="7" t="str">
        <f t="shared" si="11"/>
        <v>N/A</v>
      </c>
      <c r="E118" s="22">
        <v>0</v>
      </c>
      <c r="F118" s="7" t="str">
        <f t="shared" si="12"/>
        <v>N/A</v>
      </c>
      <c r="G118" s="22">
        <v>1113</v>
      </c>
      <c r="H118" s="7" t="str">
        <f t="shared" si="13"/>
        <v>N/A</v>
      </c>
      <c r="I118" s="8" t="s">
        <v>1750</v>
      </c>
      <c r="J118" s="8" t="s">
        <v>1750</v>
      </c>
      <c r="K118" s="25" t="s">
        <v>734</v>
      </c>
      <c r="L118" s="85" t="str">
        <f t="shared" si="15"/>
        <v>N/A</v>
      </c>
    </row>
    <row r="119" spans="1:12" ht="25" x14ac:dyDescent="0.25">
      <c r="A119" s="142" t="s">
        <v>1432</v>
      </c>
      <c r="B119" s="21" t="s">
        <v>213</v>
      </c>
      <c r="C119" s="26" t="s">
        <v>1750</v>
      </c>
      <c r="D119" s="7" t="str">
        <f t="shared" si="11"/>
        <v>N/A</v>
      </c>
      <c r="E119" s="26" t="s">
        <v>1750</v>
      </c>
      <c r="F119" s="7" t="str">
        <f t="shared" si="12"/>
        <v>N/A</v>
      </c>
      <c r="G119" s="26">
        <v>425.73764599999998</v>
      </c>
      <c r="H119" s="7" t="str">
        <f t="shared" si="13"/>
        <v>N/A</v>
      </c>
      <c r="I119" s="8" t="s">
        <v>1750</v>
      </c>
      <c r="J119" s="8" t="s">
        <v>1750</v>
      </c>
      <c r="K119" s="25" t="s">
        <v>734</v>
      </c>
      <c r="L119" s="85" t="str">
        <f t="shared" si="15"/>
        <v>N/A</v>
      </c>
    </row>
    <row r="120" spans="1:12" ht="25" x14ac:dyDescent="0.25">
      <c r="A120" s="142" t="s">
        <v>638</v>
      </c>
      <c r="B120" s="21" t="s">
        <v>213</v>
      </c>
      <c r="C120" s="26">
        <v>9117354</v>
      </c>
      <c r="D120" s="7" t="str">
        <f t="shared" si="11"/>
        <v>N/A</v>
      </c>
      <c r="E120" s="26">
        <v>9457589</v>
      </c>
      <c r="F120" s="7" t="str">
        <f t="shared" si="12"/>
        <v>N/A</v>
      </c>
      <c r="G120" s="26">
        <v>6980861</v>
      </c>
      <c r="H120" s="7" t="str">
        <f t="shared" si="13"/>
        <v>N/A</v>
      </c>
      <c r="I120" s="8">
        <v>3.7320000000000002</v>
      </c>
      <c r="J120" s="8">
        <v>-26.2</v>
      </c>
      <c r="K120" s="25" t="s">
        <v>734</v>
      </c>
      <c r="L120" s="85" t="str">
        <f t="shared" ref="L120:L131" si="16">IF(J120="Div by 0", "N/A", IF(K120="N/A","N/A", IF(J120&gt;VALUE(MID(K120,1,2)), "No", IF(J120&lt;-1*VALUE(MID(K120,1,2)), "No", "Yes"))))</f>
        <v>Yes</v>
      </c>
    </row>
    <row r="121" spans="1:12" x14ac:dyDescent="0.25">
      <c r="A121" s="142" t="s">
        <v>639</v>
      </c>
      <c r="B121" s="21" t="s">
        <v>213</v>
      </c>
      <c r="C121" s="22">
        <v>3590</v>
      </c>
      <c r="D121" s="7" t="str">
        <f t="shared" si="11"/>
        <v>N/A</v>
      </c>
      <c r="E121" s="22">
        <v>3665</v>
      </c>
      <c r="F121" s="7" t="str">
        <f t="shared" si="12"/>
        <v>N/A</v>
      </c>
      <c r="G121" s="22">
        <v>3660</v>
      </c>
      <c r="H121" s="7" t="str">
        <f t="shared" si="13"/>
        <v>N/A</v>
      </c>
      <c r="I121" s="8">
        <v>2.089</v>
      </c>
      <c r="J121" s="8">
        <v>-0.13600000000000001</v>
      </c>
      <c r="K121" s="25" t="s">
        <v>734</v>
      </c>
      <c r="L121" s="85" t="str">
        <f t="shared" si="16"/>
        <v>Yes</v>
      </c>
    </row>
    <row r="122" spans="1:12" ht="25" x14ac:dyDescent="0.25">
      <c r="A122" s="142" t="s">
        <v>1433</v>
      </c>
      <c r="B122" s="21" t="s">
        <v>213</v>
      </c>
      <c r="C122" s="26">
        <v>2539.6529248000002</v>
      </c>
      <c r="D122" s="7" t="str">
        <f t="shared" si="11"/>
        <v>N/A</v>
      </c>
      <c r="E122" s="26">
        <v>2580.5154161</v>
      </c>
      <c r="F122" s="7" t="str">
        <f t="shared" si="12"/>
        <v>N/A</v>
      </c>
      <c r="G122" s="26">
        <v>1907.3390710000001</v>
      </c>
      <c r="H122" s="7" t="str">
        <f t="shared" si="13"/>
        <v>N/A</v>
      </c>
      <c r="I122" s="8">
        <v>1.609</v>
      </c>
      <c r="J122" s="8">
        <v>-26.1</v>
      </c>
      <c r="K122" s="25" t="s">
        <v>734</v>
      </c>
      <c r="L122" s="85" t="str">
        <f t="shared" si="16"/>
        <v>Yes</v>
      </c>
    </row>
    <row r="123" spans="1:12" ht="25" x14ac:dyDescent="0.25">
      <c r="A123" s="142" t="s">
        <v>640</v>
      </c>
      <c r="B123" s="21" t="s">
        <v>213</v>
      </c>
      <c r="C123" s="26">
        <v>43531401</v>
      </c>
      <c r="D123" s="7" t="str">
        <f t="shared" ref="D123:D131" si="17">IF($B123="N/A","N/A",IF(C123&gt;10,"No",IF(C123&lt;-10,"No","Yes")))</f>
        <v>N/A</v>
      </c>
      <c r="E123" s="26">
        <v>42580351</v>
      </c>
      <c r="F123" s="7" t="str">
        <f t="shared" ref="F123:F131" si="18">IF($B123="N/A","N/A",IF(E123&gt;10,"No",IF(E123&lt;-10,"No","Yes")))</f>
        <v>N/A</v>
      </c>
      <c r="G123" s="26">
        <v>43628353</v>
      </c>
      <c r="H123" s="7" t="str">
        <f t="shared" ref="H123:H131" si="19">IF($B123="N/A","N/A",IF(G123&gt;10,"No",IF(G123&lt;-10,"No","Yes")))</f>
        <v>N/A</v>
      </c>
      <c r="I123" s="8">
        <v>-2.1800000000000002</v>
      </c>
      <c r="J123" s="8">
        <v>2.4609999999999999</v>
      </c>
      <c r="K123" s="25" t="s">
        <v>734</v>
      </c>
      <c r="L123" s="85" t="str">
        <f t="shared" si="16"/>
        <v>Yes</v>
      </c>
    </row>
    <row r="124" spans="1:12" x14ac:dyDescent="0.25">
      <c r="A124" s="142" t="s">
        <v>641</v>
      </c>
      <c r="B124" s="21" t="s">
        <v>213</v>
      </c>
      <c r="C124" s="22">
        <v>1146</v>
      </c>
      <c r="D124" s="7" t="str">
        <f t="shared" si="17"/>
        <v>N/A</v>
      </c>
      <c r="E124" s="22">
        <v>1181</v>
      </c>
      <c r="F124" s="7" t="str">
        <f t="shared" si="18"/>
        <v>N/A</v>
      </c>
      <c r="G124" s="22">
        <v>1263</v>
      </c>
      <c r="H124" s="7" t="str">
        <f t="shared" si="19"/>
        <v>N/A</v>
      </c>
      <c r="I124" s="8">
        <v>3.0539999999999998</v>
      </c>
      <c r="J124" s="8">
        <v>6.9429999999999996</v>
      </c>
      <c r="K124" s="25" t="s">
        <v>734</v>
      </c>
      <c r="L124" s="85" t="str">
        <f t="shared" si="16"/>
        <v>Yes</v>
      </c>
    </row>
    <row r="125" spans="1:12" ht="25" x14ac:dyDescent="0.25">
      <c r="A125" s="142" t="s">
        <v>1434</v>
      </c>
      <c r="B125" s="21" t="s">
        <v>213</v>
      </c>
      <c r="C125" s="26">
        <v>37985.515706999999</v>
      </c>
      <c r="D125" s="7" t="str">
        <f t="shared" si="17"/>
        <v>N/A</v>
      </c>
      <c r="E125" s="26">
        <v>36054.488569000001</v>
      </c>
      <c r="F125" s="7" t="str">
        <f t="shared" si="18"/>
        <v>N/A</v>
      </c>
      <c r="G125" s="26">
        <v>34543.430720999997</v>
      </c>
      <c r="H125" s="7" t="str">
        <f t="shared" si="19"/>
        <v>N/A</v>
      </c>
      <c r="I125" s="8">
        <v>-5.08</v>
      </c>
      <c r="J125" s="8">
        <v>-4.1900000000000004</v>
      </c>
      <c r="K125" s="25" t="s">
        <v>734</v>
      </c>
      <c r="L125" s="85" t="str">
        <f t="shared" si="16"/>
        <v>Yes</v>
      </c>
    </row>
    <row r="126" spans="1:12" ht="25" x14ac:dyDescent="0.25">
      <c r="A126" s="142" t="s">
        <v>642</v>
      </c>
      <c r="B126" s="21" t="s">
        <v>213</v>
      </c>
      <c r="C126" s="26">
        <v>4251085</v>
      </c>
      <c r="D126" s="7" t="str">
        <f t="shared" si="17"/>
        <v>N/A</v>
      </c>
      <c r="E126" s="26">
        <v>4958311</v>
      </c>
      <c r="F126" s="7" t="str">
        <f t="shared" si="18"/>
        <v>N/A</v>
      </c>
      <c r="G126" s="26">
        <v>6215784</v>
      </c>
      <c r="H126" s="7" t="str">
        <f t="shared" si="19"/>
        <v>N/A</v>
      </c>
      <c r="I126" s="8">
        <v>16.64</v>
      </c>
      <c r="J126" s="8">
        <v>25.36</v>
      </c>
      <c r="K126" s="25" t="s">
        <v>734</v>
      </c>
      <c r="L126" s="85" t="str">
        <f t="shared" si="16"/>
        <v>Yes</v>
      </c>
    </row>
    <row r="127" spans="1:12" x14ac:dyDescent="0.25">
      <c r="A127" s="142" t="s">
        <v>643</v>
      </c>
      <c r="B127" s="21" t="s">
        <v>213</v>
      </c>
      <c r="C127" s="22">
        <v>1732</v>
      </c>
      <c r="D127" s="7" t="str">
        <f t="shared" si="17"/>
        <v>N/A</v>
      </c>
      <c r="E127" s="22">
        <v>1730</v>
      </c>
      <c r="F127" s="7" t="str">
        <f t="shared" si="18"/>
        <v>N/A</v>
      </c>
      <c r="G127" s="22">
        <v>1895</v>
      </c>
      <c r="H127" s="7" t="str">
        <f t="shared" si="19"/>
        <v>N/A</v>
      </c>
      <c r="I127" s="8">
        <v>-0.115</v>
      </c>
      <c r="J127" s="8">
        <v>9.5380000000000003</v>
      </c>
      <c r="K127" s="25" t="s">
        <v>734</v>
      </c>
      <c r="L127" s="85" t="str">
        <f t="shared" si="16"/>
        <v>Yes</v>
      </c>
    </row>
    <row r="128" spans="1:12" ht="25" x14ac:dyDescent="0.25">
      <c r="A128" s="142" t="s">
        <v>1435</v>
      </c>
      <c r="B128" s="21" t="s">
        <v>213</v>
      </c>
      <c r="C128" s="26">
        <v>2454.4370669999998</v>
      </c>
      <c r="D128" s="7" t="str">
        <f t="shared" si="17"/>
        <v>N/A</v>
      </c>
      <c r="E128" s="26">
        <v>2866.0757225000002</v>
      </c>
      <c r="F128" s="7" t="str">
        <f t="shared" si="18"/>
        <v>N/A</v>
      </c>
      <c r="G128" s="26">
        <v>3280.0970975999999</v>
      </c>
      <c r="H128" s="7" t="str">
        <f t="shared" si="19"/>
        <v>N/A</v>
      </c>
      <c r="I128" s="8">
        <v>16.77</v>
      </c>
      <c r="J128" s="8">
        <v>14.45</v>
      </c>
      <c r="K128" s="25" t="s">
        <v>734</v>
      </c>
      <c r="L128" s="85" t="str">
        <f t="shared" si="16"/>
        <v>Yes</v>
      </c>
    </row>
    <row r="129" spans="1:12" ht="25" x14ac:dyDescent="0.25">
      <c r="A129" s="142" t="s">
        <v>644</v>
      </c>
      <c r="B129" s="21" t="s">
        <v>213</v>
      </c>
      <c r="C129" s="26">
        <v>14620191</v>
      </c>
      <c r="D129" s="7" t="str">
        <f t="shared" si="17"/>
        <v>N/A</v>
      </c>
      <c r="E129" s="26">
        <v>14229685</v>
      </c>
      <c r="F129" s="7" t="str">
        <f t="shared" si="18"/>
        <v>N/A</v>
      </c>
      <c r="G129" s="26">
        <v>14409177</v>
      </c>
      <c r="H129" s="7" t="str">
        <f t="shared" si="19"/>
        <v>N/A</v>
      </c>
      <c r="I129" s="8">
        <v>-2.67</v>
      </c>
      <c r="J129" s="8">
        <v>1.2609999999999999</v>
      </c>
      <c r="K129" s="25" t="s">
        <v>734</v>
      </c>
      <c r="L129" s="85" t="str">
        <f t="shared" si="16"/>
        <v>Yes</v>
      </c>
    </row>
    <row r="130" spans="1:12" x14ac:dyDescent="0.25">
      <c r="A130" s="142" t="s">
        <v>645</v>
      </c>
      <c r="B130" s="21" t="s">
        <v>213</v>
      </c>
      <c r="C130" s="22">
        <v>874</v>
      </c>
      <c r="D130" s="7" t="str">
        <f t="shared" si="17"/>
        <v>N/A</v>
      </c>
      <c r="E130" s="22">
        <v>885</v>
      </c>
      <c r="F130" s="7" t="str">
        <f t="shared" si="18"/>
        <v>N/A</v>
      </c>
      <c r="G130" s="22">
        <v>899</v>
      </c>
      <c r="H130" s="7" t="str">
        <f t="shared" si="19"/>
        <v>N/A</v>
      </c>
      <c r="I130" s="8">
        <v>1.2589999999999999</v>
      </c>
      <c r="J130" s="8">
        <v>1.5820000000000001</v>
      </c>
      <c r="K130" s="25" t="s">
        <v>734</v>
      </c>
      <c r="L130" s="85" t="str">
        <f t="shared" si="16"/>
        <v>Yes</v>
      </c>
    </row>
    <row r="131" spans="1:12" ht="25" x14ac:dyDescent="0.25">
      <c r="A131" s="142" t="s">
        <v>1436</v>
      </c>
      <c r="B131" s="21" t="s">
        <v>213</v>
      </c>
      <c r="C131" s="26">
        <v>16727.907322999999</v>
      </c>
      <c r="D131" s="7" t="str">
        <f t="shared" si="17"/>
        <v>N/A</v>
      </c>
      <c r="E131" s="26">
        <v>16078.740113</v>
      </c>
      <c r="F131" s="7" t="str">
        <f t="shared" si="18"/>
        <v>N/A</v>
      </c>
      <c r="G131" s="26">
        <v>16028.005562</v>
      </c>
      <c r="H131" s="7" t="str">
        <f t="shared" si="19"/>
        <v>N/A</v>
      </c>
      <c r="I131" s="8">
        <v>-3.88</v>
      </c>
      <c r="J131" s="8">
        <v>-0.316</v>
      </c>
      <c r="K131" s="25" t="s">
        <v>734</v>
      </c>
      <c r="L131" s="85" t="str">
        <f t="shared" si="16"/>
        <v>Yes</v>
      </c>
    </row>
    <row r="132" spans="1:12" x14ac:dyDescent="0.25">
      <c r="A132" s="142" t="s">
        <v>1437</v>
      </c>
      <c r="B132" s="21" t="s">
        <v>213</v>
      </c>
      <c r="C132" s="26">
        <v>468.70222804999997</v>
      </c>
      <c r="D132" s="7" t="str">
        <f t="shared" ref="D132:D143" si="20">IF($B132="N/A","N/A",IF(C132&gt;10,"No",IF(C132&lt;-10,"No","Yes")))</f>
        <v>N/A</v>
      </c>
      <c r="E132" s="26">
        <v>410.77982844000002</v>
      </c>
      <c r="F132" s="7" t="str">
        <f t="shared" ref="F132:F143" si="21">IF($B132="N/A","N/A",IF(E132&gt;10,"No",IF(E132&lt;-10,"No","Yes")))</f>
        <v>N/A</v>
      </c>
      <c r="G132" s="26">
        <v>501.14714899000001</v>
      </c>
      <c r="H132" s="7" t="str">
        <f t="shared" ref="H132:H143" si="22">IF($B132="N/A","N/A",IF(G132&gt;10,"No",IF(G132&lt;-10,"No","Yes")))</f>
        <v>N/A</v>
      </c>
      <c r="I132" s="8">
        <v>-12.4</v>
      </c>
      <c r="J132" s="8">
        <v>22</v>
      </c>
      <c r="K132" s="25" t="s">
        <v>734</v>
      </c>
      <c r="L132" s="85" t="str">
        <f t="shared" ref="L132:L143" si="23">IF(J132="Div by 0", "N/A", IF(K132="N/A","N/A", IF(J132&gt;VALUE(MID(K132,1,2)), "No", IF(J132&lt;-1*VALUE(MID(K132,1,2)), "No", "Yes"))))</f>
        <v>Yes</v>
      </c>
    </row>
    <row r="133" spans="1:12" x14ac:dyDescent="0.25">
      <c r="A133" s="142" t="s">
        <v>1438</v>
      </c>
      <c r="B133" s="21" t="s">
        <v>213</v>
      </c>
      <c r="C133" s="26">
        <v>380.60881318999998</v>
      </c>
      <c r="D133" s="7" t="str">
        <f t="shared" si="20"/>
        <v>N/A</v>
      </c>
      <c r="E133" s="26">
        <v>329.48704802999998</v>
      </c>
      <c r="F133" s="7" t="str">
        <f t="shared" si="21"/>
        <v>N/A</v>
      </c>
      <c r="G133" s="26">
        <v>383.23583180999998</v>
      </c>
      <c r="H133" s="7" t="str">
        <f t="shared" si="22"/>
        <v>N/A</v>
      </c>
      <c r="I133" s="8">
        <v>-13.4</v>
      </c>
      <c r="J133" s="8">
        <v>16.309999999999999</v>
      </c>
      <c r="K133" s="25" t="s">
        <v>734</v>
      </c>
      <c r="L133" s="85" t="str">
        <f t="shared" si="23"/>
        <v>Yes</v>
      </c>
    </row>
    <row r="134" spans="1:12" x14ac:dyDescent="0.25">
      <c r="A134" s="142" t="s">
        <v>1439</v>
      </c>
      <c r="B134" s="21" t="s">
        <v>213</v>
      </c>
      <c r="C134" s="26">
        <v>531.07890665000002</v>
      </c>
      <c r="D134" s="7" t="str">
        <f t="shared" si="20"/>
        <v>N/A</v>
      </c>
      <c r="E134" s="26">
        <v>484.41729616999999</v>
      </c>
      <c r="F134" s="7" t="str">
        <f t="shared" si="21"/>
        <v>N/A</v>
      </c>
      <c r="G134" s="26">
        <v>565.73567422999997</v>
      </c>
      <c r="H134" s="7" t="str">
        <f t="shared" si="22"/>
        <v>N/A</v>
      </c>
      <c r="I134" s="8">
        <v>-8.7899999999999991</v>
      </c>
      <c r="J134" s="8">
        <v>16.79</v>
      </c>
      <c r="K134" s="25" t="s">
        <v>734</v>
      </c>
      <c r="L134" s="85" t="str">
        <f t="shared" si="23"/>
        <v>Yes</v>
      </c>
    </row>
    <row r="135" spans="1:12" x14ac:dyDescent="0.25">
      <c r="A135" s="142" t="s">
        <v>1440</v>
      </c>
      <c r="B135" s="21" t="s">
        <v>213</v>
      </c>
      <c r="C135" s="26">
        <v>11012.999476000001</v>
      </c>
      <c r="D135" s="7" t="str">
        <f t="shared" si="20"/>
        <v>N/A</v>
      </c>
      <c r="E135" s="26">
        <v>10709.368598999999</v>
      </c>
      <c r="F135" s="7" t="str">
        <f t="shared" si="21"/>
        <v>N/A</v>
      </c>
      <c r="G135" s="26">
        <v>11232.570202000001</v>
      </c>
      <c r="H135" s="7" t="str">
        <f t="shared" si="22"/>
        <v>N/A</v>
      </c>
      <c r="I135" s="8">
        <v>-2.76</v>
      </c>
      <c r="J135" s="8">
        <v>4.8849999999999998</v>
      </c>
      <c r="K135" s="25" t="s">
        <v>734</v>
      </c>
      <c r="L135" s="85" t="str">
        <f t="shared" si="23"/>
        <v>Yes</v>
      </c>
    </row>
    <row r="136" spans="1:12" x14ac:dyDescent="0.25">
      <c r="A136" s="142" t="s">
        <v>1441</v>
      </c>
      <c r="B136" s="21" t="s">
        <v>213</v>
      </c>
      <c r="C136" s="26">
        <v>18121.355771999999</v>
      </c>
      <c r="D136" s="7" t="str">
        <f t="shared" si="20"/>
        <v>N/A</v>
      </c>
      <c r="E136" s="26">
        <v>17553.420398999999</v>
      </c>
      <c r="F136" s="7" t="str">
        <f t="shared" si="21"/>
        <v>N/A</v>
      </c>
      <c r="G136" s="26">
        <v>18931.67929</v>
      </c>
      <c r="H136" s="7" t="str">
        <f t="shared" si="22"/>
        <v>N/A</v>
      </c>
      <c r="I136" s="8">
        <v>-3.13</v>
      </c>
      <c r="J136" s="8">
        <v>7.8520000000000003</v>
      </c>
      <c r="K136" s="25" t="s">
        <v>734</v>
      </c>
      <c r="L136" s="85" t="str">
        <f t="shared" si="23"/>
        <v>Yes</v>
      </c>
    </row>
    <row r="137" spans="1:12" x14ac:dyDescent="0.25">
      <c r="A137" s="142" t="s">
        <v>1442</v>
      </c>
      <c r="B137" s="21" t="s">
        <v>213</v>
      </c>
      <c r="C137" s="26">
        <v>4383.2622486</v>
      </c>
      <c r="D137" s="7" t="str">
        <f t="shared" si="20"/>
        <v>N/A</v>
      </c>
      <c r="E137" s="26">
        <v>4518.0791872999998</v>
      </c>
      <c r="F137" s="7" t="str">
        <f t="shared" si="21"/>
        <v>N/A</v>
      </c>
      <c r="G137" s="26">
        <v>4660.3779566000003</v>
      </c>
      <c r="H137" s="7" t="str">
        <f t="shared" si="22"/>
        <v>N/A</v>
      </c>
      <c r="I137" s="8">
        <v>3.0760000000000001</v>
      </c>
      <c r="J137" s="8">
        <v>3.15</v>
      </c>
      <c r="K137" s="25" t="s">
        <v>734</v>
      </c>
      <c r="L137" s="85" t="str">
        <f t="shared" si="23"/>
        <v>Yes</v>
      </c>
    </row>
    <row r="138" spans="1:12" x14ac:dyDescent="0.25">
      <c r="A138" s="142" t="s">
        <v>1443</v>
      </c>
      <c r="B138" s="21" t="s">
        <v>213</v>
      </c>
      <c r="C138" s="26">
        <v>216.42241153000001</v>
      </c>
      <c r="D138" s="7" t="str">
        <f t="shared" si="20"/>
        <v>N/A</v>
      </c>
      <c r="E138" s="26">
        <v>206.00532883</v>
      </c>
      <c r="F138" s="7" t="str">
        <f t="shared" si="21"/>
        <v>N/A</v>
      </c>
      <c r="G138" s="26">
        <v>234.72642551000001</v>
      </c>
      <c r="H138" s="7" t="str">
        <f t="shared" si="22"/>
        <v>N/A</v>
      </c>
      <c r="I138" s="8">
        <v>-4.8099999999999996</v>
      </c>
      <c r="J138" s="8">
        <v>13.94</v>
      </c>
      <c r="K138" s="25" t="s">
        <v>734</v>
      </c>
      <c r="L138" s="85" t="str">
        <f t="shared" si="23"/>
        <v>Yes</v>
      </c>
    </row>
    <row r="139" spans="1:12" x14ac:dyDescent="0.25">
      <c r="A139" s="142" t="s">
        <v>1444</v>
      </c>
      <c r="B139" s="21" t="s">
        <v>213</v>
      </c>
      <c r="C139" s="26">
        <v>114.02973777</v>
      </c>
      <c r="D139" s="7" t="str">
        <f t="shared" si="20"/>
        <v>N/A</v>
      </c>
      <c r="E139" s="26">
        <v>125.82595791</v>
      </c>
      <c r="F139" s="7" t="str">
        <f t="shared" si="21"/>
        <v>N/A</v>
      </c>
      <c r="G139" s="26">
        <v>132.70514495</v>
      </c>
      <c r="H139" s="7" t="str">
        <f t="shared" si="22"/>
        <v>N/A</v>
      </c>
      <c r="I139" s="8">
        <v>10.34</v>
      </c>
      <c r="J139" s="8">
        <v>5.4669999999999996</v>
      </c>
      <c r="K139" s="25" t="s">
        <v>734</v>
      </c>
      <c r="L139" s="85" t="str">
        <f t="shared" si="23"/>
        <v>Yes</v>
      </c>
    </row>
    <row r="140" spans="1:12" x14ac:dyDescent="0.25">
      <c r="A140" s="142" t="s">
        <v>1445</v>
      </c>
      <c r="B140" s="21" t="s">
        <v>213</v>
      </c>
      <c r="C140" s="26">
        <v>302.00180504999997</v>
      </c>
      <c r="D140" s="7" t="str">
        <f t="shared" si="20"/>
        <v>N/A</v>
      </c>
      <c r="E140" s="26">
        <v>264.62880959</v>
      </c>
      <c r="F140" s="7" t="str">
        <f t="shared" si="21"/>
        <v>N/A</v>
      </c>
      <c r="G140" s="26">
        <v>294.28919775999998</v>
      </c>
      <c r="H140" s="7" t="str">
        <f t="shared" si="22"/>
        <v>N/A</v>
      </c>
      <c r="I140" s="8">
        <v>-12.4</v>
      </c>
      <c r="J140" s="8">
        <v>11.21</v>
      </c>
      <c r="K140" s="25" t="s">
        <v>734</v>
      </c>
      <c r="L140" s="85" t="str">
        <f t="shared" si="23"/>
        <v>Yes</v>
      </c>
    </row>
    <row r="141" spans="1:12" x14ac:dyDescent="0.25">
      <c r="A141" s="142" t="s">
        <v>1446</v>
      </c>
      <c r="B141" s="21" t="s">
        <v>213</v>
      </c>
      <c r="C141" s="26">
        <v>22602.334862</v>
      </c>
      <c r="D141" s="7" t="str">
        <f t="shared" si="20"/>
        <v>N/A</v>
      </c>
      <c r="E141" s="26">
        <v>23073.346504000001</v>
      </c>
      <c r="F141" s="7" t="str">
        <f t="shared" si="21"/>
        <v>N/A</v>
      </c>
      <c r="G141" s="26">
        <v>19391.102636</v>
      </c>
      <c r="H141" s="7" t="str">
        <f t="shared" si="22"/>
        <v>N/A</v>
      </c>
      <c r="I141" s="8">
        <v>2.0840000000000001</v>
      </c>
      <c r="J141" s="8">
        <v>-16</v>
      </c>
      <c r="K141" s="25" t="s">
        <v>734</v>
      </c>
      <c r="L141" s="85" t="str">
        <f t="shared" si="23"/>
        <v>Yes</v>
      </c>
    </row>
    <row r="142" spans="1:12" x14ac:dyDescent="0.25">
      <c r="A142" s="142" t="s">
        <v>1447</v>
      </c>
      <c r="B142" s="21" t="s">
        <v>213</v>
      </c>
      <c r="C142" s="26">
        <v>14078.190861999999</v>
      </c>
      <c r="D142" s="7" t="str">
        <f t="shared" si="20"/>
        <v>N/A</v>
      </c>
      <c r="E142" s="26">
        <v>14480.856179</v>
      </c>
      <c r="F142" s="7" t="str">
        <f t="shared" si="21"/>
        <v>N/A</v>
      </c>
      <c r="G142" s="26">
        <v>11998.609559</v>
      </c>
      <c r="H142" s="7" t="str">
        <f t="shared" si="22"/>
        <v>N/A</v>
      </c>
      <c r="I142" s="8">
        <v>2.86</v>
      </c>
      <c r="J142" s="8">
        <v>-17.100000000000001</v>
      </c>
      <c r="K142" s="25" t="s">
        <v>734</v>
      </c>
      <c r="L142" s="85" t="str">
        <f t="shared" si="23"/>
        <v>Yes</v>
      </c>
    </row>
    <row r="143" spans="1:12" x14ac:dyDescent="0.25">
      <c r="A143" s="142" t="s">
        <v>1448</v>
      </c>
      <c r="B143" s="21" t="s">
        <v>213</v>
      </c>
      <c r="C143" s="26">
        <v>30790.338060999999</v>
      </c>
      <c r="D143" s="7" t="str">
        <f t="shared" si="20"/>
        <v>N/A</v>
      </c>
      <c r="E143" s="26">
        <v>31810.702786999998</v>
      </c>
      <c r="F143" s="7" t="str">
        <f t="shared" si="21"/>
        <v>N/A</v>
      </c>
      <c r="G143" s="26">
        <v>26869.629603000001</v>
      </c>
      <c r="H143" s="7" t="str">
        <f t="shared" si="22"/>
        <v>N/A</v>
      </c>
      <c r="I143" s="8">
        <v>3.3140000000000001</v>
      </c>
      <c r="J143" s="8">
        <v>-15.5</v>
      </c>
      <c r="K143" s="25" t="s">
        <v>734</v>
      </c>
      <c r="L143" s="85" t="str">
        <f t="shared" si="23"/>
        <v>Yes</v>
      </c>
    </row>
    <row r="144" spans="1:12" x14ac:dyDescent="0.25">
      <c r="A144" s="142" t="s">
        <v>89</v>
      </c>
      <c r="B144" s="21" t="s">
        <v>213</v>
      </c>
      <c r="C144" s="4">
        <v>19.213630406</v>
      </c>
      <c r="D144" s="7" t="str">
        <f t="shared" ref="D144:D161" si="24">IF($B144="N/A","N/A",IF(C144&gt;10,"No",IF(C144&lt;-10,"No","Yes")))</f>
        <v>N/A</v>
      </c>
      <c r="E144" s="4">
        <v>18.416948270999999</v>
      </c>
      <c r="F144" s="7" t="str">
        <f t="shared" ref="F144:F161" si="25">IF($B144="N/A","N/A",IF(E144&gt;10,"No",IF(E144&lt;-10,"No","Yes")))</f>
        <v>N/A</v>
      </c>
      <c r="G144" s="4">
        <v>17.719190681000001</v>
      </c>
      <c r="H144" s="7" t="str">
        <f t="shared" ref="H144:H161" si="26">IF($B144="N/A","N/A",IF(G144&gt;10,"No",IF(G144&lt;-10,"No","Yes")))</f>
        <v>N/A</v>
      </c>
      <c r="I144" s="8">
        <v>-4.1500000000000004</v>
      </c>
      <c r="J144" s="8">
        <v>-3.79</v>
      </c>
      <c r="K144" s="25" t="s">
        <v>734</v>
      </c>
      <c r="L144" s="85" t="str">
        <f t="shared" ref="L144:L161" si="27">IF(J144="Div by 0", "N/A", IF(K144="N/A","N/A", IF(J144&gt;VALUE(MID(K144,1,2)), "No", IF(J144&lt;-1*VALUE(MID(K144,1,2)), "No", "Yes"))))</f>
        <v>Yes</v>
      </c>
    </row>
    <row r="145" spans="1:12" x14ac:dyDescent="0.25">
      <c r="A145" s="142" t="s">
        <v>474</v>
      </c>
      <c r="B145" s="21" t="s">
        <v>213</v>
      </c>
      <c r="C145" s="4">
        <v>20.546093539000001</v>
      </c>
      <c r="D145" s="7" t="str">
        <f t="shared" si="24"/>
        <v>N/A</v>
      </c>
      <c r="E145" s="4">
        <v>20.345385861</v>
      </c>
      <c r="F145" s="7" t="str">
        <f t="shared" si="25"/>
        <v>N/A</v>
      </c>
      <c r="G145" s="4">
        <v>19.143379471999999</v>
      </c>
      <c r="H145" s="7" t="str">
        <f t="shared" si="26"/>
        <v>N/A</v>
      </c>
      <c r="I145" s="8">
        <v>-0.97699999999999998</v>
      </c>
      <c r="J145" s="8">
        <v>-5.91</v>
      </c>
      <c r="K145" s="25" t="s">
        <v>734</v>
      </c>
      <c r="L145" s="85" t="str">
        <f t="shared" si="27"/>
        <v>Yes</v>
      </c>
    </row>
    <row r="146" spans="1:12" x14ac:dyDescent="0.25">
      <c r="A146" s="142" t="s">
        <v>475</v>
      </c>
      <c r="B146" s="21" t="s">
        <v>213</v>
      </c>
      <c r="C146" s="4">
        <v>17.870036101</v>
      </c>
      <c r="D146" s="7" t="str">
        <f t="shared" si="24"/>
        <v>N/A</v>
      </c>
      <c r="E146" s="4">
        <v>16.566814274999999</v>
      </c>
      <c r="F146" s="7" t="str">
        <f t="shared" si="25"/>
        <v>N/A</v>
      </c>
      <c r="G146" s="4">
        <v>16.630090222</v>
      </c>
      <c r="H146" s="7" t="str">
        <f t="shared" si="26"/>
        <v>N/A</v>
      </c>
      <c r="I146" s="8">
        <v>-7.29</v>
      </c>
      <c r="J146" s="8">
        <v>0.38190000000000002</v>
      </c>
      <c r="K146" s="25" t="s">
        <v>734</v>
      </c>
      <c r="L146" s="85" t="str">
        <f t="shared" si="27"/>
        <v>Yes</v>
      </c>
    </row>
    <row r="147" spans="1:12" x14ac:dyDescent="0.25">
      <c r="A147" s="142" t="s">
        <v>1449</v>
      </c>
      <c r="B147" s="21" t="s">
        <v>213</v>
      </c>
      <c r="C147" s="4">
        <v>28.72870249</v>
      </c>
      <c r="D147" s="7" t="str">
        <f t="shared" si="24"/>
        <v>N/A</v>
      </c>
      <c r="E147" s="4">
        <v>27.852872368</v>
      </c>
      <c r="F147" s="7" t="str">
        <f t="shared" si="25"/>
        <v>N/A</v>
      </c>
      <c r="G147" s="4">
        <v>26.413243409</v>
      </c>
      <c r="H147" s="7" t="str">
        <f t="shared" si="26"/>
        <v>N/A</v>
      </c>
      <c r="I147" s="8">
        <v>-3.05</v>
      </c>
      <c r="J147" s="8">
        <v>-5.17</v>
      </c>
      <c r="K147" s="25" t="s">
        <v>734</v>
      </c>
      <c r="L147" s="85" t="str">
        <f t="shared" si="27"/>
        <v>Yes</v>
      </c>
    </row>
    <row r="148" spans="1:12" x14ac:dyDescent="0.25">
      <c r="A148" s="142" t="s">
        <v>1450</v>
      </c>
      <c r="B148" s="21" t="s">
        <v>213</v>
      </c>
      <c r="C148" s="4">
        <v>52.392538524000003</v>
      </c>
      <c r="D148" s="7" t="str">
        <f t="shared" si="24"/>
        <v>N/A</v>
      </c>
      <c r="E148" s="4">
        <v>50.647598489000003</v>
      </c>
      <c r="F148" s="7" t="str">
        <f t="shared" si="25"/>
        <v>N/A</v>
      </c>
      <c r="G148" s="4">
        <v>49.151214416000002</v>
      </c>
      <c r="H148" s="7" t="str">
        <f t="shared" si="26"/>
        <v>N/A</v>
      </c>
      <c r="I148" s="8">
        <v>-3.33</v>
      </c>
      <c r="J148" s="8">
        <v>-2.95</v>
      </c>
      <c r="K148" s="25" t="s">
        <v>734</v>
      </c>
      <c r="L148" s="85" t="str">
        <f t="shared" si="27"/>
        <v>Yes</v>
      </c>
    </row>
    <row r="149" spans="1:12" x14ac:dyDescent="0.25">
      <c r="A149" s="142" t="s">
        <v>1451</v>
      </c>
      <c r="B149" s="21" t="s">
        <v>213</v>
      </c>
      <c r="C149" s="4">
        <v>6.5497679216</v>
      </c>
      <c r="D149" s="7" t="str">
        <f t="shared" si="24"/>
        <v>N/A</v>
      </c>
      <c r="E149" s="4">
        <v>6.9288877311999997</v>
      </c>
      <c r="F149" s="7" t="str">
        <f t="shared" si="25"/>
        <v>N/A</v>
      </c>
      <c r="G149" s="4">
        <v>6.6325286515000004</v>
      </c>
      <c r="H149" s="7" t="str">
        <f t="shared" si="26"/>
        <v>N/A</v>
      </c>
      <c r="I149" s="8">
        <v>5.7880000000000003</v>
      </c>
      <c r="J149" s="8">
        <v>-4.28</v>
      </c>
      <c r="K149" s="25" t="s">
        <v>734</v>
      </c>
      <c r="L149" s="85" t="str">
        <f t="shared" si="27"/>
        <v>Yes</v>
      </c>
    </row>
    <row r="150" spans="1:12" x14ac:dyDescent="0.25">
      <c r="A150" s="142" t="s">
        <v>90</v>
      </c>
      <c r="B150" s="21" t="s">
        <v>213</v>
      </c>
      <c r="C150" s="4">
        <v>31.127129750999998</v>
      </c>
      <c r="D150" s="7" t="str">
        <f t="shared" si="24"/>
        <v>N/A</v>
      </c>
      <c r="E150" s="4">
        <v>28.814660775</v>
      </c>
      <c r="F150" s="7" t="str">
        <f t="shared" si="25"/>
        <v>N/A</v>
      </c>
      <c r="G150" s="4">
        <v>27.798896382999999</v>
      </c>
      <c r="H150" s="7" t="str">
        <f t="shared" si="26"/>
        <v>N/A</v>
      </c>
      <c r="I150" s="8">
        <v>-7.43</v>
      </c>
      <c r="J150" s="8">
        <v>-3.53</v>
      </c>
      <c r="K150" s="25" t="s">
        <v>734</v>
      </c>
      <c r="L150" s="85" t="str">
        <f t="shared" si="27"/>
        <v>Yes</v>
      </c>
    </row>
    <row r="151" spans="1:12" x14ac:dyDescent="0.25">
      <c r="A151" s="142" t="s">
        <v>476</v>
      </c>
      <c r="B151" s="21" t="s">
        <v>213</v>
      </c>
      <c r="C151" s="4">
        <v>27.277642606000001</v>
      </c>
      <c r="D151" s="7" t="str">
        <f t="shared" si="24"/>
        <v>N/A</v>
      </c>
      <c r="E151" s="4">
        <v>24.770642202000001</v>
      </c>
      <c r="F151" s="7" t="str">
        <f t="shared" si="25"/>
        <v>N/A</v>
      </c>
      <c r="G151" s="4">
        <v>23.739879863999999</v>
      </c>
      <c r="H151" s="7" t="str">
        <f t="shared" si="26"/>
        <v>N/A</v>
      </c>
      <c r="I151" s="8">
        <v>-9.19</v>
      </c>
      <c r="J151" s="8">
        <v>-4.16</v>
      </c>
      <c r="K151" s="25" t="s">
        <v>734</v>
      </c>
      <c r="L151" s="85" t="str">
        <f t="shared" si="27"/>
        <v>Yes</v>
      </c>
    </row>
    <row r="152" spans="1:12" x14ac:dyDescent="0.25">
      <c r="A152" s="142" t="s">
        <v>477</v>
      </c>
      <c r="B152" s="21" t="s">
        <v>213</v>
      </c>
      <c r="C152" s="4">
        <v>34.553893760000001</v>
      </c>
      <c r="D152" s="7" t="str">
        <f t="shared" si="24"/>
        <v>N/A</v>
      </c>
      <c r="E152" s="4">
        <v>32.013545194000002</v>
      </c>
      <c r="F152" s="7" t="str">
        <f t="shared" si="25"/>
        <v>N/A</v>
      </c>
      <c r="G152" s="4">
        <v>31.260668129999999</v>
      </c>
      <c r="H152" s="7" t="str">
        <f t="shared" si="26"/>
        <v>N/A</v>
      </c>
      <c r="I152" s="8">
        <v>-7.35</v>
      </c>
      <c r="J152" s="8">
        <v>-2.35</v>
      </c>
      <c r="K152" s="25" t="s">
        <v>734</v>
      </c>
      <c r="L152" s="85" t="str">
        <f t="shared" si="27"/>
        <v>Yes</v>
      </c>
    </row>
    <row r="153" spans="1:12" x14ac:dyDescent="0.25">
      <c r="A153" s="142" t="s">
        <v>117</v>
      </c>
      <c r="B153" s="21" t="s">
        <v>213</v>
      </c>
      <c r="C153" s="4">
        <v>88.702490170000004</v>
      </c>
      <c r="D153" s="7" t="str">
        <f t="shared" si="24"/>
        <v>N/A</v>
      </c>
      <c r="E153" s="4">
        <v>88.965427606000006</v>
      </c>
      <c r="F153" s="7" t="str">
        <f t="shared" si="25"/>
        <v>N/A</v>
      </c>
      <c r="G153" s="4">
        <v>88.963825873999994</v>
      </c>
      <c r="H153" s="7" t="str">
        <f t="shared" si="26"/>
        <v>N/A</v>
      </c>
      <c r="I153" s="8">
        <v>0.2964</v>
      </c>
      <c r="J153" s="8">
        <v>-2E-3</v>
      </c>
      <c r="K153" s="25" t="s">
        <v>734</v>
      </c>
      <c r="L153" s="85" t="str">
        <f t="shared" si="27"/>
        <v>Yes</v>
      </c>
    </row>
    <row r="154" spans="1:12" x14ac:dyDescent="0.25">
      <c r="A154" s="142" t="s">
        <v>478</v>
      </c>
      <c r="B154" s="21" t="s">
        <v>213</v>
      </c>
      <c r="C154" s="4">
        <v>85.536631521999993</v>
      </c>
      <c r="D154" s="7" t="str">
        <f t="shared" si="24"/>
        <v>N/A</v>
      </c>
      <c r="E154" s="4">
        <v>85.240151105999999</v>
      </c>
      <c r="F154" s="7" t="str">
        <f t="shared" si="25"/>
        <v>N/A</v>
      </c>
      <c r="G154" s="4">
        <v>85.897101070999994</v>
      </c>
      <c r="H154" s="7" t="str">
        <f t="shared" si="26"/>
        <v>N/A</v>
      </c>
      <c r="I154" s="8">
        <v>-0.34699999999999998</v>
      </c>
      <c r="J154" s="8">
        <v>0.77070000000000005</v>
      </c>
      <c r="K154" s="25" t="s">
        <v>734</v>
      </c>
      <c r="L154" s="85" t="str">
        <f t="shared" si="27"/>
        <v>Yes</v>
      </c>
    </row>
    <row r="155" spans="1:12" x14ac:dyDescent="0.25">
      <c r="A155" s="142" t="s">
        <v>479</v>
      </c>
      <c r="B155" s="21" t="s">
        <v>213</v>
      </c>
      <c r="C155" s="4">
        <v>91.748323877999994</v>
      </c>
      <c r="D155" s="7" t="str">
        <f t="shared" si="24"/>
        <v>N/A</v>
      </c>
      <c r="E155" s="4">
        <v>92.654337067</v>
      </c>
      <c r="F155" s="7" t="str">
        <f t="shared" si="25"/>
        <v>N/A</v>
      </c>
      <c r="G155" s="4">
        <v>91.977566447000001</v>
      </c>
      <c r="H155" s="7" t="str">
        <f t="shared" si="26"/>
        <v>N/A</v>
      </c>
      <c r="I155" s="8">
        <v>0.98750000000000004</v>
      </c>
      <c r="J155" s="8">
        <v>-0.73</v>
      </c>
      <c r="K155" s="25" t="s">
        <v>734</v>
      </c>
      <c r="L155" s="85" t="str">
        <f t="shared" si="27"/>
        <v>Yes</v>
      </c>
    </row>
    <row r="156" spans="1:12" x14ac:dyDescent="0.25">
      <c r="A156" s="142" t="s">
        <v>1452</v>
      </c>
      <c r="B156" s="21" t="s">
        <v>213</v>
      </c>
      <c r="C156" s="22">
        <v>0.51432469300000005</v>
      </c>
      <c r="D156" s="7" t="str">
        <f t="shared" si="24"/>
        <v>N/A</v>
      </c>
      <c r="E156" s="22">
        <v>0.3338038109</v>
      </c>
      <c r="F156" s="7" t="str">
        <f t="shared" si="25"/>
        <v>N/A</v>
      </c>
      <c r="G156" s="22">
        <v>0.53287197230000005</v>
      </c>
      <c r="H156" s="7" t="str">
        <f t="shared" si="26"/>
        <v>N/A</v>
      </c>
      <c r="I156" s="8">
        <v>-35.1</v>
      </c>
      <c r="J156" s="8">
        <v>59.64</v>
      </c>
      <c r="K156" s="25" t="s">
        <v>734</v>
      </c>
      <c r="L156" s="85" t="str">
        <f t="shared" si="27"/>
        <v>No</v>
      </c>
    </row>
    <row r="157" spans="1:12" x14ac:dyDescent="0.25">
      <c r="A157" s="142" t="s">
        <v>1453</v>
      </c>
      <c r="B157" s="21" t="s">
        <v>213</v>
      </c>
      <c r="C157" s="22">
        <v>0.27500000000000002</v>
      </c>
      <c r="D157" s="7" t="str">
        <f t="shared" si="24"/>
        <v>N/A</v>
      </c>
      <c r="E157" s="22">
        <v>9.1511936299999999E-2</v>
      </c>
      <c r="F157" s="7" t="str">
        <f t="shared" si="25"/>
        <v>N/A</v>
      </c>
      <c r="G157" s="22">
        <v>0.21555252389999999</v>
      </c>
      <c r="H157" s="7" t="str">
        <f t="shared" si="26"/>
        <v>N/A</v>
      </c>
      <c r="I157" s="8">
        <v>-66.7</v>
      </c>
      <c r="J157" s="8">
        <v>135.5</v>
      </c>
      <c r="K157" s="25" t="s">
        <v>734</v>
      </c>
      <c r="L157" s="85" t="str">
        <f t="shared" si="27"/>
        <v>No</v>
      </c>
    </row>
    <row r="158" spans="1:12" x14ac:dyDescent="0.25">
      <c r="A158" s="142" t="s">
        <v>1454</v>
      </c>
      <c r="B158" s="21" t="s">
        <v>213</v>
      </c>
      <c r="C158" s="22">
        <v>0.72005772010000002</v>
      </c>
      <c r="D158" s="7" t="str">
        <f t="shared" si="24"/>
        <v>N/A</v>
      </c>
      <c r="E158" s="22">
        <v>0.60691823899999997</v>
      </c>
      <c r="F158" s="7" t="str">
        <f t="shared" si="25"/>
        <v>N/A</v>
      </c>
      <c r="G158" s="22">
        <v>0.74633431090000002</v>
      </c>
      <c r="H158" s="7" t="str">
        <f t="shared" si="26"/>
        <v>N/A</v>
      </c>
      <c r="I158" s="8">
        <v>-15.7</v>
      </c>
      <c r="J158" s="8">
        <v>22.97</v>
      </c>
      <c r="K158" s="25" t="s">
        <v>734</v>
      </c>
      <c r="L158" s="85" t="str">
        <f t="shared" si="27"/>
        <v>Yes</v>
      </c>
    </row>
    <row r="159" spans="1:12" x14ac:dyDescent="0.25">
      <c r="A159" s="142" t="s">
        <v>1455</v>
      </c>
      <c r="B159" s="21" t="s">
        <v>213</v>
      </c>
      <c r="C159" s="22">
        <v>244.18156934000001</v>
      </c>
      <c r="D159" s="7" t="str">
        <f t="shared" si="24"/>
        <v>N/A</v>
      </c>
      <c r="E159" s="22">
        <v>244.86280915</v>
      </c>
      <c r="F159" s="7" t="str">
        <f t="shared" si="25"/>
        <v>N/A</v>
      </c>
      <c r="G159" s="22">
        <v>255.44753946</v>
      </c>
      <c r="H159" s="7" t="str">
        <f t="shared" si="26"/>
        <v>N/A</v>
      </c>
      <c r="I159" s="8">
        <v>0.27900000000000003</v>
      </c>
      <c r="J159" s="8">
        <v>4.3230000000000004</v>
      </c>
      <c r="K159" s="25" t="s">
        <v>734</v>
      </c>
      <c r="L159" s="85" t="str">
        <f t="shared" si="27"/>
        <v>Yes</v>
      </c>
    </row>
    <row r="160" spans="1:12" x14ac:dyDescent="0.25">
      <c r="A160" s="142" t="s">
        <v>1456</v>
      </c>
      <c r="B160" s="21" t="s">
        <v>213</v>
      </c>
      <c r="C160" s="22">
        <v>244.18008255999999</v>
      </c>
      <c r="D160" s="7" t="str">
        <f t="shared" si="24"/>
        <v>N/A</v>
      </c>
      <c r="E160" s="22">
        <v>245.87320192000001</v>
      </c>
      <c r="F160" s="7" t="str">
        <f t="shared" si="25"/>
        <v>N/A</v>
      </c>
      <c r="G160" s="22">
        <v>256.85653559999997</v>
      </c>
      <c r="H160" s="7" t="str">
        <f t="shared" si="26"/>
        <v>N/A</v>
      </c>
      <c r="I160" s="8">
        <v>0.69340000000000002</v>
      </c>
      <c r="J160" s="8">
        <v>4.4669999999999996</v>
      </c>
      <c r="K160" s="25" t="s">
        <v>734</v>
      </c>
      <c r="L160" s="85" t="str">
        <f t="shared" si="27"/>
        <v>Yes</v>
      </c>
    </row>
    <row r="161" spans="1:12" x14ac:dyDescent="0.25">
      <c r="A161" s="142" t="s">
        <v>1457</v>
      </c>
      <c r="B161" s="21" t="s">
        <v>213</v>
      </c>
      <c r="C161" s="22">
        <v>244.19291339</v>
      </c>
      <c r="D161" s="7" t="str">
        <f t="shared" si="24"/>
        <v>N/A</v>
      </c>
      <c r="E161" s="22">
        <v>237.73308270999999</v>
      </c>
      <c r="F161" s="7" t="str">
        <f t="shared" si="25"/>
        <v>N/A</v>
      </c>
      <c r="G161" s="22">
        <v>245.69852940999999</v>
      </c>
      <c r="H161" s="7" t="str">
        <f t="shared" si="26"/>
        <v>N/A</v>
      </c>
      <c r="I161" s="8">
        <v>-2.65</v>
      </c>
      <c r="J161" s="8">
        <v>3.351</v>
      </c>
      <c r="K161" s="25" t="s">
        <v>734</v>
      </c>
      <c r="L161" s="85" t="str">
        <f t="shared" si="27"/>
        <v>Yes</v>
      </c>
    </row>
    <row r="162" spans="1:12" x14ac:dyDescent="0.25">
      <c r="A162" s="142" t="s">
        <v>1590</v>
      </c>
      <c r="B162" s="21" t="s">
        <v>213</v>
      </c>
      <c r="C162" s="22">
        <v>0</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t="s">
        <v>1750</v>
      </c>
      <c r="J162" s="8" t="s">
        <v>1750</v>
      </c>
      <c r="K162" s="10" t="s">
        <v>213</v>
      </c>
      <c r="L162" s="85" t="str">
        <f t="shared" ref="L162:L172" si="31">IF(J162="Div by 0", "N/A", IF(K162="N/A","N/A", IF(J162&gt;VALUE(MID(K162,1,2)), "No", IF(J162&lt;-1*VALUE(MID(K162,1,2)), "No", "Yes"))))</f>
        <v>N/A</v>
      </c>
    </row>
    <row r="163" spans="1:12" x14ac:dyDescent="0.25">
      <c r="A163" s="142" t="s">
        <v>126</v>
      </c>
      <c r="B163" s="21" t="s">
        <v>213</v>
      </c>
      <c r="C163" s="22">
        <v>14</v>
      </c>
      <c r="D163" s="7" t="str">
        <f t="shared" si="28"/>
        <v>N/A</v>
      </c>
      <c r="E163" s="22">
        <v>11</v>
      </c>
      <c r="F163" s="7" t="str">
        <f t="shared" si="29"/>
        <v>N/A</v>
      </c>
      <c r="G163" s="22">
        <v>11</v>
      </c>
      <c r="H163" s="7" t="str">
        <f t="shared" si="30"/>
        <v>N/A</v>
      </c>
      <c r="I163" s="8">
        <v>-64.3</v>
      </c>
      <c r="J163" s="8">
        <v>-60</v>
      </c>
      <c r="K163" s="10" t="s">
        <v>213</v>
      </c>
      <c r="L163" s="85" t="str">
        <f t="shared" si="31"/>
        <v>N/A</v>
      </c>
    </row>
    <row r="164" spans="1:12" ht="25" x14ac:dyDescent="0.25">
      <c r="A164" s="142" t="s">
        <v>1591</v>
      </c>
      <c r="B164" s="21" t="s">
        <v>213</v>
      </c>
      <c r="C164" s="22">
        <v>0</v>
      </c>
      <c r="D164" s="7" t="str">
        <f t="shared" si="28"/>
        <v>N/A</v>
      </c>
      <c r="E164" s="22">
        <v>0</v>
      </c>
      <c r="F164" s="7" t="str">
        <f t="shared" si="29"/>
        <v>N/A</v>
      </c>
      <c r="G164" s="22">
        <v>0</v>
      </c>
      <c r="H164" s="7" t="str">
        <f t="shared" si="30"/>
        <v>N/A</v>
      </c>
      <c r="I164" s="8" t="s">
        <v>1750</v>
      </c>
      <c r="J164" s="8" t="s">
        <v>1750</v>
      </c>
      <c r="K164" s="10" t="s">
        <v>213</v>
      </c>
      <c r="L164" s="85" t="str">
        <f t="shared" si="31"/>
        <v>N/A</v>
      </c>
    </row>
    <row r="165" spans="1:12" ht="25" x14ac:dyDescent="0.25">
      <c r="A165" s="142" t="s">
        <v>1458</v>
      </c>
      <c r="B165" s="21" t="s">
        <v>213</v>
      </c>
      <c r="C165" s="22">
        <v>61</v>
      </c>
      <c r="D165" s="7" t="str">
        <f t="shared" si="28"/>
        <v>N/A</v>
      </c>
      <c r="E165" s="22">
        <v>59</v>
      </c>
      <c r="F165" s="7" t="str">
        <f t="shared" si="29"/>
        <v>N/A</v>
      </c>
      <c r="G165" s="22">
        <v>57</v>
      </c>
      <c r="H165" s="7" t="str">
        <f t="shared" si="30"/>
        <v>N/A</v>
      </c>
      <c r="I165" s="8">
        <v>-3.28</v>
      </c>
      <c r="J165" s="8">
        <v>-3.39</v>
      </c>
      <c r="K165" s="10" t="s">
        <v>213</v>
      </c>
      <c r="L165" s="85" t="str">
        <f t="shared" si="31"/>
        <v>N/A</v>
      </c>
    </row>
    <row r="166" spans="1:12" x14ac:dyDescent="0.25">
      <c r="A166" s="142" t="s">
        <v>1592</v>
      </c>
      <c r="B166" s="21" t="s">
        <v>213</v>
      </c>
      <c r="C166" s="22">
        <v>0</v>
      </c>
      <c r="D166" s="7" t="str">
        <f t="shared" si="28"/>
        <v>N/A</v>
      </c>
      <c r="E166" s="22">
        <v>0</v>
      </c>
      <c r="F166" s="7" t="str">
        <f t="shared" si="29"/>
        <v>N/A</v>
      </c>
      <c r="G166" s="22">
        <v>0</v>
      </c>
      <c r="H166" s="7" t="str">
        <f t="shared" si="30"/>
        <v>N/A</v>
      </c>
      <c r="I166" s="8" t="s">
        <v>1750</v>
      </c>
      <c r="J166" s="8" t="s">
        <v>1750</v>
      </c>
      <c r="K166" s="10" t="s">
        <v>213</v>
      </c>
      <c r="L166" s="85" t="str">
        <f t="shared" si="31"/>
        <v>N/A</v>
      </c>
    </row>
    <row r="167" spans="1:12" x14ac:dyDescent="0.25">
      <c r="A167" s="142" t="s">
        <v>1593</v>
      </c>
      <c r="B167" s="21" t="s">
        <v>213</v>
      </c>
      <c r="C167" s="22">
        <v>94</v>
      </c>
      <c r="D167" s="7" t="str">
        <f t="shared" si="28"/>
        <v>N/A</v>
      </c>
      <c r="E167" s="22">
        <v>84</v>
      </c>
      <c r="F167" s="7" t="str">
        <f t="shared" si="29"/>
        <v>N/A</v>
      </c>
      <c r="G167" s="22">
        <v>58</v>
      </c>
      <c r="H167" s="7" t="str">
        <f t="shared" si="30"/>
        <v>N/A</v>
      </c>
      <c r="I167" s="8">
        <v>-10.6</v>
      </c>
      <c r="J167" s="8">
        <v>-31</v>
      </c>
      <c r="K167" s="10" t="s">
        <v>213</v>
      </c>
      <c r="L167" s="85" t="str">
        <f t="shared" si="31"/>
        <v>N/A</v>
      </c>
    </row>
    <row r="168" spans="1:12" x14ac:dyDescent="0.25">
      <c r="A168" s="142" t="s">
        <v>125</v>
      </c>
      <c r="B168" s="21" t="s">
        <v>213</v>
      </c>
      <c r="C168" s="26">
        <v>915196</v>
      </c>
      <c r="D168" s="7" t="str">
        <f t="shared" si="28"/>
        <v>N/A</v>
      </c>
      <c r="E168" s="26">
        <v>857322</v>
      </c>
      <c r="F168" s="7" t="str">
        <f t="shared" si="29"/>
        <v>N/A</v>
      </c>
      <c r="G168" s="26">
        <v>562395</v>
      </c>
      <c r="H168" s="7" t="str">
        <f t="shared" si="30"/>
        <v>N/A</v>
      </c>
      <c r="I168" s="8">
        <v>-6.32</v>
      </c>
      <c r="J168" s="8">
        <v>-34.4</v>
      </c>
      <c r="K168" s="10" t="s">
        <v>213</v>
      </c>
      <c r="L168" s="85" t="str">
        <f t="shared" si="31"/>
        <v>N/A</v>
      </c>
    </row>
    <row r="169" spans="1:12" x14ac:dyDescent="0.25">
      <c r="A169" s="142" t="s">
        <v>1594</v>
      </c>
      <c r="B169" s="21" t="s">
        <v>213</v>
      </c>
      <c r="C169" s="26">
        <v>190135</v>
      </c>
      <c r="D169" s="7" t="str">
        <f t="shared" si="28"/>
        <v>N/A</v>
      </c>
      <c r="E169" s="26">
        <v>131749</v>
      </c>
      <c r="F169" s="7" t="str">
        <f t="shared" si="29"/>
        <v>N/A</v>
      </c>
      <c r="G169" s="26">
        <v>466815</v>
      </c>
      <c r="H169" s="7" t="str">
        <f t="shared" si="30"/>
        <v>N/A</v>
      </c>
      <c r="I169" s="8">
        <v>-30.7</v>
      </c>
      <c r="J169" s="8">
        <v>254.3</v>
      </c>
      <c r="K169" s="10" t="s">
        <v>213</v>
      </c>
      <c r="L169" s="85" t="str">
        <f t="shared" si="31"/>
        <v>N/A</v>
      </c>
    </row>
    <row r="170" spans="1:12" x14ac:dyDescent="0.25">
      <c r="A170" s="142" t="s">
        <v>1351</v>
      </c>
      <c r="B170" s="21" t="s">
        <v>213</v>
      </c>
      <c r="C170" s="26">
        <v>262046</v>
      </c>
      <c r="D170" s="7" t="str">
        <f t="shared" si="28"/>
        <v>N/A</v>
      </c>
      <c r="E170" s="26">
        <v>262046</v>
      </c>
      <c r="F170" s="7" t="str">
        <f t="shared" si="29"/>
        <v>N/A</v>
      </c>
      <c r="G170" s="26">
        <v>308852</v>
      </c>
      <c r="H170" s="7" t="str">
        <f t="shared" si="30"/>
        <v>N/A</v>
      </c>
      <c r="I170" s="8">
        <v>0</v>
      </c>
      <c r="J170" s="8">
        <v>17.86</v>
      </c>
      <c r="K170" s="10" t="s">
        <v>213</v>
      </c>
      <c r="L170" s="85" t="str">
        <f t="shared" si="31"/>
        <v>N/A</v>
      </c>
    </row>
    <row r="171" spans="1:12" x14ac:dyDescent="0.25">
      <c r="A171" s="142" t="s">
        <v>1588</v>
      </c>
      <c r="B171" s="21" t="s">
        <v>213</v>
      </c>
      <c r="C171" s="26">
        <v>99486</v>
      </c>
      <c r="D171" s="7" t="str">
        <f t="shared" si="28"/>
        <v>N/A</v>
      </c>
      <c r="E171" s="26">
        <v>94340</v>
      </c>
      <c r="F171" s="7" t="str">
        <f t="shared" si="29"/>
        <v>N/A</v>
      </c>
      <c r="G171" s="26">
        <v>65190</v>
      </c>
      <c r="H171" s="7" t="str">
        <f t="shared" si="30"/>
        <v>N/A</v>
      </c>
      <c r="I171" s="8">
        <v>-5.17</v>
      </c>
      <c r="J171" s="8">
        <v>-30.9</v>
      </c>
      <c r="K171" s="10" t="s">
        <v>213</v>
      </c>
      <c r="L171" s="85" t="str">
        <f t="shared" si="31"/>
        <v>N/A</v>
      </c>
    </row>
    <row r="172" spans="1:12" x14ac:dyDescent="0.25">
      <c r="A172" s="142" t="s">
        <v>1589</v>
      </c>
      <c r="B172" s="21" t="s">
        <v>213</v>
      </c>
      <c r="C172" s="26">
        <v>912742</v>
      </c>
      <c r="D172" s="7" t="str">
        <f t="shared" si="28"/>
        <v>N/A</v>
      </c>
      <c r="E172" s="26">
        <v>853986</v>
      </c>
      <c r="F172" s="7" t="str">
        <f t="shared" si="29"/>
        <v>N/A</v>
      </c>
      <c r="G172" s="26">
        <v>521157</v>
      </c>
      <c r="H172" s="7" t="str">
        <f t="shared" si="30"/>
        <v>N/A</v>
      </c>
      <c r="I172" s="8">
        <v>-6.44</v>
      </c>
      <c r="J172" s="8">
        <v>-39</v>
      </c>
      <c r="K172" s="10" t="s">
        <v>213</v>
      </c>
      <c r="L172" s="85" t="str">
        <f t="shared" si="31"/>
        <v>N/A</v>
      </c>
    </row>
    <row r="173" spans="1:12" ht="25" x14ac:dyDescent="0.25">
      <c r="A173" s="142" t="s">
        <v>1352</v>
      </c>
      <c r="B173" s="21" t="s">
        <v>213</v>
      </c>
      <c r="C173" s="26">
        <v>4460</v>
      </c>
      <c r="D173" s="7" t="str">
        <f t="shared" ref="D173:D187" si="32">IF($B173="N/A","N/A",IF(C173&gt;10,"No",IF(C173&lt;-10,"No","Yes")))</f>
        <v>N/A</v>
      </c>
      <c r="E173" s="26">
        <v>4594</v>
      </c>
      <c r="F173" s="7" t="str">
        <f t="shared" ref="F173:F187" si="33">IF($B173="N/A","N/A",IF(E173&gt;10,"No",IF(E173&lt;-10,"No","Yes")))</f>
        <v>N/A</v>
      </c>
      <c r="G173" s="26">
        <v>4238</v>
      </c>
      <c r="H173" s="7" t="str">
        <f t="shared" ref="H173:H187" si="34">IF($B173="N/A","N/A",IF(G173&gt;10,"No",IF(G173&lt;-10,"No","Yes")))</f>
        <v>N/A</v>
      </c>
      <c r="I173" s="8">
        <v>3.004</v>
      </c>
      <c r="J173" s="8">
        <v>-7.75</v>
      </c>
      <c r="K173" s="25" t="s">
        <v>734</v>
      </c>
      <c r="L173" s="85" t="str">
        <f t="shared" ref="L173:L187" si="35">IF(J173="Div by 0", "N/A", IF(K173="N/A","N/A", IF(J173&gt;VALUE(MID(K173,1,2)), "No", IF(J173&lt;-1*VALUE(MID(K173,1,2)), "No", "Yes"))))</f>
        <v>Yes</v>
      </c>
    </row>
    <row r="174" spans="1:12" x14ac:dyDescent="0.25">
      <c r="A174" s="142" t="s">
        <v>646</v>
      </c>
      <c r="B174" s="21" t="s">
        <v>213</v>
      </c>
      <c r="C174" s="22">
        <v>13</v>
      </c>
      <c r="D174" s="7" t="str">
        <f t="shared" si="32"/>
        <v>N/A</v>
      </c>
      <c r="E174" s="22">
        <v>19</v>
      </c>
      <c r="F174" s="7" t="str">
        <f t="shared" si="33"/>
        <v>N/A</v>
      </c>
      <c r="G174" s="22">
        <v>21</v>
      </c>
      <c r="H174" s="7" t="str">
        <f t="shared" si="34"/>
        <v>N/A</v>
      </c>
      <c r="I174" s="8">
        <v>46.15</v>
      </c>
      <c r="J174" s="8">
        <v>10.53</v>
      </c>
      <c r="K174" s="25" t="s">
        <v>734</v>
      </c>
      <c r="L174" s="85" t="str">
        <f t="shared" si="35"/>
        <v>Yes</v>
      </c>
    </row>
    <row r="175" spans="1:12" x14ac:dyDescent="0.25">
      <c r="A175" s="142" t="s">
        <v>1353</v>
      </c>
      <c r="B175" s="21" t="s">
        <v>213</v>
      </c>
      <c r="C175" s="26">
        <v>343.07692307999997</v>
      </c>
      <c r="D175" s="7" t="str">
        <f t="shared" si="32"/>
        <v>N/A</v>
      </c>
      <c r="E175" s="26">
        <v>241.78947367999999</v>
      </c>
      <c r="F175" s="7" t="str">
        <f t="shared" si="33"/>
        <v>N/A</v>
      </c>
      <c r="G175" s="26">
        <v>201.80952381</v>
      </c>
      <c r="H175" s="7" t="str">
        <f t="shared" si="34"/>
        <v>N/A</v>
      </c>
      <c r="I175" s="8">
        <v>-29.5</v>
      </c>
      <c r="J175" s="8">
        <v>-16.5</v>
      </c>
      <c r="K175" s="25" t="s">
        <v>734</v>
      </c>
      <c r="L175" s="85" t="str">
        <f t="shared" si="35"/>
        <v>Yes</v>
      </c>
    </row>
    <row r="176" spans="1:12" ht="25" x14ac:dyDescent="0.25">
      <c r="A176" s="142" t="s">
        <v>1354</v>
      </c>
      <c r="B176" s="21" t="s">
        <v>213</v>
      </c>
      <c r="C176" s="26">
        <v>7085</v>
      </c>
      <c r="D176" s="7" t="str">
        <f t="shared" si="32"/>
        <v>N/A</v>
      </c>
      <c r="E176" s="26">
        <v>8971</v>
      </c>
      <c r="F176" s="7" t="str">
        <f t="shared" si="33"/>
        <v>N/A</v>
      </c>
      <c r="G176" s="26">
        <v>39655</v>
      </c>
      <c r="H176" s="7" t="str">
        <f t="shared" si="34"/>
        <v>N/A</v>
      </c>
      <c r="I176" s="8">
        <v>26.62</v>
      </c>
      <c r="J176" s="8">
        <v>342</v>
      </c>
      <c r="K176" s="25" t="s">
        <v>734</v>
      </c>
      <c r="L176" s="85" t="str">
        <f t="shared" si="35"/>
        <v>No</v>
      </c>
    </row>
    <row r="177" spans="1:12" x14ac:dyDescent="0.25">
      <c r="A177" s="142" t="s">
        <v>513</v>
      </c>
      <c r="B177" s="21" t="s">
        <v>213</v>
      </c>
      <c r="C177" s="22">
        <v>19</v>
      </c>
      <c r="D177" s="7" t="str">
        <f t="shared" si="32"/>
        <v>N/A</v>
      </c>
      <c r="E177" s="22">
        <v>21</v>
      </c>
      <c r="F177" s="7" t="str">
        <f t="shared" si="33"/>
        <v>N/A</v>
      </c>
      <c r="G177" s="22">
        <v>349</v>
      </c>
      <c r="H177" s="7" t="str">
        <f t="shared" si="34"/>
        <v>N/A</v>
      </c>
      <c r="I177" s="8">
        <v>10.53</v>
      </c>
      <c r="J177" s="8">
        <v>1562</v>
      </c>
      <c r="K177" s="25" t="s">
        <v>734</v>
      </c>
      <c r="L177" s="85" t="str">
        <f t="shared" si="35"/>
        <v>No</v>
      </c>
    </row>
    <row r="178" spans="1:12" x14ac:dyDescent="0.25">
      <c r="A178" s="142" t="s">
        <v>1355</v>
      </c>
      <c r="B178" s="21" t="s">
        <v>213</v>
      </c>
      <c r="C178" s="26">
        <v>372.89473684000001</v>
      </c>
      <c r="D178" s="7" t="str">
        <f t="shared" si="32"/>
        <v>N/A</v>
      </c>
      <c r="E178" s="26">
        <v>427.19047619000003</v>
      </c>
      <c r="F178" s="7" t="str">
        <f t="shared" si="33"/>
        <v>N/A</v>
      </c>
      <c r="G178" s="26">
        <v>113.62464183</v>
      </c>
      <c r="H178" s="7" t="str">
        <f t="shared" si="34"/>
        <v>N/A</v>
      </c>
      <c r="I178" s="8">
        <v>14.56</v>
      </c>
      <c r="J178" s="8">
        <v>-73.400000000000006</v>
      </c>
      <c r="K178" s="25" t="s">
        <v>734</v>
      </c>
      <c r="L178" s="85" t="str">
        <f t="shared" si="35"/>
        <v>No</v>
      </c>
    </row>
    <row r="179" spans="1:12" ht="25" x14ac:dyDescent="0.25">
      <c r="A179" s="142" t="s">
        <v>1356</v>
      </c>
      <c r="B179" s="21" t="s">
        <v>213</v>
      </c>
      <c r="C179" s="26">
        <v>90541</v>
      </c>
      <c r="D179" s="7" t="str">
        <f t="shared" si="32"/>
        <v>N/A</v>
      </c>
      <c r="E179" s="26">
        <v>79340</v>
      </c>
      <c r="F179" s="7" t="str">
        <f t="shared" si="33"/>
        <v>N/A</v>
      </c>
      <c r="G179" s="26">
        <v>159489</v>
      </c>
      <c r="H179" s="7" t="str">
        <f t="shared" si="34"/>
        <v>N/A</v>
      </c>
      <c r="I179" s="8">
        <v>-12.4</v>
      </c>
      <c r="J179" s="8">
        <v>101</v>
      </c>
      <c r="K179" s="25" t="s">
        <v>734</v>
      </c>
      <c r="L179" s="85" t="str">
        <f t="shared" si="35"/>
        <v>No</v>
      </c>
    </row>
    <row r="180" spans="1:12" x14ac:dyDescent="0.25">
      <c r="A180" s="142" t="s">
        <v>514</v>
      </c>
      <c r="B180" s="21" t="s">
        <v>213</v>
      </c>
      <c r="C180" s="22">
        <v>138</v>
      </c>
      <c r="D180" s="7" t="str">
        <f t="shared" si="32"/>
        <v>N/A</v>
      </c>
      <c r="E180" s="22">
        <v>123</v>
      </c>
      <c r="F180" s="7" t="str">
        <f t="shared" si="33"/>
        <v>N/A</v>
      </c>
      <c r="G180" s="22">
        <v>697</v>
      </c>
      <c r="H180" s="7" t="str">
        <f t="shared" si="34"/>
        <v>N/A</v>
      </c>
      <c r="I180" s="8">
        <v>-10.9</v>
      </c>
      <c r="J180" s="8">
        <v>466.7</v>
      </c>
      <c r="K180" s="25" t="s">
        <v>734</v>
      </c>
      <c r="L180" s="85" t="str">
        <f t="shared" si="35"/>
        <v>No</v>
      </c>
    </row>
    <row r="181" spans="1:12" ht="25" x14ac:dyDescent="0.25">
      <c r="A181" s="142" t="s">
        <v>1357</v>
      </c>
      <c r="B181" s="21" t="s">
        <v>213</v>
      </c>
      <c r="C181" s="26">
        <v>656.09420290000003</v>
      </c>
      <c r="D181" s="7" t="str">
        <f t="shared" si="32"/>
        <v>N/A</v>
      </c>
      <c r="E181" s="26">
        <v>645.04065041000001</v>
      </c>
      <c r="F181" s="7" t="str">
        <f t="shared" si="33"/>
        <v>N/A</v>
      </c>
      <c r="G181" s="26">
        <v>228.82209469</v>
      </c>
      <c r="H181" s="7" t="str">
        <f t="shared" si="34"/>
        <v>N/A</v>
      </c>
      <c r="I181" s="8">
        <v>-1.68</v>
      </c>
      <c r="J181" s="8">
        <v>-64.5</v>
      </c>
      <c r="K181" s="25" t="s">
        <v>734</v>
      </c>
      <c r="L181" s="85" t="str">
        <f t="shared" si="35"/>
        <v>No</v>
      </c>
    </row>
    <row r="182" spans="1:12" ht="25" x14ac:dyDescent="0.25">
      <c r="A182" s="142" t="s">
        <v>1358</v>
      </c>
      <c r="B182" s="21" t="s">
        <v>213</v>
      </c>
      <c r="C182" s="26">
        <v>385377</v>
      </c>
      <c r="D182" s="7" t="str">
        <f t="shared" si="32"/>
        <v>N/A</v>
      </c>
      <c r="E182" s="26">
        <v>287292</v>
      </c>
      <c r="F182" s="7" t="str">
        <f t="shared" si="33"/>
        <v>N/A</v>
      </c>
      <c r="G182" s="26">
        <v>479113</v>
      </c>
      <c r="H182" s="7" t="str">
        <f t="shared" si="34"/>
        <v>N/A</v>
      </c>
      <c r="I182" s="8">
        <v>-25.5</v>
      </c>
      <c r="J182" s="8">
        <v>66.77</v>
      </c>
      <c r="K182" s="25" t="s">
        <v>734</v>
      </c>
      <c r="L182" s="85" t="str">
        <f t="shared" si="35"/>
        <v>No</v>
      </c>
    </row>
    <row r="183" spans="1:12" x14ac:dyDescent="0.25">
      <c r="A183" s="142" t="s">
        <v>515</v>
      </c>
      <c r="B183" s="21" t="s">
        <v>213</v>
      </c>
      <c r="C183" s="22">
        <v>222</v>
      </c>
      <c r="D183" s="7" t="str">
        <f t="shared" si="32"/>
        <v>N/A</v>
      </c>
      <c r="E183" s="22">
        <v>191</v>
      </c>
      <c r="F183" s="7" t="str">
        <f t="shared" si="33"/>
        <v>N/A</v>
      </c>
      <c r="G183" s="22">
        <v>226</v>
      </c>
      <c r="H183" s="7" t="str">
        <f t="shared" si="34"/>
        <v>N/A</v>
      </c>
      <c r="I183" s="8">
        <v>-14</v>
      </c>
      <c r="J183" s="8">
        <v>18.32</v>
      </c>
      <c r="K183" s="25" t="s">
        <v>734</v>
      </c>
      <c r="L183" s="85" t="str">
        <f t="shared" si="35"/>
        <v>Yes</v>
      </c>
    </row>
    <row r="184" spans="1:12" x14ac:dyDescent="0.25">
      <c r="A184" s="142" t="s">
        <v>1359</v>
      </c>
      <c r="B184" s="21" t="s">
        <v>213</v>
      </c>
      <c r="C184" s="26">
        <v>1735.9324323999999</v>
      </c>
      <c r="D184" s="7" t="str">
        <f t="shared" si="32"/>
        <v>N/A</v>
      </c>
      <c r="E184" s="26">
        <v>1504.1465969000001</v>
      </c>
      <c r="F184" s="7" t="str">
        <f t="shared" si="33"/>
        <v>N/A</v>
      </c>
      <c r="G184" s="26">
        <v>2119.9690264999999</v>
      </c>
      <c r="H184" s="7" t="str">
        <f t="shared" si="34"/>
        <v>N/A</v>
      </c>
      <c r="I184" s="8">
        <v>-13.4</v>
      </c>
      <c r="J184" s="8">
        <v>40.94</v>
      </c>
      <c r="K184" s="25" t="s">
        <v>734</v>
      </c>
      <c r="L184" s="85" t="str">
        <f t="shared" si="35"/>
        <v>No</v>
      </c>
    </row>
    <row r="185" spans="1:12" ht="25" x14ac:dyDescent="0.25">
      <c r="A185" s="142" t="s">
        <v>1360</v>
      </c>
      <c r="B185" s="21" t="s">
        <v>213</v>
      </c>
      <c r="C185" s="26">
        <v>78008668</v>
      </c>
      <c r="D185" s="7" t="str">
        <f t="shared" si="32"/>
        <v>N/A</v>
      </c>
      <c r="E185" s="26">
        <v>77283141</v>
      </c>
      <c r="F185" s="7" t="str">
        <f t="shared" si="33"/>
        <v>N/A</v>
      </c>
      <c r="G185" s="26">
        <v>56907988</v>
      </c>
      <c r="H185" s="7" t="str">
        <f t="shared" si="34"/>
        <v>N/A</v>
      </c>
      <c r="I185" s="8">
        <v>-0.93</v>
      </c>
      <c r="J185" s="8">
        <v>-26.4</v>
      </c>
      <c r="K185" s="25" t="s">
        <v>734</v>
      </c>
      <c r="L185" s="85" t="str">
        <f t="shared" si="35"/>
        <v>Yes</v>
      </c>
    </row>
    <row r="186" spans="1:12" ht="25" x14ac:dyDescent="0.25">
      <c r="A186" s="142" t="s">
        <v>516</v>
      </c>
      <c r="B186" s="21" t="s">
        <v>213</v>
      </c>
      <c r="C186" s="22">
        <v>2648</v>
      </c>
      <c r="D186" s="7" t="str">
        <f t="shared" si="32"/>
        <v>N/A</v>
      </c>
      <c r="E186" s="22">
        <v>2760</v>
      </c>
      <c r="F186" s="7" t="str">
        <f t="shared" si="33"/>
        <v>N/A</v>
      </c>
      <c r="G186" s="22">
        <v>2904</v>
      </c>
      <c r="H186" s="7" t="str">
        <f t="shared" si="34"/>
        <v>N/A</v>
      </c>
      <c r="I186" s="8">
        <v>4.2300000000000004</v>
      </c>
      <c r="J186" s="8">
        <v>5.2169999999999996</v>
      </c>
      <c r="K186" s="25" t="s">
        <v>734</v>
      </c>
      <c r="L186" s="85" t="str">
        <f t="shared" si="35"/>
        <v>Yes</v>
      </c>
    </row>
    <row r="187" spans="1:12" ht="25" x14ac:dyDescent="0.25">
      <c r="A187" s="142" t="s">
        <v>1361</v>
      </c>
      <c r="B187" s="21" t="s">
        <v>213</v>
      </c>
      <c r="C187" s="26">
        <v>29459.466767000002</v>
      </c>
      <c r="D187" s="7" t="str">
        <f t="shared" si="32"/>
        <v>N/A</v>
      </c>
      <c r="E187" s="26">
        <v>28001.138042999999</v>
      </c>
      <c r="F187" s="7" t="str">
        <f t="shared" si="33"/>
        <v>N/A</v>
      </c>
      <c r="G187" s="26">
        <v>19596.414601</v>
      </c>
      <c r="H187" s="7" t="str">
        <f t="shared" si="34"/>
        <v>N/A</v>
      </c>
      <c r="I187" s="8">
        <v>-4.95</v>
      </c>
      <c r="J187" s="8">
        <v>-30</v>
      </c>
      <c r="K187" s="25" t="s">
        <v>734</v>
      </c>
      <c r="L187" s="85" t="str">
        <f t="shared" si="35"/>
        <v>Yes</v>
      </c>
    </row>
    <row r="188" spans="1:12" x14ac:dyDescent="0.25">
      <c r="A188" s="116" t="s">
        <v>1362</v>
      </c>
      <c r="B188" s="21" t="s">
        <v>213</v>
      </c>
      <c r="C188" s="26">
        <v>79910812</v>
      </c>
      <c r="D188" s="7" t="str">
        <f t="shared" ref="D188:D203" si="36">IF($B188="N/A","N/A",IF(C188&gt;10,"No",IF(C188&lt;-10,"No","Yes")))</f>
        <v>N/A</v>
      </c>
      <c r="E188" s="26">
        <v>79640391</v>
      </c>
      <c r="F188" s="7" t="str">
        <f t="shared" ref="F188:F203" si="37">IF($B188="N/A","N/A",IF(E188&gt;10,"No",IF(E188&lt;-10,"No","Yes")))</f>
        <v>N/A</v>
      </c>
      <c r="G188" s="26">
        <v>78390418</v>
      </c>
      <c r="H188" s="7" t="str">
        <f t="shared" ref="H188:H203" si="38">IF($B188="N/A","N/A",IF(G188&gt;10,"No",IF(G188&lt;-10,"No","Yes")))</f>
        <v>N/A</v>
      </c>
      <c r="I188" s="8">
        <v>-0.33800000000000002</v>
      </c>
      <c r="J188" s="8">
        <v>-1.57</v>
      </c>
      <c r="K188" s="25" t="s">
        <v>734</v>
      </c>
      <c r="L188" s="85" t="str">
        <f t="shared" ref="L188:L203" si="39">IF(J188="Div by 0", "N/A", IF(K188="N/A","N/A", IF(J188&gt;VALUE(MID(K188,1,2)), "No", IF(J188&lt;-1*VALUE(MID(K188,1,2)), "No", "Yes"))))</f>
        <v>Yes</v>
      </c>
    </row>
    <row r="189" spans="1:12" x14ac:dyDescent="0.25">
      <c r="A189" s="116" t="s">
        <v>1459</v>
      </c>
      <c r="B189" s="21" t="s">
        <v>213</v>
      </c>
      <c r="C189" s="22">
        <v>2666</v>
      </c>
      <c r="D189" s="7" t="str">
        <f t="shared" si="36"/>
        <v>N/A</v>
      </c>
      <c r="E189" s="22">
        <v>2784</v>
      </c>
      <c r="F189" s="7" t="str">
        <f t="shared" si="37"/>
        <v>N/A</v>
      </c>
      <c r="G189" s="22">
        <v>3752</v>
      </c>
      <c r="H189" s="7" t="str">
        <f t="shared" si="38"/>
        <v>N/A</v>
      </c>
      <c r="I189" s="8">
        <v>4.4260000000000002</v>
      </c>
      <c r="J189" s="8">
        <v>34.770000000000003</v>
      </c>
      <c r="K189" s="25" t="s">
        <v>734</v>
      </c>
      <c r="L189" s="85" t="str">
        <f t="shared" si="39"/>
        <v>No</v>
      </c>
    </row>
    <row r="190" spans="1:12" x14ac:dyDescent="0.25">
      <c r="A190" s="116" t="s">
        <v>1460</v>
      </c>
      <c r="B190" s="21" t="s">
        <v>213</v>
      </c>
      <c r="C190" s="26">
        <v>29974.048011999999</v>
      </c>
      <c r="D190" s="7" t="str">
        <f t="shared" si="36"/>
        <v>N/A</v>
      </c>
      <c r="E190" s="26">
        <v>28606.462284000001</v>
      </c>
      <c r="F190" s="7" t="str">
        <f t="shared" si="37"/>
        <v>N/A</v>
      </c>
      <c r="G190" s="26">
        <v>20892.968550000001</v>
      </c>
      <c r="H190" s="7" t="str">
        <f t="shared" si="38"/>
        <v>N/A</v>
      </c>
      <c r="I190" s="8">
        <v>-4.5599999999999996</v>
      </c>
      <c r="J190" s="8">
        <v>-27</v>
      </c>
      <c r="K190" s="25" t="s">
        <v>734</v>
      </c>
      <c r="L190" s="85" t="str">
        <f t="shared" si="39"/>
        <v>Yes</v>
      </c>
    </row>
    <row r="191" spans="1:12" x14ac:dyDescent="0.25">
      <c r="A191" s="116" t="s">
        <v>1461</v>
      </c>
      <c r="B191" s="21" t="s">
        <v>213</v>
      </c>
      <c r="C191" s="26">
        <v>14151.357212999999</v>
      </c>
      <c r="D191" s="7" t="str">
        <f t="shared" si="36"/>
        <v>N/A</v>
      </c>
      <c r="E191" s="26">
        <v>13683.914914000001</v>
      </c>
      <c r="F191" s="7" t="str">
        <f t="shared" si="37"/>
        <v>N/A</v>
      </c>
      <c r="G191" s="26">
        <v>9647.9382979000002</v>
      </c>
      <c r="H191" s="7" t="str">
        <f t="shared" si="38"/>
        <v>N/A</v>
      </c>
      <c r="I191" s="8">
        <v>-3.3</v>
      </c>
      <c r="J191" s="8">
        <v>-29.5</v>
      </c>
      <c r="K191" s="25" t="s">
        <v>734</v>
      </c>
      <c r="L191" s="85" t="str">
        <f t="shared" si="39"/>
        <v>Yes</v>
      </c>
    </row>
    <row r="192" spans="1:12" x14ac:dyDescent="0.25">
      <c r="A192" s="116" t="s">
        <v>1462</v>
      </c>
      <c r="B192" s="21" t="s">
        <v>213</v>
      </c>
      <c r="C192" s="26">
        <v>39763.557376999997</v>
      </c>
      <c r="D192" s="7" t="str">
        <f t="shared" si="36"/>
        <v>N/A</v>
      </c>
      <c r="E192" s="26">
        <v>37587.466052999996</v>
      </c>
      <c r="F192" s="7" t="str">
        <f t="shared" si="37"/>
        <v>N/A</v>
      </c>
      <c r="G192" s="26">
        <v>28306.071241000001</v>
      </c>
      <c r="H192" s="7" t="str">
        <f t="shared" si="38"/>
        <v>N/A</v>
      </c>
      <c r="I192" s="8">
        <v>-5.47</v>
      </c>
      <c r="J192" s="8">
        <v>-24.7</v>
      </c>
      <c r="K192" s="25" t="s">
        <v>734</v>
      </c>
      <c r="L192" s="85" t="str">
        <f t="shared" si="39"/>
        <v>Yes</v>
      </c>
    </row>
    <row r="193" spans="1:12" x14ac:dyDescent="0.25">
      <c r="A193" s="142" t="s">
        <v>1463</v>
      </c>
      <c r="B193" s="21" t="s">
        <v>213</v>
      </c>
      <c r="C193" s="5">
        <v>34.941022279999999</v>
      </c>
      <c r="D193" s="7" t="str">
        <f t="shared" si="36"/>
        <v>N/A</v>
      </c>
      <c r="E193" s="5">
        <v>36.184039511000002</v>
      </c>
      <c r="F193" s="7" t="str">
        <f t="shared" si="37"/>
        <v>N/A</v>
      </c>
      <c r="G193" s="5">
        <v>46.008583690999998</v>
      </c>
      <c r="H193" s="7" t="str">
        <f t="shared" si="38"/>
        <v>N/A</v>
      </c>
      <c r="I193" s="8">
        <v>3.5569999999999999</v>
      </c>
      <c r="J193" s="8">
        <v>27.15</v>
      </c>
      <c r="K193" s="25" t="s">
        <v>734</v>
      </c>
      <c r="L193" s="85" t="str">
        <f t="shared" si="39"/>
        <v>Yes</v>
      </c>
    </row>
    <row r="194" spans="1:12" x14ac:dyDescent="0.25">
      <c r="A194" s="142" t="s">
        <v>1464</v>
      </c>
      <c r="B194" s="21" t="s">
        <v>213</v>
      </c>
      <c r="C194" s="5">
        <v>27.547985942</v>
      </c>
      <c r="D194" s="7" t="str">
        <f t="shared" si="36"/>
        <v>N/A</v>
      </c>
      <c r="E194" s="5">
        <v>28.224500808999998</v>
      </c>
      <c r="F194" s="7" t="str">
        <f t="shared" si="37"/>
        <v>N/A</v>
      </c>
      <c r="G194" s="5">
        <v>36.824236093000003</v>
      </c>
      <c r="H194" s="7" t="str">
        <f t="shared" si="38"/>
        <v>N/A</v>
      </c>
      <c r="I194" s="8">
        <v>2.456</v>
      </c>
      <c r="J194" s="8">
        <v>30.47</v>
      </c>
      <c r="K194" s="25" t="s">
        <v>734</v>
      </c>
      <c r="L194" s="85" t="str">
        <f t="shared" si="39"/>
        <v>No</v>
      </c>
    </row>
    <row r="195" spans="1:12" x14ac:dyDescent="0.25">
      <c r="A195" s="142" t="s">
        <v>1465</v>
      </c>
      <c r="B195" s="21" t="s">
        <v>213</v>
      </c>
      <c r="C195" s="5">
        <v>42.470345539</v>
      </c>
      <c r="D195" s="7" t="str">
        <f t="shared" si="36"/>
        <v>N/A</v>
      </c>
      <c r="E195" s="5">
        <v>45.272206304000001</v>
      </c>
      <c r="F195" s="7" t="str">
        <f t="shared" si="37"/>
        <v>N/A</v>
      </c>
      <c r="G195" s="5">
        <v>55.791270421999997</v>
      </c>
      <c r="H195" s="7" t="str">
        <f t="shared" si="38"/>
        <v>N/A</v>
      </c>
      <c r="I195" s="8">
        <v>6.5970000000000004</v>
      </c>
      <c r="J195" s="8">
        <v>23.24</v>
      </c>
      <c r="K195" s="25" t="s">
        <v>734</v>
      </c>
      <c r="L195" s="85" t="str">
        <f t="shared" si="39"/>
        <v>Yes</v>
      </c>
    </row>
    <row r="196" spans="1:12" x14ac:dyDescent="0.25">
      <c r="A196" s="116" t="s">
        <v>1374</v>
      </c>
      <c r="B196" s="21" t="s">
        <v>213</v>
      </c>
      <c r="C196" s="26">
        <v>78008668</v>
      </c>
      <c r="D196" s="7" t="str">
        <f t="shared" si="36"/>
        <v>N/A</v>
      </c>
      <c r="E196" s="26">
        <v>77283141</v>
      </c>
      <c r="F196" s="7" t="str">
        <f t="shared" si="37"/>
        <v>N/A</v>
      </c>
      <c r="G196" s="26">
        <v>56907988</v>
      </c>
      <c r="H196" s="7" t="str">
        <f t="shared" si="38"/>
        <v>N/A</v>
      </c>
      <c r="I196" s="8">
        <v>-0.93</v>
      </c>
      <c r="J196" s="8">
        <v>-26.4</v>
      </c>
      <c r="K196" s="25" t="s">
        <v>734</v>
      </c>
      <c r="L196" s="85" t="str">
        <f t="shared" si="39"/>
        <v>Yes</v>
      </c>
    </row>
    <row r="197" spans="1:12" x14ac:dyDescent="0.25">
      <c r="A197" s="116" t="s">
        <v>1466</v>
      </c>
      <c r="B197" s="21" t="s">
        <v>213</v>
      </c>
      <c r="C197" s="22">
        <v>2648</v>
      </c>
      <c r="D197" s="7" t="str">
        <f t="shared" si="36"/>
        <v>N/A</v>
      </c>
      <c r="E197" s="22">
        <v>2760</v>
      </c>
      <c r="F197" s="7" t="str">
        <f t="shared" si="37"/>
        <v>N/A</v>
      </c>
      <c r="G197" s="22">
        <v>2904</v>
      </c>
      <c r="H197" s="7" t="str">
        <f t="shared" si="38"/>
        <v>N/A</v>
      </c>
      <c r="I197" s="8">
        <v>4.2300000000000004</v>
      </c>
      <c r="J197" s="8">
        <v>5.2169999999999996</v>
      </c>
      <c r="K197" s="25" t="s">
        <v>734</v>
      </c>
      <c r="L197" s="85" t="str">
        <f t="shared" si="39"/>
        <v>Yes</v>
      </c>
    </row>
    <row r="198" spans="1:12" ht="25" x14ac:dyDescent="0.25">
      <c r="A198" s="116" t="s">
        <v>1467</v>
      </c>
      <c r="B198" s="21" t="s">
        <v>213</v>
      </c>
      <c r="C198" s="26">
        <v>29459.466767000002</v>
      </c>
      <c r="D198" s="7" t="str">
        <f t="shared" si="36"/>
        <v>N/A</v>
      </c>
      <c r="E198" s="26">
        <v>28001.138042999999</v>
      </c>
      <c r="F198" s="7" t="str">
        <f t="shared" si="37"/>
        <v>N/A</v>
      </c>
      <c r="G198" s="26">
        <v>19596.414601</v>
      </c>
      <c r="H198" s="7" t="str">
        <f t="shared" si="38"/>
        <v>N/A</v>
      </c>
      <c r="I198" s="8">
        <v>-4.95</v>
      </c>
      <c r="J198" s="8">
        <v>-30</v>
      </c>
      <c r="K198" s="25" t="s">
        <v>734</v>
      </c>
      <c r="L198" s="85" t="str">
        <f t="shared" si="39"/>
        <v>Yes</v>
      </c>
    </row>
    <row r="199" spans="1:12" ht="25" x14ac:dyDescent="0.25">
      <c r="A199" s="116" t="s">
        <v>1468</v>
      </c>
      <c r="B199" s="21" t="s">
        <v>213</v>
      </c>
      <c r="C199" s="26">
        <v>13632.791502</v>
      </c>
      <c r="D199" s="7" t="str">
        <f t="shared" si="36"/>
        <v>N/A</v>
      </c>
      <c r="E199" s="26">
        <v>13068.046979999999</v>
      </c>
      <c r="F199" s="7" t="str">
        <f t="shared" si="37"/>
        <v>N/A</v>
      </c>
      <c r="G199" s="26">
        <v>8798.9064546000009</v>
      </c>
      <c r="H199" s="7" t="str">
        <f t="shared" si="38"/>
        <v>N/A</v>
      </c>
      <c r="I199" s="8">
        <v>-4.1399999999999997</v>
      </c>
      <c r="J199" s="8">
        <v>-32.700000000000003</v>
      </c>
      <c r="K199" s="25" t="s">
        <v>734</v>
      </c>
      <c r="L199" s="85" t="str">
        <f t="shared" si="39"/>
        <v>No</v>
      </c>
    </row>
    <row r="200" spans="1:12" ht="25" x14ac:dyDescent="0.25">
      <c r="A200" s="116" t="s">
        <v>1469</v>
      </c>
      <c r="B200" s="21" t="s">
        <v>213</v>
      </c>
      <c r="C200" s="26">
        <v>39249.561736000003</v>
      </c>
      <c r="D200" s="7" t="str">
        <f t="shared" si="36"/>
        <v>N/A</v>
      </c>
      <c r="E200" s="26">
        <v>37072.316831999997</v>
      </c>
      <c r="F200" s="7" t="str">
        <f t="shared" si="37"/>
        <v>N/A</v>
      </c>
      <c r="G200" s="26">
        <v>25900.408941999998</v>
      </c>
      <c r="H200" s="7" t="str">
        <f t="shared" si="38"/>
        <v>N/A</v>
      </c>
      <c r="I200" s="8">
        <v>-5.55</v>
      </c>
      <c r="J200" s="8">
        <v>-30.1</v>
      </c>
      <c r="K200" s="25" t="s">
        <v>734</v>
      </c>
      <c r="L200" s="85" t="str">
        <f t="shared" si="39"/>
        <v>No</v>
      </c>
    </row>
    <row r="201" spans="1:12" ht="25" x14ac:dyDescent="0.25">
      <c r="A201" s="116" t="s">
        <v>1470</v>
      </c>
      <c r="B201" s="21" t="s">
        <v>213</v>
      </c>
      <c r="C201" s="5">
        <v>34.705111402</v>
      </c>
      <c r="D201" s="7" t="str">
        <f t="shared" si="36"/>
        <v>N/A</v>
      </c>
      <c r="E201" s="5">
        <v>35.872108136000001</v>
      </c>
      <c r="F201" s="7" t="str">
        <f t="shared" si="37"/>
        <v>N/A</v>
      </c>
      <c r="G201" s="5">
        <v>35.610055181</v>
      </c>
      <c r="H201" s="7" t="str">
        <f t="shared" si="38"/>
        <v>N/A</v>
      </c>
      <c r="I201" s="8">
        <v>3.363</v>
      </c>
      <c r="J201" s="8">
        <v>-0.73099999999999998</v>
      </c>
      <c r="K201" s="25" t="s">
        <v>734</v>
      </c>
      <c r="L201" s="85" t="str">
        <f t="shared" si="39"/>
        <v>Yes</v>
      </c>
    </row>
    <row r="202" spans="1:12" ht="25" x14ac:dyDescent="0.25">
      <c r="A202" s="116" t="s">
        <v>1471</v>
      </c>
      <c r="B202" s="21" t="s">
        <v>213</v>
      </c>
      <c r="C202" s="5">
        <v>27.358745606999999</v>
      </c>
      <c r="D202" s="7" t="str">
        <f t="shared" si="36"/>
        <v>N/A</v>
      </c>
      <c r="E202" s="5">
        <v>28.143550997999998</v>
      </c>
      <c r="F202" s="7" t="str">
        <f t="shared" si="37"/>
        <v>N/A</v>
      </c>
      <c r="G202" s="5">
        <v>27.918516583999999</v>
      </c>
      <c r="H202" s="7" t="str">
        <f t="shared" si="38"/>
        <v>N/A</v>
      </c>
      <c r="I202" s="8">
        <v>2.8690000000000002</v>
      </c>
      <c r="J202" s="8">
        <v>-0.8</v>
      </c>
      <c r="K202" s="25" t="s">
        <v>734</v>
      </c>
      <c r="L202" s="85" t="str">
        <f t="shared" si="39"/>
        <v>Yes</v>
      </c>
    </row>
    <row r="203" spans="1:12" ht="25" x14ac:dyDescent="0.25">
      <c r="A203" s="144" t="s">
        <v>1472</v>
      </c>
      <c r="B203" s="93" t="s">
        <v>213</v>
      </c>
      <c r="C203" s="94">
        <v>42.186694172000003</v>
      </c>
      <c r="D203" s="124" t="str">
        <f t="shared" si="36"/>
        <v>N/A</v>
      </c>
      <c r="E203" s="94">
        <v>44.725188850999999</v>
      </c>
      <c r="F203" s="124" t="str">
        <f t="shared" si="37"/>
        <v>N/A</v>
      </c>
      <c r="G203" s="94">
        <v>44.720799804999999</v>
      </c>
      <c r="H203" s="124" t="str">
        <f t="shared" si="38"/>
        <v>N/A</v>
      </c>
      <c r="I203" s="125">
        <v>6.0170000000000003</v>
      </c>
      <c r="J203" s="125">
        <v>-0.01</v>
      </c>
      <c r="K203" s="138" t="s">
        <v>734</v>
      </c>
      <c r="L203" s="96" t="str">
        <f t="shared" si="39"/>
        <v>Yes</v>
      </c>
    </row>
    <row r="204" spans="1:12" x14ac:dyDescent="0.25">
      <c r="A204" s="172" t="s">
        <v>1619</v>
      </c>
      <c r="B204" s="173"/>
      <c r="C204" s="173"/>
      <c r="D204" s="173"/>
      <c r="E204" s="173"/>
      <c r="F204" s="173"/>
      <c r="G204" s="173"/>
      <c r="H204" s="173"/>
      <c r="I204" s="173"/>
      <c r="J204" s="173"/>
      <c r="K204" s="173"/>
      <c r="L204" s="174"/>
    </row>
    <row r="205" spans="1:12" x14ac:dyDescent="0.25">
      <c r="A205" s="167" t="s">
        <v>1617</v>
      </c>
      <c r="B205" s="168"/>
      <c r="C205" s="168"/>
      <c r="D205" s="168"/>
      <c r="E205" s="168"/>
      <c r="F205" s="168"/>
      <c r="G205" s="168"/>
      <c r="H205" s="168"/>
      <c r="I205" s="168"/>
      <c r="J205" s="168"/>
      <c r="K205" s="168"/>
      <c r="L205" s="169"/>
    </row>
    <row r="206" spans="1:12" s="13" customFormat="1" x14ac:dyDescent="0.25">
      <c r="A206" s="170" t="s">
        <v>1705</v>
      </c>
      <c r="B206" s="170"/>
      <c r="C206" s="170"/>
      <c r="D206" s="170"/>
      <c r="E206" s="170"/>
      <c r="F206" s="170"/>
      <c r="G206" s="170"/>
      <c r="H206" s="170"/>
      <c r="I206" s="170"/>
      <c r="J206" s="170"/>
      <c r="K206" s="170"/>
      <c r="L206" s="171"/>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8" style="13" customWidth="1"/>
    <col min="12" max="12" width="17.269531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s="13" customFormat="1" ht="50.25" customHeight="1" x14ac:dyDescent="0.3">
      <c r="A2" s="187" t="s">
        <v>1582</v>
      </c>
      <c r="B2" s="188"/>
      <c r="C2" s="188"/>
      <c r="D2" s="188"/>
      <c r="E2" s="188"/>
      <c r="F2" s="188"/>
      <c r="G2" s="188"/>
      <c r="H2" s="188"/>
      <c r="I2" s="188"/>
      <c r="J2" s="188"/>
      <c r="K2" s="188"/>
      <c r="L2" s="189"/>
    </row>
    <row r="3" spans="1:12" s="13" customFormat="1" ht="13" x14ac:dyDescent="0.3">
      <c r="A3" s="164" t="s">
        <v>1749</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84" t="s">
        <v>9</v>
      </c>
      <c r="B6" s="21" t="s">
        <v>213</v>
      </c>
      <c r="C6" s="22">
        <v>81654</v>
      </c>
      <c r="D6" s="7" t="str">
        <f>IF($B6="N/A","N/A",IF(C6&gt;10,"No",IF(C6&lt;-10,"No","Yes")))</f>
        <v>N/A</v>
      </c>
      <c r="E6" s="22">
        <v>79540</v>
      </c>
      <c r="F6" s="7" t="str">
        <f>IF($B6="N/A","N/A",IF(E6&gt;10,"No",IF(E6&lt;-10,"No","Yes")))</f>
        <v>N/A</v>
      </c>
      <c r="G6" s="22">
        <v>86394</v>
      </c>
      <c r="H6" s="7" t="str">
        <f>IF($B6="N/A","N/A",IF(G6&gt;10,"No",IF(G6&lt;-10,"No","Yes")))</f>
        <v>N/A</v>
      </c>
      <c r="I6" s="8">
        <v>-2.59</v>
      </c>
      <c r="J6" s="8">
        <v>8.6170000000000009</v>
      </c>
      <c r="K6" s="25" t="s">
        <v>734</v>
      </c>
      <c r="L6" s="85" t="str">
        <f t="shared" ref="L6:L46" si="0">IF(J6="Div by 0", "N/A", IF(K6="N/A","N/A", IF(J6&gt;VALUE(MID(K6,1,2)), "No", IF(J6&lt;-1*VALUE(MID(K6,1,2)), "No", "Yes"))))</f>
        <v>Yes</v>
      </c>
    </row>
    <row r="7" spans="1:12" x14ac:dyDescent="0.25">
      <c r="A7" s="142" t="s">
        <v>10</v>
      </c>
      <c r="B7" s="21" t="s">
        <v>213</v>
      </c>
      <c r="C7" s="22">
        <v>69765</v>
      </c>
      <c r="D7" s="7" t="str">
        <f>IF($B7="N/A","N/A",IF(C7&gt;10,"No",IF(C7&lt;-10,"No","Yes")))</f>
        <v>N/A</v>
      </c>
      <c r="E7" s="22">
        <v>69011</v>
      </c>
      <c r="F7" s="7" t="str">
        <f>IF($B7="N/A","N/A",IF(E7&gt;10,"No",IF(E7&lt;-10,"No","Yes")))</f>
        <v>N/A</v>
      </c>
      <c r="G7" s="22">
        <v>70818</v>
      </c>
      <c r="H7" s="7" t="str">
        <f>IF($B7="N/A","N/A",IF(G7&gt;10,"No",IF(G7&lt;-10,"No","Yes")))</f>
        <v>N/A</v>
      </c>
      <c r="I7" s="8">
        <v>-1.08</v>
      </c>
      <c r="J7" s="8">
        <v>2.6179999999999999</v>
      </c>
      <c r="K7" s="25" t="s">
        <v>734</v>
      </c>
      <c r="L7" s="85" t="str">
        <f t="shared" si="0"/>
        <v>Yes</v>
      </c>
    </row>
    <row r="8" spans="1:12" x14ac:dyDescent="0.25">
      <c r="A8" s="142" t="s">
        <v>91</v>
      </c>
      <c r="B8" s="5" t="s">
        <v>297</v>
      </c>
      <c r="C8" s="4">
        <v>85.439782496999996</v>
      </c>
      <c r="D8" s="7" t="str">
        <f>IF($B8="N/A","N/A",IF(C8&gt;90,"No",IF(C8&lt;65,"No","Yes")))</f>
        <v>Yes</v>
      </c>
      <c r="E8" s="4">
        <v>86.762635152000001</v>
      </c>
      <c r="F8" s="7" t="str">
        <f>IF($B8="N/A","N/A",IF(E8&gt;90,"No",IF(E8&lt;65,"No","Yes")))</f>
        <v>Yes</v>
      </c>
      <c r="G8" s="4">
        <v>81.970970206000004</v>
      </c>
      <c r="H8" s="7" t="str">
        <f>IF($B8="N/A","N/A",IF(G8&gt;90,"No",IF(G8&lt;65,"No","Yes")))</f>
        <v>Yes</v>
      </c>
      <c r="I8" s="8">
        <v>1.548</v>
      </c>
      <c r="J8" s="8">
        <v>-5.52</v>
      </c>
      <c r="K8" s="25" t="s">
        <v>734</v>
      </c>
      <c r="L8" s="85" t="str">
        <f t="shared" si="0"/>
        <v>Yes</v>
      </c>
    </row>
    <row r="9" spans="1:12" x14ac:dyDescent="0.25">
      <c r="A9" s="142" t="s">
        <v>92</v>
      </c>
      <c r="B9" s="5" t="s">
        <v>298</v>
      </c>
      <c r="C9" s="4">
        <v>94.905308082000005</v>
      </c>
      <c r="D9" s="7" t="str">
        <f>IF($B9="N/A","N/A",IF(C9&gt;100,"No",IF(C9&lt;90,"No","Yes")))</f>
        <v>Yes</v>
      </c>
      <c r="E9" s="4">
        <v>95.310418331999998</v>
      </c>
      <c r="F9" s="7" t="str">
        <f>IF($B9="N/A","N/A",IF(E9&gt;100,"No",IF(E9&lt;90,"No","Yes")))</f>
        <v>Yes</v>
      </c>
      <c r="G9" s="4">
        <v>93.895055498999994</v>
      </c>
      <c r="H9" s="7" t="str">
        <f>IF($B9="N/A","N/A",IF(G9&gt;100,"No",IF(G9&lt;90,"No","Yes")))</f>
        <v>Yes</v>
      </c>
      <c r="I9" s="8">
        <v>0.4269</v>
      </c>
      <c r="J9" s="8">
        <v>-1.49</v>
      </c>
      <c r="K9" s="25" t="s">
        <v>734</v>
      </c>
      <c r="L9" s="85" t="str">
        <f t="shared" si="0"/>
        <v>Yes</v>
      </c>
    </row>
    <row r="10" spans="1:12" x14ac:dyDescent="0.25">
      <c r="A10" s="142" t="s">
        <v>93</v>
      </c>
      <c r="B10" s="5" t="s">
        <v>299</v>
      </c>
      <c r="C10" s="4">
        <v>89.025821596</v>
      </c>
      <c r="D10" s="7" t="str">
        <f>IF($B10="N/A","N/A",IF(C10&gt;100,"No",IF(C10&lt;85,"No","Yes")))</f>
        <v>Yes</v>
      </c>
      <c r="E10" s="4">
        <v>90.768916572999998</v>
      </c>
      <c r="F10" s="7" t="str">
        <f>IF($B10="N/A","N/A",IF(E10&gt;100,"No",IF(E10&lt;85,"No","Yes")))</f>
        <v>Yes</v>
      </c>
      <c r="G10" s="4">
        <v>86.582493169000003</v>
      </c>
      <c r="H10" s="7" t="str">
        <f>IF($B10="N/A","N/A",IF(G10&gt;100,"No",IF(G10&lt;85,"No","Yes")))</f>
        <v>Yes</v>
      </c>
      <c r="I10" s="8">
        <v>1.958</v>
      </c>
      <c r="J10" s="8">
        <v>-4.6100000000000003</v>
      </c>
      <c r="K10" s="25" t="s">
        <v>734</v>
      </c>
      <c r="L10" s="85" t="str">
        <f t="shared" si="0"/>
        <v>Yes</v>
      </c>
    </row>
    <row r="11" spans="1:12" x14ac:dyDescent="0.25">
      <c r="A11" s="142" t="s">
        <v>94</v>
      </c>
      <c r="B11" s="5" t="s">
        <v>300</v>
      </c>
      <c r="C11" s="4">
        <v>84.576145099000001</v>
      </c>
      <c r="D11" s="7" t="str">
        <f>IF($B11="N/A","N/A",IF(C11&gt;100,"No",IF(C11&lt;80,"No","Yes")))</f>
        <v>Yes</v>
      </c>
      <c r="E11" s="4">
        <v>86.425759489000001</v>
      </c>
      <c r="F11" s="7" t="str">
        <f>IF($B11="N/A","N/A",IF(E11&gt;100,"No",IF(E11&lt;80,"No","Yes")))</f>
        <v>Yes</v>
      </c>
      <c r="G11" s="4">
        <v>81.255269815000005</v>
      </c>
      <c r="H11" s="7" t="str">
        <f>IF($B11="N/A","N/A",IF(G11&gt;100,"No",IF(G11&lt;80,"No","Yes")))</f>
        <v>Yes</v>
      </c>
      <c r="I11" s="8">
        <v>2.1869999999999998</v>
      </c>
      <c r="J11" s="8">
        <v>-5.98</v>
      </c>
      <c r="K11" s="25" t="s">
        <v>734</v>
      </c>
      <c r="L11" s="85" t="str">
        <f t="shared" si="0"/>
        <v>Yes</v>
      </c>
    </row>
    <row r="12" spans="1:12" x14ac:dyDescent="0.25">
      <c r="A12" s="142" t="s">
        <v>95</v>
      </c>
      <c r="B12" s="5" t="s">
        <v>300</v>
      </c>
      <c r="C12" s="4">
        <v>83.355609017000006</v>
      </c>
      <c r="D12" s="7" t="str">
        <f>IF($B12="N/A","N/A",IF(C12&gt;100,"No",IF(C12&lt;80,"No","Yes")))</f>
        <v>Yes</v>
      </c>
      <c r="E12" s="4">
        <v>82.383462362000003</v>
      </c>
      <c r="F12" s="7" t="str">
        <f>IF($B12="N/A","N/A",IF(E12&gt;100,"No",IF(E12&lt;80,"No","Yes")))</f>
        <v>Yes</v>
      </c>
      <c r="G12" s="4">
        <v>78.245684733999994</v>
      </c>
      <c r="H12" s="7" t="str">
        <f>IF($B12="N/A","N/A",IF(G12&gt;100,"No",IF(G12&lt;80,"No","Yes")))</f>
        <v>No</v>
      </c>
      <c r="I12" s="8">
        <v>-1.17</v>
      </c>
      <c r="J12" s="8">
        <v>-5.0199999999999996</v>
      </c>
      <c r="K12" s="25" t="s">
        <v>734</v>
      </c>
      <c r="L12" s="85" t="str">
        <f t="shared" si="0"/>
        <v>Yes</v>
      </c>
    </row>
    <row r="13" spans="1:12" x14ac:dyDescent="0.25">
      <c r="A13" s="84" t="s">
        <v>96</v>
      </c>
      <c r="B13" s="21" t="s">
        <v>213</v>
      </c>
      <c r="C13" s="22">
        <v>62675.72</v>
      </c>
      <c r="D13" s="7" t="str">
        <f t="shared" ref="D13:D44" si="1">IF($B13="N/A","N/A",IF(C13&gt;10,"No",IF(C13&lt;-10,"No","Yes")))</f>
        <v>N/A</v>
      </c>
      <c r="E13" s="22">
        <v>66271.56</v>
      </c>
      <c r="F13" s="7" t="str">
        <f t="shared" ref="F13:F44" si="2">IF($B13="N/A","N/A",IF(E13&gt;10,"No",IF(E13&lt;-10,"No","Yes")))</f>
        <v>N/A</v>
      </c>
      <c r="G13" s="22">
        <v>65389.47</v>
      </c>
      <c r="H13" s="7" t="str">
        <f t="shared" ref="H13:H44" si="3">IF($B13="N/A","N/A",IF(G13&gt;10,"No",IF(G13&lt;-10,"No","Yes")))</f>
        <v>N/A</v>
      </c>
      <c r="I13" s="8">
        <v>5.7370000000000001</v>
      </c>
      <c r="J13" s="8">
        <v>-1.33</v>
      </c>
      <c r="K13" s="25" t="s">
        <v>734</v>
      </c>
      <c r="L13" s="85" t="str">
        <f t="shared" si="0"/>
        <v>Yes</v>
      </c>
    </row>
    <row r="14" spans="1:12" x14ac:dyDescent="0.25">
      <c r="A14" s="84" t="s">
        <v>100</v>
      </c>
      <c r="B14" s="21" t="s">
        <v>213</v>
      </c>
      <c r="C14" s="22">
        <v>3749</v>
      </c>
      <c r="D14" s="7" t="str">
        <f t="shared" si="1"/>
        <v>N/A</v>
      </c>
      <c r="E14" s="22">
        <v>3753</v>
      </c>
      <c r="F14" s="7" t="str">
        <f t="shared" si="2"/>
        <v>N/A</v>
      </c>
      <c r="G14" s="22">
        <v>3964</v>
      </c>
      <c r="H14" s="7" t="str">
        <f t="shared" si="3"/>
        <v>N/A</v>
      </c>
      <c r="I14" s="8">
        <v>0.1067</v>
      </c>
      <c r="J14" s="8">
        <v>5.6219999999999999</v>
      </c>
      <c r="K14" s="25" t="s">
        <v>734</v>
      </c>
      <c r="L14" s="85" t="str">
        <f t="shared" si="0"/>
        <v>Yes</v>
      </c>
    </row>
    <row r="15" spans="1:12" x14ac:dyDescent="0.25">
      <c r="A15" s="84" t="s">
        <v>974</v>
      </c>
      <c r="B15" s="21" t="s">
        <v>213</v>
      </c>
      <c r="C15" s="22">
        <v>871</v>
      </c>
      <c r="D15" s="7" t="str">
        <f t="shared" si="1"/>
        <v>N/A</v>
      </c>
      <c r="E15" s="22">
        <v>868</v>
      </c>
      <c r="F15" s="7" t="str">
        <f t="shared" si="2"/>
        <v>N/A</v>
      </c>
      <c r="G15" s="22">
        <v>875</v>
      </c>
      <c r="H15" s="7" t="str">
        <f t="shared" si="3"/>
        <v>N/A</v>
      </c>
      <c r="I15" s="8">
        <v>-0.34399999999999997</v>
      </c>
      <c r="J15" s="8">
        <v>0.80649999999999999</v>
      </c>
      <c r="K15" s="25" t="s">
        <v>734</v>
      </c>
      <c r="L15" s="85" t="str">
        <f t="shared" si="0"/>
        <v>Yes</v>
      </c>
    </row>
    <row r="16" spans="1:12" x14ac:dyDescent="0.25">
      <c r="A16" s="84" t="s">
        <v>975</v>
      </c>
      <c r="B16" s="21" t="s">
        <v>213</v>
      </c>
      <c r="C16" s="22">
        <v>0</v>
      </c>
      <c r="D16" s="7" t="str">
        <f t="shared" si="1"/>
        <v>N/A</v>
      </c>
      <c r="E16" s="22">
        <v>0</v>
      </c>
      <c r="F16" s="7" t="str">
        <f t="shared" si="2"/>
        <v>N/A</v>
      </c>
      <c r="G16" s="22">
        <v>0</v>
      </c>
      <c r="H16" s="7" t="str">
        <f t="shared" si="3"/>
        <v>N/A</v>
      </c>
      <c r="I16" s="8" t="s">
        <v>1750</v>
      </c>
      <c r="J16" s="8" t="s">
        <v>1750</v>
      </c>
      <c r="K16" s="25" t="s">
        <v>734</v>
      </c>
      <c r="L16" s="85" t="str">
        <f t="shared" si="0"/>
        <v>N/A</v>
      </c>
    </row>
    <row r="17" spans="1:12" x14ac:dyDescent="0.25">
      <c r="A17" s="84" t="s">
        <v>976</v>
      </c>
      <c r="B17" s="21" t="s">
        <v>213</v>
      </c>
      <c r="C17" s="22">
        <v>36</v>
      </c>
      <c r="D17" s="7" t="str">
        <f t="shared" si="1"/>
        <v>N/A</v>
      </c>
      <c r="E17" s="22">
        <v>34</v>
      </c>
      <c r="F17" s="7" t="str">
        <f t="shared" si="2"/>
        <v>N/A</v>
      </c>
      <c r="G17" s="22">
        <v>55</v>
      </c>
      <c r="H17" s="7" t="str">
        <f t="shared" si="3"/>
        <v>N/A</v>
      </c>
      <c r="I17" s="8">
        <v>-5.56</v>
      </c>
      <c r="J17" s="8">
        <v>61.76</v>
      </c>
      <c r="K17" s="25" t="s">
        <v>734</v>
      </c>
      <c r="L17" s="85" t="str">
        <f t="shared" si="0"/>
        <v>No</v>
      </c>
    </row>
    <row r="18" spans="1:12" x14ac:dyDescent="0.25">
      <c r="A18" s="84" t="s">
        <v>977</v>
      </c>
      <c r="B18" s="21" t="s">
        <v>213</v>
      </c>
      <c r="C18" s="22">
        <v>2842</v>
      </c>
      <c r="D18" s="7" t="str">
        <f t="shared" si="1"/>
        <v>N/A</v>
      </c>
      <c r="E18" s="22">
        <v>2851</v>
      </c>
      <c r="F18" s="7" t="str">
        <f t="shared" si="2"/>
        <v>N/A</v>
      </c>
      <c r="G18" s="22">
        <v>3034</v>
      </c>
      <c r="H18" s="7" t="str">
        <f t="shared" si="3"/>
        <v>N/A</v>
      </c>
      <c r="I18" s="8">
        <v>0.31669999999999998</v>
      </c>
      <c r="J18" s="8">
        <v>6.4189999999999996</v>
      </c>
      <c r="K18" s="25" t="s">
        <v>734</v>
      </c>
      <c r="L18" s="85" t="str">
        <f t="shared" si="0"/>
        <v>Yes</v>
      </c>
    </row>
    <row r="19" spans="1:12" x14ac:dyDescent="0.25">
      <c r="A19" s="84" t="s">
        <v>978</v>
      </c>
      <c r="B19" s="21" t="s">
        <v>213</v>
      </c>
      <c r="C19" s="22">
        <v>0</v>
      </c>
      <c r="D19" s="7" t="str">
        <f t="shared" si="1"/>
        <v>N/A</v>
      </c>
      <c r="E19" s="22">
        <v>0</v>
      </c>
      <c r="F19" s="7" t="str">
        <f t="shared" si="2"/>
        <v>N/A</v>
      </c>
      <c r="G19" s="22">
        <v>0</v>
      </c>
      <c r="H19" s="7" t="str">
        <f t="shared" si="3"/>
        <v>N/A</v>
      </c>
      <c r="I19" s="8" t="s">
        <v>1750</v>
      </c>
      <c r="J19" s="8" t="s">
        <v>1750</v>
      </c>
      <c r="K19" s="25" t="s">
        <v>734</v>
      </c>
      <c r="L19" s="85" t="str">
        <f t="shared" si="0"/>
        <v>N/A</v>
      </c>
    </row>
    <row r="20" spans="1:12" x14ac:dyDescent="0.25">
      <c r="A20" s="84" t="s">
        <v>101</v>
      </c>
      <c r="B20" s="21" t="s">
        <v>213</v>
      </c>
      <c r="C20" s="22">
        <v>10224</v>
      </c>
      <c r="D20" s="7" t="str">
        <f t="shared" si="1"/>
        <v>N/A</v>
      </c>
      <c r="E20" s="22">
        <v>9793</v>
      </c>
      <c r="F20" s="7" t="str">
        <f t="shared" si="2"/>
        <v>N/A</v>
      </c>
      <c r="G20" s="22">
        <v>10613</v>
      </c>
      <c r="H20" s="7" t="str">
        <f t="shared" si="3"/>
        <v>N/A</v>
      </c>
      <c r="I20" s="8">
        <v>-4.22</v>
      </c>
      <c r="J20" s="8">
        <v>8.3729999999999993</v>
      </c>
      <c r="K20" s="25" t="s">
        <v>734</v>
      </c>
      <c r="L20" s="85" t="str">
        <f t="shared" si="0"/>
        <v>Yes</v>
      </c>
    </row>
    <row r="21" spans="1:12" x14ac:dyDescent="0.25">
      <c r="A21" s="84" t="s">
        <v>979</v>
      </c>
      <c r="B21" s="21" t="s">
        <v>213</v>
      </c>
      <c r="C21" s="22">
        <v>6685</v>
      </c>
      <c r="D21" s="7" t="str">
        <f t="shared" si="1"/>
        <v>N/A</v>
      </c>
      <c r="E21" s="22">
        <v>6220</v>
      </c>
      <c r="F21" s="7" t="str">
        <f t="shared" si="2"/>
        <v>N/A</v>
      </c>
      <c r="G21" s="22">
        <v>6656</v>
      </c>
      <c r="H21" s="7" t="str">
        <f t="shared" si="3"/>
        <v>N/A</v>
      </c>
      <c r="I21" s="8">
        <v>-6.96</v>
      </c>
      <c r="J21" s="8">
        <v>7.01</v>
      </c>
      <c r="K21" s="25" t="s">
        <v>734</v>
      </c>
      <c r="L21" s="85" t="str">
        <f t="shared" si="0"/>
        <v>Yes</v>
      </c>
    </row>
    <row r="22" spans="1:12" x14ac:dyDescent="0.25">
      <c r="A22" s="84" t="s">
        <v>980</v>
      </c>
      <c r="B22" s="21" t="s">
        <v>213</v>
      </c>
      <c r="C22" s="22">
        <v>0</v>
      </c>
      <c r="D22" s="7" t="str">
        <f t="shared" si="1"/>
        <v>N/A</v>
      </c>
      <c r="E22" s="22">
        <v>0</v>
      </c>
      <c r="F22" s="7" t="str">
        <f t="shared" si="2"/>
        <v>N/A</v>
      </c>
      <c r="G22" s="22">
        <v>0</v>
      </c>
      <c r="H22" s="7" t="str">
        <f t="shared" si="3"/>
        <v>N/A</v>
      </c>
      <c r="I22" s="8" t="s">
        <v>1750</v>
      </c>
      <c r="J22" s="8" t="s">
        <v>1750</v>
      </c>
      <c r="K22" s="25" t="s">
        <v>734</v>
      </c>
      <c r="L22" s="85" t="str">
        <f t="shared" si="0"/>
        <v>N/A</v>
      </c>
    </row>
    <row r="23" spans="1:12" x14ac:dyDescent="0.25">
      <c r="A23" s="84" t="s">
        <v>981</v>
      </c>
      <c r="B23" s="21" t="s">
        <v>213</v>
      </c>
      <c r="C23" s="22">
        <v>296</v>
      </c>
      <c r="D23" s="7" t="str">
        <f>IF($B23="N/A","N/A",IF(C23&gt;10,"No",IF(C23&lt;-10,"No","Yes")))</f>
        <v>N/A</v>
      </c>
      <c r="E23" s="22">
        <v>220</v>
      </c>
      <c r="F23" s="7" t="str">
        <f t="shared" si="2"/>
        <v>N/A</v>
      </c>
      <c r="G23" s="22">
        <v>265</v>
      </c>
      <c r="H23" s="7" t="str">
        <f t="shared" si="3"/>
        <v>N/A</v>
      </c>
      <c r="I23" s="8">
        <v>-25.7</v>
      </c>
      <c r="J23" s="8">
        <v>20.45</v>
      </c>
      <c r="K23" s="25" t="s">
        <v>734</v>
      </c>
      <c r="L23" s="85" t="str">
        <f t="shared" si="0"/>
        <v>Yes</v>
      </c>
    </row>
    <row r="24" spans="1:12" x14ac:dyDescent="0.25">
      <c r="A24" s="84" t="s">
        <v>982</v>
      </c>
      <c r="B24" s="21" t="s">
        <v>213</v>
      </c>
      <c r="C24" s="22">
        <v>3243</v>
      </c>
      <c r="D24" s="7" t="str">
        <f t="shared" si="1"/>
        <v>N/A</v>
      </c>
      <c r="E24" s="22">
        <v>3353</v>
      </c>
      <c r="F24" s="7" t="str">
        <f t="shared" si="2"/>
        <v>N/A</v>
      </c>
      <c r="G24" s="22">
        <v>3692</v>
      </c>
      <c r="H24" s="7" t="str">
        <f t="shared" si="3"/>
        <v>N/A</v>
      </c>
      <c r="I24" s="8">
        <v>3.3919999999999999</v>
      </c>
      <c r="J24" s="8">
        <v>10.11</v>
      </c>
      <c r="K24" s="25" t="s">
        <v>734</v>
      </c>
      <c r="L24" s="85" t="str">
        <f t="shared" si="0"/>
        <v>Yes</v>
      </c>
    </row>
    <row r="25" spans="1:12" x14ac:dyDescent="0.25">
      <c r="A25" s="84" t="s">
        <v>983</v>
      </c>
      <c r="B25" s="21" t="s">
        <v>213</v>
      </c>
      <c r="C25" s="22">
        <v>0</v>
      </c>
      <c r="D25" s="7" t="str">
        <f t="shared" si="1"/>
        <v>N/A</v>
      </c>
      <c r="E25" s="22">
        <v>0</v>
      </c>
      <c r="F25" s="7" t="str">
        <f t="shared" si="2"/>
        <v>N/A</v>
      </c>
      <c r="G25" s="22">
        <v>0</v>
      </c>
      <c r="H25" s="7" t="str">
        <f t="shared" si="3"/>
        <v>N/A</v>
      </c>
      <c r="I25" s="8" t="s">
        <v>1750</v>
      </c>
      <c r="J25" s="8" t="s">
        <v>1750</v>
      </c>
      <c r="K25" s="25" t="s">
        <v>734</v>
      </c>
      <c r="L25" s="85" t="str">
        <f t="shared" si="0"/>
        <v>N/A</v>
      </c>
    </row>
    <row r="26" spans="1:12" x14ac:dyDescent="0.25">
      <c r="A26" s="84" t="s">
        <v>104</v>
      </c>
      <c r="B26" s="21" t="s">
        <v>213</v>
      </c>
      <c r="C26" s="22">
        <v>56458</v>
      </c>
      <c r="D26" s="7" t="str">
        <f t="shared" si="1"/>
        <v>N/A</v>
      </c>
      <c r="E26" s="22">
        <v>53852</v>
      </c>
      <c r="F26" s="7" t="str">
        <f t="shared" si="2"/>
        <v>N/A</v>
      </c>
      <c r="G26" s="22">
        <v>56928</v>
      </c>
      <c r="H26" s="7" t="str">
        <f t="shared" si="3"/>
        <v>N/A</v>
      </c>
      <c r="I26" s="8">
        <v>-4.62</v>
      </c>
      <c r="J26" s="8">
        <v>5.7119999999999997</v>
      </c>
      <c r="K26" s="25" t="s">
        <v>734</v>
      </c>
      <c r="L26" s="85" t="str">
        <f t="shared" si="0"/>
        <v>Yes</v>
      </c>
    </row>
    <row r="27" spans="1:12" x14ac:dyDescent="0.25">
      <c r="A27" s="84" t="s">
        <v>984</v>
      </c>
      <c r="B27" s="21" t="s">
        <v>213</v>
      </c>
      <c r="C27" s="22">
        <v>6145</v>
      </c>
      <c r="D27" s="7" t="str">
        <f t="shared" si="1"/>
        <v>N/A</v>
      </c>
      <c r="E27" s="22">
        <v>2207</v>
      </c>
      <c r="F27" s="7" t="str">
        <f t="shared" si="2"/>
        <v>N/A</v>
      </c>
      <c r="G27" s="22">
        <v>938</v>
      </c>
      <c r="H27" s="7" t="str">
        <f t="shared" si="3"/>
        <v>N/A</v>
      </c>
      <c r="I27" s="8">
        <v>-64.099999999999994</v>
      </c>
      <c r="J27" s="8">
        <v>-57.5</v>
      </c>
      <c r="K27" s="25" t="s">
        <v>734</v>
      </c>
      <c r="L27" s="85" t="str">
        <f t="shared" si="0"/>
        <v>No</v>
      </c>
    </row>
    <row r="28" spans="1:12" x14ac:dyDescent="0.25">
      <c r="A28" s="84" t="s">
        <v>985</v>
      </c>
      <c r="B28" s="21" t="s">
        <v>213</v>
      </c>
      <c r="C28" s="22">
        <v>0</v>
      </c>
      <c r="D28" s="7" t="str">
        <f t="shared" si="1"/>
        <v>N/A</v>
      </c>
      <c r="E28" s="22">
        <v>0</v>
      </c>
      <c r="F28" s="7" t="str">
        <f t="shared" si="2"/>
        <v>N/A</v>
      </c>
      <c r="G28" s="22">
        <v>0</v>
      </c>
      <c r="H28" s="7" t="str">
        <f t="shared" si="3"/>
        <v>N/A</v>
      </c>
      <c r="I28" s="8" t="s">
        <v>1750</v>
      </c>
      <c r="J28" s="8" t="s">
        <v>1750</v>
      </c>
      <c r="K28" s="25" t="s">
        <v>734</v>
      </c>
      <c r="L28" s="85" t="str">
        <f t="shared" si="0"/>
        <v>N/A</v>
      </c>
    </row>
    <row r="29" spans="1:12" x14ac:dyDescent="0.25">
      <c r="A29" s="84" t="s">
        <v>986</v>
      </c>
      <c r="B29" s="21" t="s">
        <v>213</v>
      </c>
      <c r="C29" s="22">
        <v>0</v>
      </c>
      <c r="D29" s="7" t="str">
        <f t="shared" si="1"/>
        <v>N/A</v>
      </c>
      <c r="E29" s="22">
        <v>0</v>
      </c>
      <c r="F29" s="7" t="str">
        <f t="shared" si="2"/>
        <v>N/A</v>
      </c>
      <c r="G29" s="22">
        <v>0</v>
      </c>
      <c r="H29" s="7" t="str">
        <f t="shared" si="3"/>
        <v>N/A</v>
      </c>
      <c r="I29" s="8" t="s">
        <v>1750</v>
      </c>
      <c r="J29" s="8" t="s">
        <v>1750</v>
      </c>
      <c r="K29" s="25" t="s">
        <v>734</v>
      </c>
      <c r="L29" s="85" t="str">
        <f t="shared" si="0"/>
        <v>N/A</v>
      </c>
    </row>
    <row r="30" spans="1:12" x14ac:dyDescent="0.25">
      <c r="A30" s="84" t="s">
        <v>987</v>
      </c>
      <c r="B30" s="21" t="s">
        <v>213</v>
      </c>
      <c r="C30" s="22">
        <v>40532</v>
      </c>
      <c r="D30" s="7" t="str">
        <f t="shared" si="1"/>
        <v>N/A</v>
      </c>
      <c r="E30" s="22">
        <v>43462</v>
      </c>
      <c r="F30" s="7" t="str">
        <f t="shared" si="2"/>
        <v>N/A</v>
      </c>
      <c r="G30" s="22">
        <v>47058</v>
      </c>
      <c r="H30" s="7" t="str">
        <f t="shared" si="3"/>
        <v>N/A</v>
      </c>
      <c r="I30" s="8">
        <v>7.2290000000000001</v>
      </c>
      <c r="J30" s="8">
        <v>8.2739999999999991</v>
      </c>
      <c r="K30" s="25" t="s">
        <v>734</v>
      </c>
      <c r="L30" s="85" t="str">
        <f t="shared" si="0"/>
        <v>Yes</v>
      </c>
    </row>
    <row r="31" spans="1:12" x14ac:dyDescent="0.25">
      <c r="A31" s="84" t="s">
        <v>988</v>
      </c>
      <c r="B31" s="21" t="s">
        <v>213</v>
      </c>
      <c r="C31" s="22">
        <v>6224</v>
      </c>
      <c r="D31" s="7" t="str">
        <f t="shared" si="1"/>
        <v>N/A</v>
      </c>
      <c r="E31" s="22">
        <v>4844</v>
      </c>
      <c r="F31" s="7" t="str">
        <f t="shared" si="2"/>
        <v>N/A</v>
      </c>
      <c r="G31" s="22">
        <v>5287</v>
      </c>
      <c r="H31" s="7" t="str">
        <f t="shared" si="3"/>
        <v>N/A</v>
      </c>
      <c r="I31" s="8">
        <v>-22.2</v>
      </c>
      <c r="J31" s="8">
        <v>9.1449999999999996</v>
      </c>
      <c r="K31" s="25" t="s">
        <v>734</v>
      </c>
      <c r="L31" s="85" t="str">
        <f t="shared" si="0"/>
        <v>Yes</v>
      </c>
    </row>
    <row r="32" spans="1:12" x14ac:dyDescent="0.25">
      <c r="A32" s="84" t="s">
        <v>989</v>
      </c>
      <c r="B32" s="21" t="s">
        <v>213</v>
      </c>
      <c r="C32" s="22">
        <v>3557</v>
      </c>
      <c r="D32" s="7" t="str">
        <f t="shared" si="1"/>
        <v>N/A</v>
      </c>
      <c r="E32" s="22">
        <v>3339</v>
      </c>
      <c r="F32" s="7" t="str">
        <f t="shared" si="2"/>
        <v>N/A</v>
      </c>
      <c r="G32" s="22">
        <v>3645</v>
      </c>
      <c r="H32" s="7" t="str">
        <f t="shared" si="3"/>
        <v>N/A</v>
      </c>
      <c r="I32" s="8">
        <v>-6.13</v>
      </c>
      <c r="J32" s="8">
        <v>9.1639999999999997</v>
      </c>
      <c r="K32" s="25" t="s">
        <v>734</v>
      </c>
      <c r="L32" s="85" t="str">
        <f t="shared" si="0"/>
        <v>Yes</v>
      </c>
    </row>
    <row r="33" spans="1:12" x14ac:dyDescent="0.25">
      <c r="A33" s="84" t="s">
        <v>990</v>
      </c>
      <c r="B33" s="21" t="s">
        <v>213</v>
      </c>
      <c r="C33" s="22">
        <v>0</v>
      </c>
      <c r="D33" s="7" t="str">
        <f t="shared" si="1"/>
        <v>N/A</v>
      </c>
      <c r="E33" s="22">
        <v>0</v>
      </c>
      <c r="F33" s="7" t="str">
        <f t="shared" si="2"/>
        <v>N/A</v>
      </c>
      <c r="G33" s="22">
        <v>0</v>
      </c>
      <c r="H33" s="7" t="str">
        <f t="shared" si="3"/>
        <v>N/A</v>
      </c>
      <c r="I33" s="8" t="s">
        <v>1750</v>
      </c>
      <c r="J33" s="8" t="s">
        <v>1750</v>
      </c>
      <c r="K33" s="25" t="s">
        <v>734</v>
      </c>
      <c r="L33" s="85" t="str">
        <f t="shared" si="0"/>
        <v>N/A</v>
      </c>
    </row>
    <row r="34" spans="1:12" x14ac:dyDescent="0.25">
      <c r="A34" s="84" t="s">
        <v>105</v>
      </c>
      <c r="B34" s="21" t="s">
        <v>213</v>
      </c>
      <c r="C34" s="22">
        <v>11223</v>
      </c>
      <c r="D34" s="7" t="str">
        <f t="shared" si="1"/>
        <v>N/A</v>
      </c>
      <c r="E34" s="22">
        <v>12142</v>
      </c>
      <c r="F34" s="7" t="str">
        <f t="shared" si="2"/>
        <v>N/A</v>
      </c>
      <c r="G34" s="22">
        <v>14889</v>
      </c>
      <c r="H34" s="7" t="str">
        <f t="shared" si="3"/>
        <v>N/A</v>
      </c>
      <c r="I34" s="8">
        <v>8.1890000000000001</v>
      </c>
      <c r="J34" s="8">
        <v>22.62</v>
      </c>
      <c r="K34" s="25" t="s">
        <v>734</v>
      </c>
      <c r="L34" s="85" t="str">
        <f t="shared" si="0"/>
        <v>Yes</v>
      </c>
    </row>
    <row r="35" spans="1:12" x14ac:dyDescent="0.25">
      <c r="A35" s="84" t="s">
        <v>991</v>
      </c>
      <c r="B35" s="21" t="s">
        <v>213</v>
      </c>
      <c r="C35" s="22">
        <v>5388</v>
      </c>
      <c r="D35" s="7" t="str">
        <f t="shared" si="1"/>
        <v>N/A</v>
      </c>
      <c r="E35" s="22">
        <v>7469</v>
      </c>
      <c r="F35" s="7" t="str">
        <f t="shared" si="2"/>
        <v>N/A</v>
      </c>
      <c r="G35" s="22">
        <v>9639</v>
      </c>
      <c r="H35" s="7" t="str">
        <f t="shared" si="3"/>
        <v>N/A</v>
      </c>
      <c r="I35" s="8">
        <v>38.619999999999997</v>
      </c>
      <c r="J35" s="8">
        <v>29.05</v>
      </c>
      <c r="K35" s="25" t="s">
        <v>734</v>
      </c>
      <c r="L35" s="85" t="str">
        <f t="shared" si="0"/>
        <v>Yes</v>
      </c>
    </row>
    <row r="36" spans="1:12" x14ac:dyDescent="0.25">
      <c r="A36" s="84" t="s">
        <v>992</v>
      </c>
      <c r="B36" s="21" t="s">
        <v>213</v>
      </c>
      <c r="C36" s="22">
        <v>0</v>
      </c>
      <c r="D36" s="7" t="str">
        <f t="shared" si="1"/>
        <v>N/A</v>
      </c>
      <c r="E36" s="22">
        <v>0</v>
      </c>
      <c r="F36" s="7" t="str">
        <f t="shared" si="2"/>
        <v>N/A</v>
      </c>
      <c r="G36" s="22">
        <v>0</v>
      </c>
      <c r="H36" s="7" t="str">
        <f t="shared" si="3"/>
        <v>N/A</v>
      </c>
      <c r="I36" s="8" t="s">
        <v>1750</v>
      </c>
      <c r="J36" s="8" t="s">
        <v>1750</v>
      </c>
      <c r="K36" s="25" t="s">
        <v>734</v>
      </c>
      <c r="L36" s="85" t="str">
        <f t="shared" si="0"/>
        <v>N/A</v>
      </c>
    </row>
    <row r="37" spans="1:12" x14ac:dyDescent="0.25">
      <c r="A37" s="84" t="s">
        <v>993</v>
      </c>
      <c r="B37" s="21" t="s">
        <v>213</v>
      </c>
      <c r="C37" s="22">
        <v>0</v>
      </c>
      <c r="D37" s="7" t="str">
        <f t="shared" si="1"/>
        <v>N/A</v>
      </c>
      <c r="E37" s="22">
        <v>0</v>
      </c>
      <c r="F37" s="7" t="str">
        <f t="shared" si="2"/>
        <v>N/A</v>
      </c>
      <c r="G37" s="22">
        <v>0</v>
      </c>
      <c r="H37" s="7" t="str">
        <f t="shared" si="3"/>
        <v>N/A</v>
      </c>
      <c r="I37" s="8" t="s">
        <v>1750</v>
      </c>
      <c r="J37" s="8" t="s">
        <v>1750</v>
      </c>
      <c r="K37" s="25" t="s">
        <v>734</v>
      </c>
      <c r="L37" s="85" t="str">
        <f t="shared" si="0"/>
        <v>N/A</v>
      </c>
    </row>
    <row r="38" spans="1:12" x14ac:dyDescent="0.25">
      <c r="A38" s="84" t="s">
        <v>994</v>
      </c>
      <c r="B38" s="21" t="s">
        <v>213</v>
      </c>
      <c r="C38" s="22">
        <v>2851</v>
      </c>
      <c r="D38" s="7" t="str">
        <f t="shared" si="1"/>
        <v>N/A</v>
      </c>
      <c r="E38" s="22">
        <v>1923</v>
      </c>
      <c r="F38" s="7" t="str">
        <f t="shared" si="2"/>
        <v>N/A</v>
      </c>
      <c r="G38" s="22">
        <v>1943</v>
      </c>
      <c r="H38" s="7" t="str">
        <f t="shared" si="3"/>
        <v>N/A</v>
      </c>
      <c r="I38" s="8">
        <v>-32.5</v>
      </c>
      <c r="J38" s="8">
        <v>1.04</v>
      </c>
      <c r="K38" s="25" t="s">
        <v>734</v>
      </c>
      <c r="L38" s="85" t="str">
        <f t="shared" si="0"/>
        <v>Yes</v>
      </c>
    </row>
    <row r="39" spans="1:12" x14ac:dyDescent="0.25">
      <c r="A39" s="84" t="s">
        <v>995</v>
      </c>
      <c r="B39" s="21" t="s">
        <v>213</v>
      </c>
      <c r="C39" s="22">
        <v>2611</v>
      </c>
      <c r="D39" s="7" t="str">
        <f t="shared" si="1"/>
        <v>N/A</v>
      </c>
      <c r="E39" s="22">
        <v>2700</v>
      </c>
      <c r="F39" s="7" t="str">
        <f t="shared" si="2"/>
        <v>N/A</v>
      </c>
      <c r="G39" s="22">
        <v>3295</v>
      </c>
      <c r="H39" s="7" t="str">
        <f t="shared" si="3"/>
        <v>N/A</v>
      </c>
      <c r="I39" s="8">
        <v>3.4089999999999998</v>
      </c>
      <c r="J39" s="8">
        <v>22.04</v>
      </c>
      <c r="K39" s="25" t="s">
        <v>734</v>
      </c>
      <c r="L39" s="85" t="str">
        <f t="shared" si="0"/>
        <v>Yes</v>
      </c>
    </row>
    <row r="40" spans="1:12" x14ac:dyDescent="0.25">
      <c r="A40" s="84" t="s">
        <v>996</v>
      </c>
      <c r="B40" s="21" t="s">
        <v>213</v>
      </c>
      <c r="C40" s="22">
        <v>373</v>
      </c>
      <c r="D40" s="7" t="str">
        <f t="shared" si="1"/>
        <v>N/A</v>
      </c>
      <c r="E40" s="22">
        <v>50</v>
      </c>
      <c r="F40" s="7" t="str">
        <f t="shared" si="2"/>
        <v>N/A</v>
      </c>
      <c r="G40" s="22">
        <v>12</v>
      </c>
      <c r="H40" s="7" t="str">
        <f t="shared" si="3"/>
        <v>N/A</v>
      </c>
      <c r="I40" s="8">
        <v>-86.6</v>
      </c>
      <c r="J40" s="8">
        <v>-76</v>
      </c>
      <c r="K40" s="25" t="s">
        <v>734</v>
      </c>
      <c r="L40" s="85" t="str">
        <f t="shared" si="0"/>
        <v>No</v>
      </c>
    </row>
    <row r="41" spans="1:12" x14ac:dyDescent="0.25">
      <c r="A41" s="142" t="s">
        <v>84</v>
      </c>
      <c r="B41" s="21" t="s">
        <v>213</v>
      </c>
      <c r="C41" s="26">
        <v>587608080</v>
      </c>
      <c r="D41" s="7" t="str">
        <f t="shared" si="1"/>
        <v>N/A</v>
      </c>
      <c r="E41" s="26">
        <v>591314786</v>
      </c>
      <c r="F41" s="7" t="str">
        <f t="shared" si="2"/>
        <v>N/A</v>
      </c>
      <c r="G41" s="26">
        <v>603245726</v>
      </c>
      <c r="H41" s="7" t="str">
        <f t="shared" si="3"/>
        <v>N/A</v>
      </c>
      <c r="I41" s="8">
        <v>0.63080000000000003</v>
      </c>
      <c r="J41" s="8">
        <v>2.0179999999999998</v>
      </c>
      <c r="K41" s="25" t="s">
        <v>734</v>
      </c>
      <c r="L41" s="85" t="str">
        <f t="shared" si="0"/>
        <v>Yes</v>
      </c>
    </row>
    <row r="42" spans="1:12" x14ac:dyDescent="0.25">
      <c r="A42" s="142" t="s">
        <v>1473</v>
      </c>
      <c r="B42" s="21" t="s">
        <v>213</v>
      </c>
      <c r="C42" s="26">
        <v>7196.3171431000001</v>
      </c>
      <c r="D42" s="7" t="str">
        <f t="shared" si="1"/>
        <v>N/A</v>
      </c>
      <c r="E42" s="26">
        <v>7434.1813678999997</v>
      </c>
      <c r="F42" s="7" t="str">
        <f t="shared" si="2"/>
        <v>N/A</v>
      </c>
      <c r="G42" s="26">
        <v>6982.4956130999999</v>
      </c>
      <c r="H42" s="7" t="str">
        <f t="shared" si="3"/>
        <v>N/A</v>
      </c>
      <c r="I42" s="8">
        <v>3.3050000000000002</v>
      </c>
      <c r="J42" s="8">
        <v>-6.08</v>
      </c>
      <c r="K42" s="25" t="s">
        <v>734</v>
      </c>
      <c r="L42" s="85" t="str">
        <f t="shared" si="0"/>
        <v>Yes</v>
      </c>
    </row>
    <row r="43" spans="1:12" x14ac:dyDescent="0.25">
      <c r="A43" s="142" t="s">
        <v>1474</v>
      </c>
      <c r="B43" s="21" t="s">
        <v>213</v>
      </c>
      <c r="C43" s="26">
        <v>8422.6772736999992</v>
      </c>
      <c r="D43" s="7" t="str">
        <f t="shared" si="1"/>
        <v>N/A</v>
      </c>
      <c r="E43" s="26">
        <v>8568.4135282999996</v>
      </c>
      <c r="F43" s="7" t="str">
        <f t="shared" si="2"/>
        <v>N/A</v>
      </c>
      <c r="G43" s="26">
        <v>8518.2542009000008</v>
      </c>
      <c r="H43" s="7" t="str">
        <f t="shared" si="3"/>
        <v>N/A</v>
      </c>
      <c r="I43" s="8">
        <v>1.73</v>
      </c>
      <c r="J43" s="8">
        <v>-0.58499999999999996</v>
      </c>
      <c r="K43" s="25" t="s">
        <v>734</v>
      </c>
      <c r="L43" s="85" t="str">
        <f t="shared" si="0"/>
        <v>Yes</v>
      </c>
    </row>
    <row r="44" spans="1:12" x14ac:dyDescent="0.25">
      <c r="A44" s="116" t="s">
        <v>107</v>
      </c>
      <c r="B44" s="21" t="s">
        <v>213</v>
      </c>
      <c r="C44" s="26">
        <v>0</v>
      </c>
      <c r="D44" s="7" t="str">
        <f t="shared" si="1"/>
        <v>N/A</v>
      </c>
      <c r="E44" s="26">
        <v>33156</v>
      </c>
      <c r="F44" s="7" t="str">
        <f t="shared" si="2"/>
        <v>N/A</v>
      </c>
      <c r="G44" s="26">
        <v>707536</v>
      </c>
      <c r="H44" s="7" t="str">
        <f t="shared" si="3"/>
        <v>N/A</v>
      </c>
      <c r="I44" s="8" t="s">
        <v>1750</v>
      </c>
      <c r="J44" s="8">
        <v>2034</v>
      </c>
      <c r="K44" s="25" t="s">
        <v>734</v>
      </c>
      <c r="L44" s="85" t="str">
        <f t="shared" si="0"/>
        <v>No</v>
      </c>
    </row>
    <row r="45" spans="1:12" x14ac:dyDescent="0.25">
      <c r="A45" s="142" t="s">
        <v>158</v>
      </c>
      <c r="B45" s="25" t="s">
        <v>217</v>
      </c>
      <c r="C45" s="1">
        <v>0</v>
      </c>
      <c r="D45" s="7" t="str">
        <f>IF($B45="N/A","N/A",IF(C45&gt;0,"No",IF(C45&lt;0,"No","Yes")))</f>
        <v>Yes</v>
      </c>
      <c r="E45" s="1">
        <v>11</v>
      </c>
      <c r="F45" s="7" t="str">
        <f>IF($B45="N/A","N/A",IF(E45&gt;0,"No",IF(E45&lt;0,"No","Yes")))</f>
        <v>No</v>
      </c>
      <c r="G45" s="1">
        <v>162</v>
      </c>
      <c r="H45" s="7" t="str">
        <f>IF($B45="N/A","N/A",IF(G45&gt;0,"No",IF(G45&lt;0,"No","Yes")))</f>
        <v>No</v>
      </c>
      <c r="I45" s="8" t="s">
        <v>1750</v>
      </c>
      <c r="J45" s="8">
        <v>3140</v>
      </c>
      <c r="K45" s="25" t="s">
        <v>734</v>
      </c>
      <c r="L45" s="85" t="str">
        <f t="shared" si="0"/>
        <v>No</v>
      </c>
    </row>
    <row r="46" spans="1:12" x14ac:dyDescent="0.25">
      <c r="A46" s="142" t="s">
        <v>156</v>
      </c>
      <c r="B46" s="21" t="s">
        <v>213</v>
      </c>
      <c r="C46" s="26">
        <v>0</v>
      </c>
      <c r="D46" s="7" t="str">
        <f t="shared" ref="D46:D47" si="4">IF($B46="N/A","N/A",IF(C46&gt;10,"No",IF(C46&lt;-10,"No","Yes")))</f>
        <v>N/A</v>
      </c>
      <c r="E46" s="26">
        <v>33156</v>
      </c>
      <c r="F46" s="7" t="str">
        <f t="shared" ref="F46:F47" si="5">IF($B46="N/A","N/A",IF(E46&gt;10,"No",IF(E46&lt;-10,"No","Yes")))</f>
        <v>N/A</v>
      </c>
      <c r="G46" s="26">
        <v>707536</v>
      </c>
      <c r="H46" s="7" t="str">
        <f t="shared" ref="H46:H47" si="6">IF($B46="N/A","N/A",IF(G46&gt;10,"No",IF(G46&lt;-10,"No","Yes")))</f>
        <v>N/A</v>
      </c>
      <c r="I46" s="8" t="s">
        <v>1750</v>
      </c>
      <c r="J46" s="8">
        <v>2034</v>
      </c>
      <c r="K46" s="25" t="s">
        <v>734</v>
      </c>
      <c r="L46" s="85" t="str">
        <f t="shared" si="0"/>
        <v>No</v>
      </c>
    </row>
    <row r="47" spans="1:12" x14ac:dyDescent="0.25">
      <c r="A47" s="142" t="s">
        <v>1276</v>
      </c>
      <c r="B47" s="21" t="s">
        <v>213</v>
      </c>
      <c r="C47" s="26" t="s">
        <v>1750</v>
      </c>
      <c r="D47" s="7" t="str">
        <f t="shared" si="4"/>
        <v>N/A</v>
      </c>
      <c r="E47" s="26">
        <v>6631.2</v>
      </c>
      <c r="F47" s="7" t="str">
        <f t="shared" si="5"/>
        <v>N/A</v>
      </c>
      <c r="G47" s="26">
        <v>4367.5061728000001</v>
      </c>
      <c r="H47" s="7" t="str">
        <f t="shared" si="6"/>
        <v>N/A</v>
      </c>
      <c r="I47" s="8" t="s">
        <v>1750</v>
      </c>
      <c r="J47" s="8">
        <v>-34.1</v>
      </c>
      <c r="K47" s="25" t="s">
        <v>734</v>
      </c>
      <c r="L47" s="85" t="str">
        <f>IF(J47="Div by 0", "N/A", IF(OR(J47="N/A",K47="N/A"),"N/A", IF(J47&gt;VALUE(MID(K47,1,2)), "No", IF(J47&lt;-1*VALUE(MID(K47,1,2)), "No", "Yes"))))</f>
        <v>No</v>
      </c>
    </row>
    <row r="48" spans="1:12" x14ac:dyDescent="0.25">
      <c r="A48" s="142" t="s">
        <v>1475</v>
      </c>
      <c r="B48" s="21" t="s">
        <v>213</v>
      </c>
      <c r="C48" s="26">
        <v>32484.529208</v>
      </c>
      <c r="D48" s="7" t="str">
        <f t="shared" ref="D48:D74" si="7">IF($B48="N/A","N/A",IF(C48&gt;10,"No",IF(C48&lt;-10,"No","Yes")))</f>
        <v>N/A</v>
      </c>
      <c r="E48" s="26">
        <v>32363.003464000001</v>
      </c>
      <c r="F48" s="7" t="str">
        <f t="shared" ref="F48:F74" si="8">IF($B48="N/A","N/A",IF(E48&gt;10,"No",IF(E48&lt;-10,"No","Yes")))</f>
        <v>N/A</v>
      </c>
      <c r="G48" s="26">
        <v>30605.884207999999</v>
      </c>
      <c r="H48" s="7" t="str">
        <f t="shared" ref="H48:H74" si="9">IF($B48="N/A","N/A",IF(G48&gt;10,"No",IF(G48&lt;-10,"No","Yes")))</f>
        <v>N/A</v>
      </c>
      <c r="I48" s="8">
        <v>-0.374</v>
      </c>
      <c r="J48" s="8">
        <v>-5.43</v>
      </c>
      <c r="K48" s="25" t="s">
        <v>734</v>
      </c>
      <c r="L48" s="85" t="str">
        <f t="shared" ref="L48:L74" si="10">IF(J48="Div by 0", "N/A", IF(K48="N/A","N/A", IF(J48&gt;VALUE(MID(K48,1,2)), "No", IF(J48&lt;-1*VALUE(MID(K48,1,2)), "No", "Yes"))))</f>
        <v>Yes</v>
      </c>
    </row>
    <row r="49" spans="1:12" x14ac:dyDescent="0.25">
      <c r="A49" s="142" t="s">
        <v>1476</v>
      </c>
      <c r="B49" s="21" t="s">
        <v>213</v>
      </c>
      <c r="C49" s="26">
        <v>12778.998852000001</v>
      </c>
      <c r="D49" s="7" t="str">
        <f t="shared" si="7"/>
        <v>N/A</v>
      </c>
      <c r="E49" s="26">
        <v>13882.980415</v>
      </c>
      <c r="F49" s="7" t="str">
        <f t="shared" si="8"/>
        <v>N/A</v>
      </c>
      <c r="G49" s="26">
        <v>11572.724571000001</v>
      </c>
      <c r="H49" s="7" t="str">
        <f t="shared" si="9"/>
        <v>N/A</v>
      </c>
      <c r="I49" s="8">
        <v>8.6389999999999993</v>
      </c>
      <c r="J49" s="8">
        <v>-16.600000000000001</v>
      </c>
      <c r="K49" s="25" t="s">
        <v>734</v>
      </c>
      <c r="L49" s="85" t="str">
        <f t="shared" si="10"/>
        <v>Yes</v>
      </c>
    </row>
    <row r="50" spans="1:12" x14ac:dyDescent="0.25">
      <c r="A50" s="142" t="s">
        <v>1477</v>
      </c>
      <c r="B50" s="21" t="s">
        <v>213</v>
      </c>
      <c r="C50" s="26" t="s">
        <v>1750</v>
      </c>
      <c r="D50" s="7" t="str">
        <f t="shared" si="7"/>
        <v>N/A</v>
      </c>
      <c r="E50" s="26" t="s">
        <v>1750</v>
      </c>
      <c r="F50" s="7" t="str">
        <f t="shared" si="8"/>
        <v>N/A</v>
      </c>
      <c r="G50" s="26" t="s">
        <v>1750</v>
      </c>
      <c r="H50" s="7" t="str">
        <f t="shared" si="9"/>
        <v>N/A</v>
      </c>
      <c r="I50" s="8" t="s">
        <v>1750</v>
      </c>
      <c r="J50" s="8" t="s">
        <v>1750</v>
      </c>
      <c r="K50" s="25" t="s">
        <v>734</v>
      </c>
      <c r="L50" s="85" t="str">
        <f t="shared" si="10"/>
        <v>N/A</v>
      </c>
    </row>
    <row r="51" spans="1:12" x14ac:dyDescent="0.25">
      <c r="A51" s="142" t="s">
        <v>1478</v>
      </c>
      <c r="B51" s="21" t="s">
        <v>213</v>
      </c>
      <c r="C51" s="26">
        <v>6023.1388889</v>
      </c>
      <c r="D51" s="7" t="str">
        <f t="shared" si="7"/>
        <v>N/A</v>
      </c>
      <c r="E51" s="26">
        <v>12233.411765000001</v>
      </c>
      <c r="F51" s="7" t="str">
        <f t="shared" si="8"/>
        <v>N/A</v>
      </c>
      <c r="G51" s="26">
        <v>9971.2727273</v>
      </c>
      <c r="H51" s="7" t="str">
        <f t="shared" si="9"/>
        <v>N/A</v>
      </c>
      <c r="I51" s="8">
        <v>103.1</v>
      </c>
      <c r="J51" s="8">
        <v>-18.5</v>
      </c>
      <c r="K51" s="25" t="s">
        <v>734</v>
      </c>
      <c r="L51" s="85" t="str">
        <f t="shared" si="10"/>
        <v>Yes</v>
      </c>
    </row>
    <row r="52" spans="1:12" x14ac:dyDescent="0.25">
      <c r="A52" s="142" t="s">
        <v>1479</v>
      </c>
      <c r="B52" s="21" t="s">
        <v>213</v>
      </c>
      <c r="C52" s="26">
        <v>38858.958127999998</v>
      </c>
      <c r="D52" s="7" t="str">
        <f t="shared" si="7"/>
        <v>N/A</v>
      </c>
      <c r="E52" s="26">
        <v>38229.389337000001</v>
      </c>
      <c r="F52" s="7" t="str">
        <f t="shared" si="8"/>
        <v>N/A</v>
      </c>
      <c r="G52" s="26">
        <v>36469.074159999996</v>
      </c>
      <c r="H52" s="7" t="str">
        <f t="shared" si="9"/>
        <v>N/A</v>
      </c>
      <c r="I52" s="8">
        <v>-1.62</v>
      </c>
      <c r="J52" s="8">
        <v>-4.5999999999999996</v>
      </c>
      <c r="K52" s="25" t="s">
        <v>734</v>
      </c>
      <c r="L52" s="85" t="str">
        <f t="shared" si="10"/>
        <v>Yes</v>
      </c>
    </row>
    <row r="53" spans="1:12" x14ac:dyDescent="0.25">
      <c r="A53" s="142" t="s">
        <v>1480</v>
      </c>
      <c r="B53" s="21" t="s">
        <v>213</v>
      </c>
      <c r="C53" s="26" t="s">
        <v>1750</v>
      </c>
      <c r="D53" s="7" t="str">
        <f t="shared" si="7"/>
        <v>N/A</v>
      </c>
      <c r="E53" s="26" t="s">
        <v>1750</v>
      </c>
      <c r="F53" s="7" t="str">
        <f t="shared" si="8"/>
        <v>N/A</v>
      </c>
      <c r="G53" s="26" t="s">
        <v>1750</v>
      </c>
      <c r="H53" s="7" t="str">
        <f t="shared" si="9"/>
        <v>N/A</v>
      </c>
      <c r="I53" s="8" t="s">
        <v>1750</v>
      </c>
      <c r="J53" s="8" t="s">
        <v>1750</v>
      </c>
      <c r="K53" s="25" t="s">
        <v>734</v>
      </c>
      <c r="L53" s="85" t="str">
        <f t="shared" si="10"/>
        <v>N/A</v>
      </c>
    </row>
    <row r="54" spans="1:12" x14ac:dyDescent="0.25">
      <c r="A54" s="142" t="s">
        <v>1481</v>
      </c>
      <c r="B54" s="21" t="s">
        <v>213</v>
      </c>
      <c r="C54" s="26">
        <v>26791.311033000002</v>
      </c>
      <c r="D54" s="7" t="str">
        <f t="shared" si="7"/>
        <v>N/A</v>
      </c>
      <c r="E54" s="26">
        <v>27657.835597000001</v>
      </c>
      <c r="F54" s="7" t="str">
        <f t="shared" si="8"/>
        <v>N/A</v>
      </c>
      <c r="G54" s="26">
        <v>25237.952323000001</v>
      </c>
      <c r="H54" s="7" t="str">
        <f t="shared" si="9"/>
        <v>N/A</v>
      </c>
      <c r="I54" s="8">
        <v>3.234</v>
      </c>
      <c r="J54" s="8">
        <v>-8.75</v>
      </c>
      <c r="K54" s="25" t="s">
        <v>734</v>
      </c>
      <c r="L54" s="85" t="str">
        <f t="shared" si="10"/>
        <v>Yes</v>
      </c>
    </row>
    <row r="55" spans="1:12" x14ac:dyDescent="0.25">
      <c r="A55" s="142" t="s">
        <v>1482</v>
      </c>
      <c r="B55" s="21" t="s">
        <v>213</v>
      </c>
      <c r="C55" s="26">
        <v>14853.046821</v>
      </c>
      <c r="D55" s="7" t="str">
        <f t="shared" si="7"/>
        <v>N/A</v>
      </c>
      <c r="E55" s="26">
        <v>15766.61045</v>
      </c>
      <c r="F55" s="7" t="str">
        <f t="shared" si="8"/>
        <v>N/A</v>
      </c>
      <c r="G55" s="26">
        <v>14243.041767000001</v>
      </c>
      <c r="H55" s="7" t="str">
        <f t="shared" si="9"/>
        <v>N/A</v>
      </c>
      <c r="I55" s="8">
        <v>6.1509999999999998</v>
      </c>
      <c r="J55" s="8">
        <v>-9.66</v>
      </c>
      <c r="K55" s="25" t="s">
        <v>734</v>
      </c>
      <c r="L55" s="85" t="str">
        <f t="shared" si="10"/>
        <v>Yes</v>
      </c>
    </row>
    <row r="56" spans="1:12" x14ac:dyDescent="0.25">
      <c r="A56" s="142" t="s">
        <v>1483</v>
      </c>
      <c r="B56" s="21" t="s">
        <v>213</v>
      </c>
      <c r="C56" s="26" t="s">
        <v>1750</v>
      </c>
      <c r="D56" s="7" t="str">
        <f t="shared" si="7"/>
        <v>N/A</v>
      </c>
      <c r="E56" s="26" t="s">
        <v>1750</v>
      </c>
      <c r="F56" s="7" t="str">
        <f t="shared" si="8"/>
        <v>N/A</v>
      </c>
      <c r="G56" s="26" t="s">
        <v>1750</v>
      </c>
      <c r="H56" s="7" t="str">
        <f t="shared" si="9"/>
        <v>N/A</v>
      </c>
      <c r="I56" s="8" t="s">
        <v>1750</v>
      </c>
      <c r="J56" s="8" t="s">
        <v>1750</v>
      </c>
      <c r="K56" s="25" t="s">
        <v>734</v>
      </c>
      <c r="L56" s="85" t="str">
        <f t="shared" si="10"/>
        <v>N/A</v>
      </c>
    </row>
    <row r="57" spans="1:12" x14ac:dyDescent="0.25">
      <c r="A57" s="142" t="s">
        <v>1484</v>
      </c>
      <c r="B57" s="21" t="s">
        <v>213</v>
      </c>
      <c r="C57" s="26">
        <v>22342.043919</v>
      </c>
      <c r="D57" s="7" t="str">
        <f t="shared" si="7"/>
        <v>N/A</v>
      </c>
      <c r="E57" s="26">
        <v>19175.322726999999</v>
      </c>
      <c r="F57" s="7" t="str">
        <f t="shared" si="8"/>
        <v>N/A</v>
      </c>
      <c r="G57" s="26">
        <v>15860.037736</v>
      </c>
      <c r="H57" s="7" t="str">
        <f t="shared" si="9"/>
        <v>N/A</v>
      </c>
      <c r="I57" s="8">
        <v>-14.2</v>
      </c>
      <c r="J57" s="8">
        <v>-17.3</v>
      </c>
      <c r="K57" s="25" t="s">
        <v>734</v>
      </c>
      <c r="L57" s="85" t="str">
        <f t="shared" si="10"/>
        <v>Yes</v>
      </c>
    </row>
    <row r="58" spans="1:12" x14ac:dyDescent="0.25">
      <c r="A58" s="142" t="s">
        <v>1485</v>
      </c>
      <c r="B58" s="21" t="s">
        <v>213</v>
      </c>
      <c r="C58" s="26">
        <v>51806.506630000003</v>
      </c>
      <c r="D58" s="7" t="str">
        <f t="shared" si="7"/>
        <v>N/A</v>
      </c>
      <c r="E58" s="26">
        <v>50273.276468999997</v>
      </c>
      <c r="F58" s="7" t="str">
        <f t="shared" si="8"/>
        <v>N/A</v>
      </c>
      <c r="G58" s="26">
        <v>45732.879739999997</v>
      </c>
      <c r="H58" s="7" t="str">
        <f t="shared" si="9"/>
        <v>N/A</v>
      </c>
      <c r="I58" s="8">
        <v>-2.96</v>
      </c>
      <c r="J58" s="8">
        <v>-9.0299999999999994</v>
      </c>
      <c r="K58" s="25" t="s">
        <v>734</v>
      </c>
      <c r="L58" s="85" t="str">
        <f t="shared" si="10"/>
        <v>Yes</v>
      </c>
    </row>
    <row r="59" spans="1:12" x14ac:dyDescent="0.25">
      <c r="A59" s="142" t="s">
        <v>1486</v>
      </c>
      <c r="B59" s="21" t="s">
        <v>213</v>
      </c>
      <c r="C59" s="26" t="s">
        <v>1750</v>
      </c>
      <c r="D59" s="7" t="str">
        <f t="shared" si="7"/>
        <v>N/A</v>
      </c>
      <c r="E59" s="26" t="s">
        <v>1750</v>
      </c>
      <c r="F59" s="7" t="str">
        <f t="shared" si="8"/>
        <v>N/A</v>
      </c>
      <c r="G59" s="26" t="s">
        <v>1750</v>
      </c>
      <c r="H59" s="7" t="str">
        <f t="shared" si="9"/>
        <v>N/A</v>
      </c>
      <c r="I59" s="8" t="s">
        <v>1750</v>
      </c>
      <c r="J59" s="8" t="s">
        <v>1750</v>
      </c>
      <c r="K59" s="25" t="s">
        <v>734</v>
      </c>
      <c r="L59" s="85" t="str">
        <f t="shared" si="10"/>
        <v>N/A</v>
      </c>
    </row>
    <row r="60" spans="1:12" x14ac:dyDescent="0.25">
      <c r="A60" s="142" t="s">
        <v>1487</v>
      </c>
      <c r="B60" s="21" t="s">
        <v>213</v>
      </c>
      <c r="C60" s="26">
        <v>2441.9240851999998</v>
      </c>
      <c r="D60" s="7" t="str">
        <f t="shared" si="7"/>
        <v>N/A</v>
      </c>
      <c r="E60" s="26">
        <v>2624.1530120000002</v>
      </c>
      <c r="F60" s="7" t="str">
        <f t="shared" si="8"/>
        <v>N/A</v>
      </c>
      <c r="G60" s="26">
        <v>2636.5099073000001</v>
      </c>
      <c r="H60" s="7" t="str">
        <f t="shared" si="9"/>
        <v>N/A</v>
      </c>
      <c r="I60" s="8">
        <v>7.4630000000000001</v>
      </c>
      <c r="J60" s="8">
        <v>0.47089999999999999</v>
      </c>
      <c r="K60" s="25" t="s">
        <v>734</v>
      </c>
      <c r="L60" s="85" t="str">
        <f t="shared" si="10"/>
        <v>Yes</v>
      </c>
    </row>
    <row r="61" spans="1:12" x14ac:dyDescent="0.25">
      <c r="A61" s="142" t="s">
        <v>1488</v>
      </c>
      <c r="B61" s="21" t="s">
        <v>213</v>
      </c>
      <c r="C61" s="26">
        <v>2128.9384866</v>
      </c>
      <c r="D61" s="7" t="str">
        <f t="shared" si="7"/>
        <v>N/A</v>
      </c>
      <c r="E61" s="26">
        <v>2340.2265518999998</v>
      </c>
      <c r="F61" s="7" t="str">
        <f t="shared" si="8"/>
        <v>N/A</v>
      </c>
      <c r="G61" s="26">
        <v>2716.0010661000001</v>
      </c>
      <c r="H61" s="7" t="str">
        <f t="shared" si="9"/>
        <v>N/A</v>
      </c>
      <c r="I61" s="8">
        <v>9.9250000000000007</v>
      </c>
      <c r="J61" s="8">
        <v>16.059999999999999</v>
      </c>
      <c r="K61" s="25" t="s">
        <v>734</v>
      </c>
      <c r="L61" s="85" t="str">
        <f t="shared" si="10"/>
        <v>Yes</v>
      </c>
    </row>
    <row r="62" spans="1:12" x14ac:dyDescent="0.25">
      <c r="A62" s="142" t="s">
        <v>1489</v>
      </c>
      <c r="B62" s="21" t="s">
        <v>213</v>
      </c>
      <c r="C62" s="26" t="s">
        <v>1750</v>
      </c>
      <c r="D62" s="7" t="str">
        <f t="shared" si="7"/>
        <v>N/A</v>
      </c>
      <c r="E62" s="26" t="s">
        <v>1750</v>
      </c>
      <c r="F62" s="7" t="str">
        <f t="shared" si="8"/>
        <v>N/A</v>
      </c>
      <c r="G62" s="26" t="s">
        <v>1750</v>
      </c>
      <c r="H62" s="7" t="str">
        <f t="shared" si="9"/>
        <v>N/A</v>
      </c>
      <c r="I62" s="8" t="s">
        <v>1750</v>
      </c>
      <c r="J62" s="8" t="s">
        <v>1750</v>
      </c>
      <c r="K62" s="25" t="s">
        <v>734</v>
      </c>
      <c r="L62" s="85" t="str">
        <f t="shared" si="10"/>
        <v>N/A</v>
      </c>
    </row>
    <row r="63" spans="1:12" ht="25" x14ac:dyDescent="0.25">
      <c r="A63" s="142" t="s">
        <v>1490</v>
      </c>
      <c r="B63" s="21" t="s">
        <v>213</v>
      </c>
      <c r="C63" s="26" t="s">
        <v>1750</v>
      </c>
      <c r="D63" s="7" t="str">
        <f t="shared" si="7"/>
        <v>N/A</v>
      </c>
      <c r="E63" s="26" t="s">
        <v>1750</v>
      </c>
      <c r="F63" s="7" t="str">
        <f t="shared" si="8"/>
        <v>N/A</v>
      </c>
      <c r="G63" s="26" t="s">
        <v>1750</v>
      </c>
      <c r="H63" s="7" t="str">
        <f t="shared" si="9"/>
        <v>N/A</v>
      </c>
      <c r="I63" s="8" t="s">
        <v>1750</v>
      </c>
      <c r="J63" s="8" t="s">
        <v>1750</v>
      </c>
      <c r="K63" s="25" t="s">
        <v>734</v>
      </c>
      <c r="L63" s="85" t="str">
        <f t="shared" si="10"/>
        <v>N/A</v>
      </c>
    </row>
    <row r="64" spans="1:12" x14ac:dyDescent="0.25">
      <c r="A64" s="142" t="s">
        <v>1491</v>
      </c>
      <c r="B64" s="21" t="s">
        <v>213</v>
      </c>
      <c r="C64" s="26">
        <v>1878.2750913</v>
      </c>
      <c r="D64" s="7" t="str">
        <f t="shared" si="7"/>
        <v>N/A</v>
      </c>
      <c r="E64" s="26">
        <v>2128.4775205999999</v>
      </c>
      <c r="F64" s="7" t="str">
        <f t="shared" si="8"/>
        <v>N/A</v>
      </c>
      <c r="G64" s="26">
        <v>2060.1373623999998</v>
      </c>
      <c r="H64" s="7" t="str">
        <f t="shared" si="9"/>
        <v>N/A</v>
      </c>
      <c r="I64" s="8">
        <v>13.32</v>
      </c>
      <c r="J64" s="8">
        <v>-3.21</v>
      </c>
      <c r="K64" s="25" t="s">
        <v>734</v>
      </c>
      <c r="L64" s="85" t="str">
        <f t="shared" si="10"/>
        <v>Yes</v>
      </c>
    </row>
    <row r="65" spans="1:12" x14ac:dyDescent="0.25">
      <c r="A65" s="142" t="s">
        <v>1492</v>
      </c>
      <c r="B65" s="21" t="s">
        <v>213</v>
      </c>
      <c r="C65" s="26">
        <v>4100.4678663000004</v>
      </c>
      <c r="D65" s="7" t="str">
        <f t="shared" si="7"/>
        <v>N/A</v>
      </c>
      <c r="E65" s="26">
        <v>4329.5167216999998</v>
      </c>
      <c r="F65" s="7" t="str">
        <f t="shared" si="8"/>
        <v>N/A</v>
      </c>
      <c r="G65" s="26">
        <v>5087.2419141</v>
      </c>
      <c r="H65" s="7" t="str">
        <f t="shared" si="9"/>
        <v>N/A</v>
      </c>
      <c r="I65" s="8">
        <v>5.5860000000000003</v>
      </c>
      <c r="J65" s="8">
        <v>17.5</v>
      </c>
      <c r="K65" s="25" t="s">
        <v>734</v>
      </c>
      <c r="L65" s="85" t="str">
        <f t="shared" si="10"/>
        <v>Yes</v>
      </c>
    </row>
    <row r="66" spans="1:12" x14ac:dyDescent="0.25">
      <c r="A66" s="142" t="s">
        <v>1493</v>
      </c>
      <c r="B66" s="21" t="s">
        <v>213</v>
      </c>
      <c r="C66" s="26">
        <v>6503.3075626</v>
      </c>
      <c r="D66" s="7" t="str">
        <f t="shared" si="7"/>
        <v>N/A</v>
      </c>
      <c r="E66" s="26">
        <v>6789.7391435</v>
      </c>
      <c r="F66" s="7" t="str">
        <f t="shared" si="8"/>
        <v>N/A</v>
      </c>
      <c r="G66" s="26">
        <v>6502.4513032000004</v>
      </c>
      <c r="H66" s="7" t="str">
        <f t="shared" si="9"/>
        <v>N/A</v>
      </c>
      <c r="I66" s="8">
        <v>4.4039999999999999</v>
      </c>
      <c r="J66" s="8">
        <v>-4.2300000000000004</v>
      </c>
      <c r="K66" s="25" t="s">
        <v>734</v>
      </c>
      <c r="L66" s="85" t="str">
        <f t="shared" si="10"/>
        <v>Yes</v>
      </c>
    </row>
    <row r="67" spans="1:12" x14ac:dyDescent="0.25">
      <c r="A67" s="142" t="s">
        <v>1494</v>
      </c>
      <c r="B67" s="21" t="s">
        <v>213</v>
      </c>
      <c r="C67" s="26" t="s">
        <v>1750</v>
      </c>
      <c r="D67" s="7" t="str">
        <f t="shared" si="7"/>
        <v>N/A</v>
      </c>
      <c r="E67" s="26" t="s">
        <v>1750</v>
      </c>
      <c r="F67" s="7" t="str">
        <f t="shared" si="8"/>
        <v>N/A</v>
      </c>
      <c r="G67" s="26" t="s">
        <v>1750</v>
      </c>
      <c r="H67" s="7" t="str">
        <f t="shared" si="9"/>
        <v>N/A</v>
      </c>
      <c r="I67" s="8" t="s">
        <v>1750</v>
      </c>
      <c r="J67" s="8" t="s">
        <v>1750</v>
      </c>
      <c r="K67" s="25" t="s">
        <v>734</v>
      </c>
      <c r="L67" s="85" t="str">
        <f t="shared" si="10"/>
        <v>N/A</v>
      </c>
    </row>
    <row r="68" spans="1:12" x14ac:dyDescent="0.25">
      <c r="A68" s="142" t="s">
        <v>1495</v>
      </c>
      <c r="B68" s="21" t="s">
        <v>213</v>
      </c>
      <c r="C68" s="26">
        <v>4815.3850129000002</v>
      </c>
      <c r="D68" s="7" t="str">
        <f t="shared" si="7"/>
        <v>N/A</v>
      </c>
      <c r="E68" s="26">
        <v>4751.0592982999997</v>
      </c>
      <c r="F68" s="7" t="str">
        <f t="shared" si="8"/>
        <v>N/A</v>
      </c>
      <c r="G68" s="26">
        <v>4297.2917589999997</v>
      </c>
      <c r="H68" s="7" t="str">
        <f t="shared" si="9"/>
        <v>N/A</v>
      </c>
      <c r="I68" s="8">
        <v>-1.34</v>
      </c>
      <c r="J68" s="8">
        <v>-9.5500000000000007</v>
      </c>
      <c r="K68" s="25" t="s">
        <v>734</v>
      </c>
      <c r="L68" s="85" t="str">
        <f t="shared" si="10"/>
        <v>Yes</v>
      </c>
    </row>
    <row r="69" spans="1:12" x14ac:dyDescent="0.25">
      <c r="A69" s="142" t="s">
        <v>1496</v>
      </c>
      <c r="B69" s="21" t="s">
        <v>213</v>
      </c>
      <c r="C69" s="26">
        <v>4637.7735708999999</v>
      </c>
      <c r="D69" s="7" t="str">
        <f t="shared" si="7"/>
        <v>N/A</v>
      </c>
      <c r="E69" s="26">
        <v>4793.5972687000003</v>
      </c>
      <c r="F69" s="7" t="str">
        <f t="shared" si="8"/>
        <v>N/A</v>
      </c>
      <c r="G69" s="26">
        <v>4436.8847390999999</v>
      </c>
      <c r="H69" s="7" t="str">
        <f t="shared" si="9"/>
        <v>N/A</v>
      </c>
      <c r="I69" s="8">
        <v>3.36</v>
      </c>
      <c r="J69" s="8">
        <v>-7.44</v>
      </c>
      <c r="K69" s="25" t="s">
        <v>734</v>
      </c>
      <c r="L69" s="85" t="str">
        <f t="shared" si="10"/>
        <v>Yes</v>
      </c>
    </row>
    <row r="70" spans="1:12" x14ac:dyDescent="0.25">
      <c r="A70" s="142" t="s">
        <v>1497</v>
      </c>
      <c r="B70" s="21" t="s">
        <v>213</v>
      </c>
      <c r="C70" s="26" t="s">
        <v>1750</v>
      </c>
      <c r="D70" s="7" t="str">
        <f t="shared" si="7"/>
        <v>N/A</v>
      </c>
      <c r="E70" s="26" t="s">
        <v>1750</v>
      </c>
      <c r="F70" s="7" t="str">
        <f t="shared" si="8"/>
        <v>N/A</v>
      </c>
      <c r="G70" s="26" t="s">
        <v>1750</v>
      </c>
      <c r="H70" s="7" t="str">
        <f t="shared" si="9"/>
        <v>N/A</v>
      </c>
      <c r="I70" s="8" t="s">
        <v>1750</v>
      </c>
      <c r="J70" s="8" t="s">
        <v>1750</v>
      </c>
      <c r="K70" s="25" t="s">
        <v>734</v>
      </c>
      <c r="L70" s="85" t="str">
        <f t="shared" si="10"/>
        <v>N/A</v>
      </c>
    </row>
    <row r="71" spans="1:12" ht="25" x14ac:dyDescent="0.25">
      <c r="A71" s="142" t="s">
        <v>1498</v>
      </c>
      <c r="B71" s="21" t="s">
        <v>213</v>
      </c>
      <c r="C71" s="26" t="s">
        <v>1750</v>
      </c>
      <c r="D71" s="7" t="str">
        <f t="shared" si="7"/>
        <v>N/A</v>
      </c>
      <c r="E71" s="26" t="s">
        <v>1750</v>
      </c>
      <c r="F71" s="7" t="str">
        <f t="shared" si="8"/>
        <v>N/A</v>
      </c>
      <c r="G71" s="26" t="s">
        <v>1750</v>
      </c>
      <c r="H71" s="7" t="str">
        <f t="shared" si="9"/>
        <v>N/A</v>
      </c>
      <c r="I71" s="8" t="s">
        <v>1750</v>
      </c>
      <c r="J71" s="8" t="s">
        <v>1750</v>
      </c>
      <c r="K71" s="25" t="s">
        <v>734</v>
      </c>
      <c r="L71" s="85" t="str">
        <f t="shared" si="10"/>
        <v>N/A</v>
      </c>
    </row>
    <row r="72" spans="1:12" x14ac:dyDescent="0.25">
      <c r="A72" s="142" t="s">
        <v>1499</v>
      </c>
      <c r="B72" s="21" t="s">
        <v>213</v>
      </c>
      <c r="C72" s="26">
        <v>5303.4573834000003</v>
      </c>
      <c r="D72" s="7" t="str">
        <f t="shared" si="7"/>
        <v>N/A</v>
      </c>
      <c r="E72" s="26">
        <v>4203.6001040000001</v>
      </c>
      <c r="F72" s="7" t="str">
        <f t="shared" si="8"/>
        <v>N/A</v>
      </c>
      <c r="G72" s="26">
        <v>3514.4184251000001</v>
      </c>
      <c r="H72" s="7" t="str">
        <f t="shared" si="9"/>
        <v>N/A</v>
      </c>
      <c r="I72" s="8">
        <v>-20.7</v>
      </c>
      <c r="J72" s="8">
        <v>-16.399999999999999</v>
      </c>
      <c r="K72" s="25" t="s">
        <v>734</v>
      </c>
      <c r="L72" s="85" t="str">
        <f t="shared" si="10"/>
        <v>Yes</v>
      </c>
    </row>
    <row r="73" spans="1:12" x14ac:dyDescent="0.25">
      <c r="A73" s="142" t="s">
        <v>1500</v>
      </c>
      <c r="B73" s="21" t="s">
        <v>213</v>
      </c>
      <c r="C73" s="26">
        <v>4198.5342780999999</v>
      </c>
      <c r="D73" s="7" t="str">
        <f t="shared" si="7"/>
        <v>N/A</v>
      </c>
      <c r="E73" s="26">
        <v>5035.5059259</v>
      </c>
      <c r="F73" s="7" t="str">
        <f t="shared" si="8"/>
        <v>N/A</v>
      </c>
      <c r="G73" s="26">
        <v>4334.4224582999996</v>
      </c>
      <c r="H73" s="7" t="str">
        <f t="shared" si="9"/>
        <v>N/A</v>
      </c>
      <c r="I73" s="8">
        <v>19.93</v>
      </c>
      <c r="J73" s="8">
        <v>-13.9</v>
      </c>
      <c r="K73" s="25" t="s">
        <v>734</v>
      </c>
      <c r="L73" s="85" t="str">
        <f t="shared" si="10"/>
        <v>Yes</v>
      </c>
    </row>
    <row r="74" spans="1:12" x14ac:dyDescent="0.25">
      <c r="A74" s="142" t="s">
        <v>1501</v>
      </c>
      <c r="B74" s="21" t="s">
        <v>213</v>
      </c>
      <c r="C74" s="26">
        <v>7968.3967828000004</v>
      </c>
      <c r="D74" s="7" t="str">
        <f t="shared" si="7"/>
        <v>N/A</v>
      </c>
      <c r="E74" s="26">
        <v>4091.9</v>
      </c>
      <c r="F74" s="7" t="str">
        <f t="shared" si="8"/>
        <v>N/A</v>
      </c>
      <c r="G74" s="26">
        <v>8734</v>
      </c>
      <c r="H74" s="7" t="str">
        <f t="shared" si="9"/>
        <v>N/A</v>
      </c>
      <c r="I74" s="8">
        <v>-48.6</v>
      </c>
      <c r="J74" s="8">
        <v>113.4</v>
      </c>
      <c r="K74" s="25" t="s">
        <v>734</v>
      </c>
      <c r="L74" s="85" t="str">
        <f t="shared" si="10"/>
        <v>No</v>
      </c>
    </row>
    <row r="75" spans="1:12" x14ac:dyDescent="0.25">
      <c r="A75" s="142" t="s">
        <v>1583</v>
      </c>
      <c r="B75" s="21" t="s">
        <v>213</v>
      </c>
      <c r="C75" s="26">
        <v>72974508</v>
      </c>
      <c r="D75" s="7" t="str">
        <f t="shared" ref="D75:D144" si="11">IF($B75="N/A","N/A",IF(C75&gt;10,"No",IF(C75&lt;-10,"No","Yes")))</f>
        <v>N/A</v>
      </c>
      <c r="E75" s="26">
        <v>66449579</v>
      </c>
      <c r="F75" s="7" t="str">
        <f t="shared" ref="F75:F144" si="12">IF($B75="N/A","N/A",IF(E75&gt;10,"No",IF(E75&lt;-10,"No","Yes")))</f>
        <v>N/A</v>
      </c>
      <c r="G75" s="26">
        <v>78764463</v>
      </c>
      <c r="H75" s="7" t="str">
        <f t="shared" ref="H75:H144" si="13">IF($B75="N/A","N/A",IF(G75&gt;10,"No",IF(G75&lt;-10,"No","Yes")))</f>
        <v>N/A</v>
      </c>
      <c r="I75" s="8">
        <v>-8.94</v>
      </c>
      <c r="J75" s="8">
        <v>18.53</v>
      </c>
      <c r="K75" s="25" t="s">
        <v>734</v>
      </c>
      <c r="L75" s="85" t="str">
        <f t="shared" ref="L75:L135" si="14">IF(J75="Div by 0", "N/A", IF(K75="N/A","N/A", IF(J75&gt;VALUE(MID(K75,1,2)), "No", IF(J75&lt;-1*VALUE(MID(K75,1,2)), "No", "Yes"))))</f>
        <v>Yes</v>
      </c>
    </row>
    <row r="76" spans="1:12" x14ac:dyDescent="0.25">
      <c r="A76" s="142" t="s">
        <v>595</v>
      </c>
      <c r="B76" s="21" t="s">
        <v>213</v>
      </c>
      <c r="C76" s="22">
        <v>9327</v>
      </c>
      <c r="D76" s="7" t="str">
        <f t="shared" si="11"/>
        <v>N/A</v>
      </c>
      <c r="E76" s="22">
        <v>8833</v>
      </c>
      <c r="F76" s="7" t="str">
        <f t="shared" si="12"/>
        <v>N/A</v>
      </c>
      <c r="G76" s="22">
        <v>9123</v>
      </c>
      <c r="H76" s="7" t="str">
        <f t="shared" si="13"/>
        <v>N/A</v>
      </c>
      <c r="I76" s="8">
        <v>-5.3</v>
      </c>
      <c r="J76" s="8">
        <v>3.2829999999999999</v>
      </c>
      <c r="K76" s="25" t="s">
        <v>734</v>
      </c>
      <c r="L76" s="85" t="str">
        <f t="shared" si="14"/>
        <v>Yes</v>
      </c>
    </row>
    <row r="77" spans="1:12" x14ac:dyDescent="0.25">
      <c r="A77" s="142" t="s">
        <v>1410</v>
      </c>
      <c r="B77" s="21" t="s">
        <v>213</v>
      </c>
      <c r="C77" s="26">
        <v>7824.0064328999997</v>
      </c>
      <c r="D77" s="7" t="str">
        <f t="shared" si="11"/>
        <v>N/A</v>
      </c>
      <c r="E77" s="26">
        <v>7522.8777312000002</v>
      </c>
      <c r="F77" s="7" t="str">
        <f t="shared" si="12"/>
        <v>N/A</v>
      </c>
      <c r="G77" s="26">
        <v>8633.6142715999995</v>
      </c>
      <c r="H77" s="7" t="str">
        <f t="shared" si="13"/>
        <v>N/A</v>
      </c>
      <c r="I77" s="8">
        <v>-3.85</v>
      </c>
      <c r="J77" s="8">
        <v>14.76</v>
      </c>
      <c r="K77" s="25" t="s">
        <v>734</v>
      </c>
      <c r="L77" s="85" t="str">
        <f t="shared" si="14"/>
        <v>Yes</v>
      </c>
    </row>
    <row r="78" spans="1:12" x14ac:dyDescent="0.25">
      <c r="A78" s="142" t="s">
        <v>1411</v>
      </c>
      <c r="B78" s="21" t="s">
        <v>213</v>
      </c>
      <c r="C78" s="22">
        <v>4.4066688110000003</v>
      </c>
      <c r="D78" s="7" t="str">
        <f t="shared" si="11"/>
        <v>N/A</v>
      </c>
      <c r="E78" s="22">
        <v>4.1798935809</v>
      </c>
      <c r="F78" s="7" t="str">
        <f t="shared" si="12"/>
        <v>N/A</v>
      </c>
      <c r="G78" s="22">
        <v>4.3787131425999997</v>
      </c>
      <c r="H78" s="7" t="str">
        <f t="shared" si="13"/>
        <v>N/A</v>
      </c>
      <c r="I78" s="8">
        <v>-5.15</v>
      </c>
      <c r="J78" s="8">
        <v>4.7569999999999997</v>
      </c>
      <c r="K78" s="25" t="s">
        <v>734</v>
      </c>
      <c r="L78" s="85" t="str">
        <f t="shared" si="14"/>
        <v>Yes</v>
      </c>
    </row>
    <row r="79" spans="1:12" x14ac:dyDescent="0.25">
      <c r="A79" s="142" t="s">
        <v>596</v>
      </c>
      <c r="B79" s="21" t="s">
        <v>213</v>
      </c>
      <c r="C79" s="26">
        <v>4736</v>
      </c>
      <c r="D79" s="7" t="str">
        <f t="shared" si="11"/>
        <v>N/A</v>
      </c>
      <c r="E79" s="26">
        <v>3648</v>
      </c>
      <c r="F79" s="7" t="str">
        <f t="shared" si="12"/>
        <v>N/A</v>
      </c>
      <c r="G79" s="26">
        <v>222030</v>
      </c>
      <c r="H79" s="7" t="str">
        <f t="shared" si="13"/>
        <v>N/A</v>
      </c>
      <c r="I79" s="8">
        <v>-23</v>
      </c>
      <c r="J79" s="8">
        <v>5986</v>
      </c>
      <c r="K79" s="25" t="s">
        <v>734</v>
      </c>
      <c r="L79" s="85" t="str">
        <f t="shared" si="14"/>
        <v>No</v>
      </c>
    </row>
    <row r="80" spans="1:12" x14ac:dyDescent="0.25">
      <c r="A80" s="142" t="s">
        <v>597</v>
      </c>
      <c r="B80" s="21" t="s">
        <v>213</v>
      </c>
      <c r="C80" s="22">
        <v>11</v>
      </c>
      <c r="D80" s="7" t="str">
        <f t="shared" si="11"/>
        <v>N/A</v>
      </c>
      <c r="E80" s="22">
        <v>11</v>
      </c>
      <c r="F80" s="7" t="str">
        <f t="shared" si="12"/>
        <v>N/A</v>
      </c>
      <c r="G80" s="22">
        <v>18</v>
      </c>
      <c r="H80" s="7" t="str">
        <f t="shared" si="13"/>
        <v>N/A</v>
      </c>
      <c r="I80" s="8">
        <v>-25</v>
      </c>
      <c r="J80" s="8">
        <v>500</v>
      </c>
      <c r="K80" s="25" t="s">
        <v>734</v>
      </c>
      <c r="L80" s="85" t="str">
        <f t="shared" si="14"/>
        <v>No</v>
      </c>
    </row>
    <row r="81" spans="1:12" x14ac:dyDescent="0.25">
      <c r="A81" s="142" t="s">
        <v>1412</v>
      </c>
      <c r="B81" s="21" t="s">
        <v>213</v>
      </c>
      <c r="C81" s="26">
        <v>1184</v>
      </c>
      <c r="D81" s="7" t="str">
        <f t="shared" si="11"/>
        <v>N/A</v>
      </c>
      <c r="E81" s="26">
        <v>1216</v>
      </c>
      <c r="F81" s="7" t="str">
        <f t="shared" si="12"/>
        <v>N/A</v>
      </c>
      <c r="G81" s="26">
        <v>12335</v>
      </c>
      <c r="H81" s="7" t="str">
        <f t="shared" si="13"/>
        <v>N/A</v>
      </c>
      <c r="I81" s="8">
        <v>2.7029999999999998</v>
      </c>
      <c r="J81" s="8">
        <v>914.4</v>
      </c>
      <c r="K81" s="25" t="s">
        <v>734</v>
      </c>
      <c r="L81" s="85" t="str">
        <f t="shared" si="14"/>
        <v>No</v>
      </c>
    </row>
    <row r="82" spans="1:12" ht="25" x14ac:dyDescent="0.25">
      <c r="A82" s="142" t="s">
        <v>598</v>
      </c>
      <c r="B82" s="21" t="s">
        <v>213</v>
      </c>
      <c r="C82" s="26">
        <v>14104028</v>
      </c>
      <c r="D82" s="7" t="str">
        <f t="shared" si="11"/>
        <v>N/A</v>
      </c>
      <c r="E82" s="26">
        <v>14907934</v>
      </c>
      <c r="F82" s="7" t="str">
        <f t="shared" si="12"/>
        <v>N/A</v>
      </c>
      <c r="G82" s="26">
        <v>13105690</v>
      </c>
      <c r="H82" s="7" t="str">
        <f t="shared" si="13"/>
        <v>N/A</v>
      </c>
      <c r="I82" s="8">
        <v>5.7</v>
      </c>
      <c r="J82" s="8">
        <v>-12.1</v>
      </c>
      <c r="K82" s="25" t="s">
        <v>734</v>
      </c>
      <c r="L82" s="85" t="str">
        <f t="shared" si="14"/>
        <v>Yes</v>
      </c>
    </row>
    <row r="83" spans="1:12" x14ac:dyDescent="0.25">
      <c r="A83" s="142" t="s">
        <v>599</v>
      </c>
      <c r="B83" s="21" t="s">
        <v>213</v>
      </c>
      <c r="C83" s="22">
        <v>330</v>
      </c>
      <c r="D83" s="7" t="str">
        <f t="shared" si="11"/>
        <v>N/A</v>
      </c>
      <c r="E83" s="22">
        <v>354</v>
      </c>
      <c r="F83" s="7" t="str">
        <f t="shared" si="12"/>
        <v>N/A</v>
      </c>
      <c r="G83" s="22">
        <v>286</v>
      </c>
      <c r="H83" s="7" t="str">
        <f t="shared" si="13"/>
        <v>N/A</v>
      </c>
      <c r="I83" s="8">
        <v>7.2729999999999997</v>
      </c>
      <c r="J83" s="8">
        <v>-19.2</v>
      </c>
      <c r="K83" s="25" t="s">
        <v>734</v>
      </c>
      <c r="L83" s="85" t="str">
        <f t="shared" si="14"/>
        <v>Yes</v>
      </c>
    </row>
    <row r="84" spans="1:12" ht="25" x14ac:dyDescent="0.25">
      <c r="A84" s="116" t="s">
        <v>1413</v>
      </c>
      <c r="B84" s="21" t="s">
        <v>213</v>
      </c>
      <c r="C84" s="26">
        <v>42739.478788</v>
      </c>
      <c r="D84" s="7" t="str">
        <f t="shared" si="11"/>
        <v>N/A</v>
      </c>
      <c r="E84" s="26">
        <v>42112.807910000003</v>
      </c>
      <c r="F84" s="7" t="str">
        <f t="shared" si="12"/>
        <v>N/A</v>
      </c>
      <c r="G84" s="26">
        <v>45824.090908999999</v>
      </c>
      <c r="H84" s="7" t="str">
        <f t="shared" si="13"/>
        <v>N/A</v>
      </c>
      <c r="I84" s="8">
        <v>-1.47</v>
      </c>
      <c r="J84" s="8">
        <v>8.8130000000000006</v>
      </c>
      <c r="K84" s="25" t="s">
        <v>734</v>
      </c>
      <c r="L84" s="85" t="str">
        <f t="shared" si="14"/>
        <v>Yes</v>
      </c>
    </row>
    <row r="85" spans="1:12" x14ac:dyDescent="0.25">
      <c r="A85" s="116" t="s">
        <v>600</v>
      </c>
      <c r="B85" s="21" t="s">
        <v>213</v>
      </c>
      <c r="C85" s="26">
        <v>19422947</v>
      </c>
      <c r="D85" s="7" t="str">
        <f t="shared" si="11"/>
        <v>N/A</v>
      </c>
      <c r="E85" s="26">
        <v>18588816</v>
      </c>
      <c r="F85" s="7" t="str">
        <f t="shared" si="12"/>
        <v>N/A</v>
      </c>
      <c r="G85" s="26">
        <v>19491288</v>
      </c>
      <c r="H85" s="7" t="str">
        <f t="shared" si="13"/>
        <v>N/A</v>
      </c>
      <c r="I85" s="8">
        <v>-4.29</v>
      </c>
      <c r="J85" s="8">
        <v>4.8550000000000004</v>
      </c>
      <c r="K85" s="25" t="s">
        <v>734</v>
      </c>
      <c r="L85" s="85" t="str">
        <f t="shared" si="14"/>
        <v>Yes</v>
      </c>
    </row>
    <row r="86" spans="1:12" x14ac:dyDescent="0.25">
      <c r="A86" s="116" t="s">
        <v>601</v>
      </c>
      <c r="B86" s="21" t="s">
        <v>213</v>
      </c>
      <c r="C86" s="22">
        <v>78</v>
      </c>
      <c r="D86" s="7" t="str">
        <f t="shared" si="11"/>
        <v>N/A</v>
      </c>
      <c r="E86" s="22">
        <v>76</v>
      </c>
      <c r="F86" s="7" t="str">
        <f t="shared" si="12"/>
        <v>N/A</v>
      </c>
      <c r="G86" s="22">
        <v>71</v>
      </c>
      <c r="H86" s="7" t="str">
        <f t="shared" si="13"/>
        <v>N/A</v>
      </c>
      <c r="I86" s="8">
        <v>-2.56</v>
      </c>
      <c r="J86" s="8">
        <v>-6.58</v>
      </c>
      <c r="K86" s="25" t="s">
        <v>734</v>
      </c>
      <c r="L86" s="85" t="str">
        <f t="shared" si="14"/>
        <v>Yes</v>
      </c>
    </row>
    <row r="87" spans="1:12" x14ac:dyDescent="0.25">
      <c r="A87" s="116" t="s">
        <v>1414</v>
      </c>
      <c r="B87" s="21" t="s">
        <v>213</v>
      </c>
      <c r="C87" s="26">
        <v>249012.14103</v>
      </c>
      <c r="D87" s="7" t="str">
        <f t="shared" si="11"/>
        <v>N/A</v>
      </c>
      <c r="E87" s="26">
        <v>244589.68421000001</v>
      </c>
      <c r="F87" s="7" t="str">
        <f t="shared" si="12"/>
        <v>N/A</v>
      </c>
      <c r="G87" s="26">
        <v>274525.18310000002</v>
      </c>
      <c r="H87" s="7" t="str">
        <f t="shared" si="13"/>
        <v>N/A</v>
      </c>
      <c r="I87" s="8">
        <v>-1.78</v>
      </c>
      <c r="J87" s="8">
        <v>12.24</v>
      </c>
      <c r="K87" s="25" t="s">
        <v>734</v>
      </c>
      <c r="L87" s="85" t="str">
        <f t="shared" si="14"/>
        <v>Yes</v>
      </c>
    </row>
    <row r="88" spans="1:12" x14ac:dyDescent="0.25">
      <c r="A88" s="142" t="s">
        <v>602</v>
      </c>
      <c r="B88" s="21" t="s">
        <v>213</v>
      </c>
      <c r="C88" s="26">
        <v>72261144</v>
      </c>
      <c r="D88" s="7" t="str">
        <f t="shared" si="11"/>
        <v>N/A</v>
      </c>
      <c r="E88" s="26">
        <v>71353464</v>
      </c>
      <c r="F88" s="7" t="str">
        <f t="shared" si="12"/>
        <v>N/A</v>
      </c>
      <c r="G88" s="26">
        <v>80102489</v>
      </c>
      <c r="H88" s="7" t="str">
        <f t="shared" si="13"/>
        <v>N/A</v>
      </c>
      <c r="I88" s="8">
        <v>-1.26</v>
      </c>
      <c r="J88" s="8">
        <v>12.26</v>
      </c>
      <c r="K88" s="25" t="s">
        <v>734</v>
      </c>
      <c r="L88" s="85" t="str">
        <f t="shared" si="14"/>
        <v>Yes</v>
      </c>
    </row>
    <row r="89" spans="1:12" x14ac:dyDescent="0.25">
      <c r="A89" s="145" t="s">
        <v>603</v>
      </c>
      <c r="B89" s="22" t="s">
        <v>213</v>
      </c>
      <c r="C89" s="22">
        <v>2233</v>
      </c>
      <c r="D89" s="7" t="str">
        <f t="shared" si="11"/>
        <v>N/A</v>
      </c>
      <c r="E89" s="22">
        <v>2198</v>
      </c>
      <c r="F89" s="7" t="str">
        <f t="shared" si="12"/>
        <v>N/A</v>
      </c>
      <c r="G89" s="22">
        <v>2240</v>
      </c>
      <c r="H89" s="7" t="str">
        <f t="shared" si="13"/>
        <v>N/A</v>
      </c>
      <c r="I89" s="8">
        <v>-1.57</v>
      </c>
      <c r="J89" s="8">
        <v>1.911</v>
      </c>
      <c r="K89" s="1" t="s">
        <v>734</v>
      </c>
      <c r="L89" s="85" t="str">
        <f t="shared" si="14"/>
        <v>Yes</v>
      </c>
    </row>
    <row r="90" spans="1:12" x14ac:dyDescent="0.25">
      <c r="A90" s="142" t="s">
        <v>1415</v>
      </c>
      <c r="B90" s="21" t="s">
        <v>213</v>
      </c>
      <c r="C90" s="26">
        <v>32360.566054999999</v>
      </c>
      <c r="D90" s="7" t="str">
        <f t="shared" si="11"/>
        <v>N/A</v>
      </c>
      <c r="E90" s="26">
        <v>32462.904459000001</v>
      </c>
      <c r="F90" s="7" t="str">
        <f t="shared" si="12"/>
        <v>N/A</v>
      </c>
      <c r="G90" s="26">
        <v>35760.039731999997</v>
      </c>
      <c r="H90" s="7" t="str">
        <f t="shared" si="13"/>
        <v>N/A</v>
      </c>
      <c r="I90" s="8">
        <v>0.31619999999999998</v>
      </c>
      <c r="J90" s="8">
        <v>10.16</v>
      </c>
      <c r="K90" s="25" t="s">
        <v>734</v>
      </c>
      <c r="L90" s="85" t="str">
        <f t="shared" si="14"/>
        <v>Yes</v>
      </c>
    </row>
    <row r="91" spans="1:12" x14ac:dyDescent="0.25">
      <c r="A91" s="142" t="s">
        <v>604</v>
      </c>
      <c r="B91" s="21" t="s">
        <v>213</v>
      </c>
      <c r="C91" s="26">
        <v>45896477</v>
      </c>
      <c r="D91" s="7" t="str">
        <f t="shared" si="11"/>
        <v>N/A</v>
      </c>
      <c r="E91" s="26">
        <v>43104273</v>
      </c>
      <c r="F91" s="7" t="str">
        <f t="shared" si="12"/>
        <v>N/A</v>
      </c>
      <c r="G91" s="26">
        <v>43636911</v>
      </c>
      <c r="H91" s="7" t="str">
        <f t="shared" si="13"/>
        <v>N/A</v>
      </c>
      <c r="I91" s="8">
        <v>-6.08</v>
      </c>
      <c r="J91" s="8">
        <v>1.236</v>
      </c>
      <c r="K91" s="25" t="s">
        <v>734</v>
      </c>
      <c r="L91" s="85" t="str">
        <f t="shared" si="14"/>
        <v>Yes</v>
      </c>
    </row>
    <row r="92" spans="1:12" x14ac:dyDescent="0.25">
      <c r="A92" s="142" t="s">
        <v>605</v>
      </c>
      <c r="B92" s="21" t="s">
        <v>213</v>
      </c>
      <c r="C92" s="22">
        <v>54027</v>
      </c>
      <c r="D92" s="7" t="str">
        <f t="shared" si="11"/>
        <v>N/A</v>
      </c>
      <c r="E92" s="22">
        <v>52847</v>
      </c>
      <c r="F92" s="7" t="str">
        <f t="shared" si="12"/>
        <v>N/A</v>
      </c>
      <c r="G92" s="22">
        <v>55204</v>
      </c>
      <c r="H92" s="7" t="str">
        <f t="shared" si="13"/>
        <v>N/A</v>
      </c>
      <c r="I92" s="8">
        <v>-2.1800000000000002</v>
      </c>
      <c r="J92" s="8">
        <v>4.46</v>
      </c>
      <c r="K92" s="25" t="s">
        <v>734</v>
      </c>
      <c r="L92" s="85" t="str">
        <f t="shared" si="14"/>
        <v>Yes</v>
      </c>
    </row>
    <row r="93" spans="1:12" x14ac:dyDescent="0.25">
      <c r="A93" s="142" t="s">
        <v>1416</v>
      </c>
      <c r="B93" s="21" t="s">
        <v>213</v>
      </c>
      <c r="C93" s="26">
        <v>849.51000425999996</v>
      </c>
      <c r="D93" s="7" t="str">
        <f t="shared" si="11"/>
        <v>N/A</v>
      </c>
      <c r="E93" s="26">
        <v>815.64276117999998</v>
      </c>
      <c r="F93" s="7" t="str">
        <f t="shared" si="12"/>
        <v>N/A</v>
      </c>
      <c r="G93" s="26">
        <v>790.46646982000004</v>
      </c>
      <c r="H93" s="7" t="str">
        <f t="shared" si="13"/>
        <v>N/A</v>
      </c>
      <c r="I93" s="8">
        <v>-3.99</v>
      </c>
      <c r="J93" s="8">
        <v>-3.09</v>
      </c>
      <c r="K93" s="25" t="s">
        <v>734</v>
      </c>
      <c r="L93" s="85" t="str">
        <f t="shared" si="14"/>
        <v>Yes</v>
      </c>
    </row>
    <row r="94" spans="1:12" x14ac:dyDescent="0.25">
      <c r="A94" s="142" t="s">
        <v>606</v>
      </c>
      <c r="B94" s="21" t="s">
        <v>213</v>
      </c>
      <c r="C94" s="26">
        <v>13162527</v>
      </c>
      <c r="D94" s="7" t="str">
        <f t="shared" si="11"/>
        <v>N/A</v>
      </c>
      <c r="E94" s="26">
        <v>13879864</v>
      </c>
      <c r="F94" s="7" t="str">
        <f t="shared" si="12"/>
        <v>N/A</v>
      </c>
      <c r="G94" s="26">
        <v>18604894</v>
      </c>
      <c r="H94" s="7" t="str">
        <f t="shared" si="13"/>
        <v>N/A</v>
      </c>
      <c r="I94" s="8">
        <v>5.45</v>
      </c>
      <c r="J94" s="8">
        <v>34.04</v>
      </c>
      <c r="K94" s="25" t="s">
        <v>734</v>
      </c>
      <c r="L94" s="85" t="str">
        <f t="shared" si="14"/>
        <v>No</v>
      </c>
    </row>
    <row r="95" spans="1:12" x14ac:dyDescent="0.25">
      <c r="A95" s="142" t="s">
        <v>607</v>
      </c>
      <c r="B95" s="21" t="s">
        <v>213</v>
      </c>
      <c r="C95" s="22">
        <v>28189</v>
      </c>
      <c r="D95" s="7" t="str">
        <f t="shared" si="11"/>
        <v>N/A</v>
      </c>
      <c r="E95" s="22">
        <v>29591</v>
      </c>
      <c r="F95" s="7" t="str">
        <f t="shared" si="12"/>
        <v>N/A</v>
      </c>
      <c r="G95" s="22">
        <v>31237</v>
      </c>
      <c r="H95" s="7" t="str">
        <f t="shared" si="13"/>
        <v>N/A</v>
      </c>
      <c r="I95" s="8">
        <v>4.9740000000000002</v>
      </c>
      <c r="J95" s="8">
        <v>5.5629999999999997</v>
      </c>
      <c r="K95" s="25" t="s">
        <v>734</v>
      </c>
      <c r="L95" s="85" t="str">
        <f t="shared" si="14"/>
        <v>Yes</v>
      </c>
    </row>
    <row r="96" spans="1:12" x14ac:dyDescent="0.25">
      <c r="A96" s="142" t="s">
        <v>1417</v>
      </c>
      <c r="B96" s="21" t="s">
        <v>213</v>
      </c>
      <c r="C96" s="26">
        <v>466.93841569</v>
      </c>
      <c r="D96" s="7" t="str">
        <f t="shared" si="11"/>
        <v>N/A</v>
      </c>
      <c r="E96" s="26">
        <v>469.05694298999998</v>
      </c>
      <c r="F96" s="7" t="str">
        <f t="shared" si="12"/>
        <v>N/A</v>
      </c>
      <c r="G96" s="26">
        <v>595.60437941999999</v>
      </c>
      <c r="H96" s="7" t="str">
        <f t="shared" si="13"/>
        <v>N/A</v>
      </c>
      <c r="I96" s="8">
        <v>0.45369999999999999</v>
      </c>
      <c r="J96" s="8">
        <v>26.98</v>
      </c>
      <c r="K96" s="25" t="s">
        <v>734</v>
      </c>
      <c r="L96" s="85" t="str">
        <f t="shared" si="14"/>
        <v>Yes</v>
      </c>
    </row>
    <row r="97" spans="1:12" ht="25" x14ac:dyDescent="0.25">
      <c r="A97" s="142" t="s">
        <v>608</v>
      </c>
      <c r="B97" s="21" t="s">
        <v>213</v>
      </c>
      <c r="C97" s="26">
        <v>2044557</v>
      </c>
      <c r="D97" s="7" t="str">
        <f t="shared" si="11"/>
        <v>N/A</v>
      </c>
      <c r="E97" s="26">
        <v>2411444</v>
      </c>
      <c r="F97" s="7" t="str">
        <f t="shared" si="12"/>
        <v>N/A</v>
      </c>
      <c r="G97" s="26">
        <v>2220349</v>
      </c>
      <c r="H97" s="7" t="str">
        <f t="shared" si="13"/>
        <v>N/A</v>
      </c>
      <c r="I97" s="8">
        <v>17.940000000000001</v>
      </c>
      <c r="J97" s="8">
        <v>-7.92</v>
      </c>
      <c r="K97" s="25" t="s">
        <v>734</v>
      </c>
      <c r="L97" s="85" t="str">
        <f t="shared" si="14"/>
        <v>Yes</v>
      </c>
    </row>
    <row r="98" spans="1:12" x14ac:dyDescent="0.25">
      <c r="A98" s="142" t="s">
        <v>609</v>
      </c>
      <c r="B98" s="21" t="s">
        <v>213</v>
      </c>
      <c r="C98" s="22">
        <v>14692</v>
      </c>
      <c r="D98" s="7" t="str">
        <f t="shared" si="11"/>
        <v>N/A</v>
      </c>
      <c r="E98" s="22">
        <v>15166</v>
      </c>
      <c r="F98" s="7" t="str">
        <f t="shared" si="12"/>
        <v>N/A</v>
      </c>
      <c r="G98" s="22">
        <v>13634</v>
      </c>
      <c r="H98" s="7" t="str">
        <f t="shared" si="13"/>
        <v>N/A</v>
      </c>
      <c r="I98" s="8">
        <v>3.226</v>
      </c>
      <c r="J98" s="8">
        <v>-10.1</v>
      </c>
      <c r="K98" s="25" t="s">
        <v>734</v>
      </c>
      <c r="L98" s="85" t="str">
        <f t="shared" si="14"/>
        <v>Yes</v>
      </c>
    </row>
    <row r="99" spans="1:12" ht="25" x14ac:dyDescent="0.25">
      <c r="A99" s="142" t="s">
        <v>1418</v>
      </c>
      <c r="B99" s="21" t="s">
        <v>213</v>
      </c>
      <c r="C99" s="26">
        <v>139.16124421000001</v>
      </c>
      <c r="D99" s="7" t="str">
        <f t="shared" si="11"/>
        <v>N/A</v>
      </c>
      <c r="E99" s="26">
        <v>159.00329685</v>
      </c>
      <c r="F99" s="7" t="str">
        <f t="shared" si="12"/>
        <v>N/A</v>
      </c>
      <c r="G99" s="26">
        <v>162.85382132999999</v>
      </c>
      <c r="H99" s="7" t="str">
        <f t="shared" si="13"/>
        <v>N/A</v>
      </c>
      <c r="I99" s="8">
        <v>14.26</v>
      </c>
      <c r="J99" s="8">
        <v>2.4220000000000002</v>
      </c>
      <c r="K99" s="25" t="s">
        <v>734</v>
      </c>
      <c r="L99" s="85" t="str">
        <f t="shared" si="14"/>
        <v>Yes</v>
      </c>
    </row>
    <row r="100" spans="1:12" ht="25" x14ac:dyDescent="0.25">
      <c r="A100" s="142" t="s">
        <v>610</v>
      </c>
      <c r="B100" s="21" t="s">
        <v>213</v>
      </c>
      <c r="C100" s="26">
        <v>67264925</v>
      </c>
      <c r="D100" s="7" t="str">
        <f t="shared" si="11"/>
        <v>N/A</v>
      </c>
      <c r="E100" s="26">
        <v>74204302</v>
      </c>
      <c r="F100" s="7" t="str">
        <f t="shared" si="12"/>
        <v>N/A</v>
      </c>
      <c r="G100" s="26">
        <v>59940699</v>
      </c>
      <c r="H100" s="7" t="str">
        <f t="shared" si="13"/>
        <v>N/A</v>
      </c>
      <c r="I100" s="8">
        <v>10.32</v>
      </c>
      <c r="J100" s="8">
        <v>-19.2</v>
      </c>
      <c r="K100" s="25" t="s">
        <v>734</v>
      </c>
      <c r="L100" s="85" t="str">
        <f t="shared" si="14"/>
        <v>Yes</v>
      </c>
    </row>
    <row r="101" spans="1:12" x14ac:dyDescent="0.25">
      <c r="A101" s="142" t="s">
        <v>611</v>
      </c>
      <c r="B101" s="21" t="s">
        <v>213</v>
      </c>
      <c r="C101" s="22">
        <v>30149</v>
      </c>
      <c r="D101" s="7" t="str">
        <f t="shared" si="11"/>
        <v>N/A</v>
      </c>
      <c r="E101" s="22">
        <v>29449</v>
      </c>
      <c r="F101" s="7" t="str">
        <f t="shared" si="12"/>
        <v>N/A</v>
      </c>
      <c r="G101" s="22">
        <v>30584</v>
      </c>
      <c r="H101" s="7" t="str">
        <f t="shared" si="13"/>
        <v>N/A</v>
      </c>
      <c r="I101" s="8">
        <v>-2.3199999999999998</v>
      </c>
      <c r="J101" s="8">
        <v>3.8540000000000001</v>
      </c>
      <c r="K101" s="25" t="s">
        <v>734</v>
      </c>
      <c r="L101" s="85" t="str">
        <f t="shared" si="14"/>
        <v>Yes</v>
      </c>
    </row>
    <row r="102" spans="1:12" x14ac:dyDescent="0.25">
      <c r="A102" s="142" t="s">
        <v>1419</v>
      </c>
      <c r="B102" s="21" t="s">
        <v>213</v>
      </c>
      <c r="C102" s="26">
        <v>2231.0831204999999</v>
      </c>
      <c r="D102" s="7" t="str">
        <f t="shared" si="11"/>
        <v>N/A</v>
      </c>
      <c r="E102" s="26">
        <v>2519.7562566000001</v>
      </c>
      <c r="F102" s="7" t="str">
        <f t="shared" si="12"/>
        <v>N/A</v>
      </c>
      <c r="G102" s="26">
        <v>1959.8711418</v>
      </c>
      <c r="H102" s="7" t="str">
        <f t="shared" si="13"/>
        <v>N/A</v>
      </c>
      <c r="I102" s="8">
        <v>12.94</v>
      </c>
      <c r="J102" s="8">
        <v>-22.2</v>
      </c>
      <c r="K102" s="25" t="s">
        <v>734</v>
      </c>
      <c r="L102" s="85" t="str">
        <f t="shared" si="14"/>
        <v>Yes</v>
      </c>
    </row>
    <row r="103" spans="1:12" x14ac:dyDescent="0.25">
      <c r="A103" s="142" t="s">
        <v>612</v>
      </c>
      <c r="B103" s="21" t="s">
        <v>213</v>
      </c>
      <c r="C103" s="26">
        <v>18224596</v>
      </c>
      <c r="D103" s="7" t="str">
        <f t="shared" si="11"/>
        <v>N/A</v>
      </c>
      <c r="E103" s="26">
        <v>17727377</v>
      </c>
      <c r="F103" s="7" t="str">
        <f t="shared" si="12"/>
        <v>N/A</v>
      </c>
      <c r="G103" s="26">
        <v>12961134</v>
      </c>
      <c r="H103" s="7" t="str">
        <f t="shared" si="13"/>
        <v>N/A</v>
      </c>
      <c r="I103" s="8">
        <v>-2.73</v>
      </c>
      <c r="J103" s="8">
        <v>-26.9</v>
      </c>
      <c r="K103" s="25" t="s">
        <v>734</v>
      </c>
      <c r="L103" s="85" t="str">
        <f t="shared" si="14"/>
        <v>Yes</v>
      </c>
    </row>
    <row r="104" spans="1:12" x14ac:dyDescent="0.25">
      <c r="A104" s="142" t="s">
        <v>613</v>
      </c>
      <c r="B104" s="21" t="s">
        <v>213</v>
      </c>
      <c r="C104" s="22">
        <v>16793</v>
      </c>
      <c r="D104" s="7" t="str">
        <f t="shared" si="11"/>
        <v>N/A</v>
      </c>
      <c r="E104" s="22">
        <v>16309</v>
      </c>
      <c r="F104" s="7" t="str">
        <f t="shared" si="12"/>
        <v>N/A</v>
      </c>
      <c r="G104" s="22">
        <v>21734</v>
      </c>
      <c r="H104" s="7" t="str">
        <f t="shared" si="13"/>
        <v>N/A</v>
      </c>
      <c r="I104" s="8">
        <v>-2.88</v>
      </c>
      <c r="J104" s="8">
        <v>33.26</v>
      </c>
      <c r="K104" s="25" t="s">
        <v>734</v>
      </c>
      <c r="L104" s="85" t="str">
        <f t="shared" si="14"/>
        <v>No</v>
      </c>
    </row>
    <row r="105" spans="1:12" x14ac:dyDescent="0.25">
      <c r="A105" s="142" t="s">
        <v>1420</v>
      </c>
      <c r="B105" s="21" t="s">
        <v>213</v>
      </c>
      <c r="C105" s="26">
        <v>1085.2495683</v>
      </c>
      <c r="D105" s="7" t="str">
        <f t="shared" si="11"/>
        <v>N/A</v>
      </c>
      <c r="E105" s="26">
        <v>1086.9689742</v>
      </c>
      <c r="F105" s="7" t="str">
        <f t="shared" si="12"/>
        <v>N/A</v>
      </c>
      <c r="G105" s="26">
        <v>596.35290328999997</v>
      </c>
      <c r="H105" s="7" t="str">
        <f t="shared" si="13"/>
        <v>N/A</v>
      </c>
      <c r="I105" s="8">
        <v>0.15840000000000001</v>
      </c>
      <c r="J105" s="8">
        <v>-45.1</v>
      </c>
      <c r="K105" s="25" t="s">
        <v>734</v>
      </c>
      <c r="L105" s="85" t="str">
        <f t="shared" si="14"/>
        <v>No</v>
      </c>
    </row>
    <row r="106" spans="1:12" ht="25" x14ac:dyDescent="0.25">
      <c r="A106" s="142" t="s">
        <v>614</v>
      </c>
      <c r="B106" s="21" t="s">
        <v>213</v>
      </c>
      <c r="C106" s="26">
        <v>3235339</v>
      </c>
      <c r="D106" s="7" t="str">
        <f t="shared" si="11"/>
        <v>N/A</v>
      </c>
      <c r="E106" s="26">
        <v>3806594</v>
      </c>
      <c r="F106" s="7" t="str">
        <f t="shared" si="12"/>
        <v>N/A</v>
      </c>
      <c r="G106" s="26">
        <v>4499925</v>
      </c>
      <c r="H106" s="7" t="str">
        <f t="shared" si="13"/>
        <v>N/A</v>
      </c>
      <c r="I106" s="8">
        <v>17.66</v>
      </c>
      <c r="J106" s="8">
        <v>18.21</v>
      </c>
      <c r="K106" s="25" t="s">
        <v>734</v>
      </c>
      <c r="L106" s="85" t="str">
        <f t="shared" si="14"/>
        <v>Yes</v>
      </c>
    </row>
    <row r="107" spans="1:12" x14ac:dyDescent="0.25">
      <c r="A107" s="142" t="s">
        <v>615</v>
      </c>
      <c r="B107" s="21" t="s">
        <v>213</v>
      </c>
      <c r="C107" s="22">
        <v>565</v>
      </c>
      <c r="D107" s="7" t="str">
        <f t="shared" si="11"/>
        <v>N/A</v>
      </c>
      <c r="E107" s="22">
        <v>626</v>
      </c>
      <c r="F107" s="7" t="str">
        <f t="shared" si="12"/>
        <v>N/A</v>
      </c>
      <c r="G107" s="22">
        <v>1200</v>
      </c>
      <c r="H107" s="7" t="str">
        <f t="shared" si="13"/>
        <v>N/A</v>
      </c>
      <c r="I107" s="8">
        <v>10.8</v>
      </c>
      <c r="J107" s="8">
        <v>91.69</v>
      </c>
      <c r="K107" s="25" t="s">
        <v>734</v>
      </c>
      <c r="L107" s="85" t="str">
        <f t="shared" si="14"/>
        <v>No</v>
      </c>
    </row>
    <row r="108" spans="1:12" x14ac:dyDescent="0.25">
      <c r="A108" s="142" t="s">
        <v>1421</v>
      </c>
      <c r="B108" s="21" t="s">
        <v>213</v>
      </c>
      <c r="C108" s="26">
        <v>5726.2637168000001</v>
      </c>
      <c r="D108" s="7" t="str">
        <f t="shared" si="11"/>
        <v>N/A</v>
      </c>
      <c r="E108" s="26">
        <v>6080.8210863000004</v>
      </c>
      <c r="F108" s="7" t="str">
        <f t="shared" si="12"/>
        <v>N/A</v>
      </c>
      <c r="G108" s="26">
        <v>3749.9375</v>
      </c>
      <c r="H108" s="7" t="str">
        <f t="shared" si="13"/>
        <v>N/A</v>
      </c>
      <c r="I108" s="8">
        <v>6.1920000000000002</v>
      </c>
      <c r="J108" s="8">
        <v>-38.299999999999997</v>
      </c>
      <c r="K108" s="25" t="s">
        <v>734</v>
      </c>
      <c r="L108" s="85" t="str">
        <f t="shared" si="14"/>
        <v>No</v>
      </c>
    </row>
    <row r="109" spans="1:12" x14ac:dyDescent="0.25">
      <c r="A109" s="142" t="s">
        <v>616</v>
      </c>
      <c r="B109" s="21" t="s">
        <v>213</v>
      </c>
      <c r="C109" s="26">
        <v>35974590</v>
      </c>
      <c r="D109" s="7" t="str">
        <f t="shared" si="11"/>
        <v>N/A</v>
      </c>
      <c r="E109" s="26">
        <v>36385432</v>
      </c>
      <c r="F109" s="7" t="str">
        <f t="shared" si="12"/>
        <v>N/A</v>
      </c>
      <c r="G109" s="26">
        <v>28475655</v>
      </c>
      <c r="H109" s="7" t="str">
        <f t="shared" si="13"/>
        <v>N/A</v>
      </c>
      <c r="I109" s="8">
        <v>1.1419999999999999</v>
      </c>
      <c r="J109" s="8">
        <v>-21.7</v>
      </c>
      <c r="K109" s="25" t="s">
        <v>734</v>
      </c>
      <c r="L109" s="85" t="str">
        <f t="shared" si="14"/>
        <v>Yes</v>
      </c>
    </row>
    <row r="110" spans="1:12" x14ac:dyDescent="0.25">
      <c r="A110" s="142" t="s">
        <v>617</v>
      </c>
      <c r="B110" s="21" t="s">
        <v>213</v>
      </c>
      <c r="C110" s="22">
        <v>40298</v>
      </c>
      <c r="D110" s="7" t="str">
        <f t="shared" si="11"/>
        <v>N/A</v>
      </c>
      <c r="E110" s="22">
        <v>38148</v>
      </c>
      <c r="F110" s="7" t="str">
        <f t="shared" si="12"/>
        <v>N/A</v>
      </c>
      <c r="G110" s="22">
        <v>39399</v>
      </c>
      <c r="H110" s="7" t="str">
        <f t="shared" si="13"/>
        <v>N/A</v>
      </c>
      <c r="I110" s="8">
        <v>-5.34</v>
      </c>
      <c r="J110" s="8">
        <v>3.2789999999999999</v>
      </c>
      <c r="K110" s="25" t="s">
        <v>734</v>
      </c>
      <c r="L110" s="85" t="str">
        <f t="shared" si="14"/>
        <v>Yes</v>
      </c>
    </row>
    <row r="111" spans="1:12" x14ac:dyDescent="0.25">
      <c r="A111" s="142" t="s">
        <v>1422</v>
      </c>
      <c r="B111" s="21" t="s">
        <v>213</v>
      </c>
      <c r="C111" s="26">
        <v>892.71403047000001</v>
      </c>
      <c r="D111" s="7" t="str">
        <f t="shared" si="11"/>
        <v>N/A</v>
      </c>
      <c r="E111" s="26">
        <v>953.79658172999996</v>
      </c>
      <c r="F111" s="7" t="str">
        <f t="shared" si="12"/>
        <v>N/A</v>
      </c>
      <c r="G111" s="26">
        <v>722.75070432999996</v>
      </c>
      <c r="H111" s="7" t="str">
        <f t="shared" si="13"/>
        <v>N/A</v>
      </c>
      <c r="I111" s="8">
        <v>6.8419999999999996</v>
      </c>
      <c r="J111" s="8">
        <v>-24.2</v>
      </c>
      <c r="K111" s="25" t="s">
        <v>734</v>
      </c>
      <c r="L111" s="85" t="str">
        <f t="shared" si="14"/>
        <v>Yes</v>
      </c>
    </row>
    <row r="112" spans="1:12" x14ac:dyDescent="0.25">
      <c r="A112" s="142" t="s">
        <v>618</v>
      </c>
      <c r="B112" s="21" t="s">
        <v>213</v>
      </c>
      <c r="C112" s="26">
        <v>38964035</v>
      </c>
      <c r="D112" s="7" t="str">
        <f t="shared" si="11"/>
        <v>N/A</v>
      </c>
      <c r="E112" s="26">
        <v>44221903</v>
      </c>
      <c r="F112" s="7" t="str">
        <f t="shared" si="12"/>
        <v>N/A</v>
      </c>
      <c r="G112" s="26">
        <v>53123928</v>
      </c>
      <c r="H112" s="7" t="str">
        <f t="shared" si="13"/>
        <v>N/A</v>
      </c>
      <c r="I112" s="8">
        <v>13.49</v>
      </c>
      <c r="J112" s="8">
        <v>20.13</v>
      </c>
      <c r="K112" s="25" t="s">
        <v>734</v>
      </c>
      <c r="L112" s="85" t="str">
        <f t="shared" si="14"/>
        <v>Yes</v>
      </c>
    </row>
    <row r="113" spans="1:12" x14ac:dyDescent="0.25">
      <c r="A113" s="142" t="s">
        <v>619</v>
      </c>
      <c r="B113" s="21" t="s">
        <v>213</v>
      </c>
      <c r="C113" s="22">
        <v>46045</v>
      </c>
      <c r="D113" s="7" t="str">
        <f t="shared" si="11"/>
        <v>N/A</v>
      </c>
      <c r="E113" s="22">
        <v>44737</v>
      </c>
      <c r="F113" s="7" t="str">
        <f t="shared" si="12"/>
        <v>N/A</v>
      </c>
      <c r="G113" s="22">
        <v>45311</v>
      </c>
      <c r="H113" s="7" t="str">
        <f t="shared" si="13"/>
        <v>N/A</v>
      </c>
      <c r="I113" s="8">
        <v>-2.84</v>
      </c>
      <c r="J113" s="8">
        <v>1.2829999999999999</v>
      </c>
      <c r="K113" s="25" t="s">
        <v>734</v>
      </c>
      <c r="L113" s="85" t="str">
        <f t="shared" si="14"/>
        <v>Yes</v>
      </c>
    </row>
    <row r="114" spans="1:12" x14ac:dyDescent="0.25">
      <c r="A114" s="142" t="s">
        <v>1423</v>
      </c>
      <c r="B114" s="21" t="s">
        <v>213</v>
      </c>
      <c r="C114" s="26">
        <v>846.21641871999998</v>
      </c>
      <c r="D114" s="7" t="str">
        <f t="shared" si="11"/>
        <v>N/A</v>
      </c>
      <c r="E114" s="26">
        <v>988.48610770000005</v>
      </c>
      <c r="F114" s="7" t="str">
        <f t="shared" si="12"/>
        <v>N/A</v>
      </c>
      <c r="G114" s="26">
        <v>1172.4289466</v>
      </c>
      <c r="H114" s="7" t="str">
        <f t="shared" si="13"/>
        <v>N/A</v>
      </c>
      <c r="I114" s="8">
        <v>16.809999999999999</v>
      </c>
      <c r="J114" s="8">
        <v>18.61</v>
      </c>
      <c r="K114" s="25" t="s">
        <v>734</v>
      </c>
      <c r="L114" s="85" t="str">
        <f t="shared" si="14"/>
        <v>Yes</v>
      </c>
    </row>
    <row r="115" spans="1:12" ht="25" x14ac:dyDescent="0.25">
      <c r="A115" s="142" t="s">
        <v>620</v>
      </c>
      <c r="B115" s="21" t="s">
        <v>213</v>
      </c>
      <c r="C115" s="26">
        <v>42753796</v>
      </c>
      <c r="D115" s="7" t="str">
        <f t="shared" si="11"/>
        <v>N/A</v>
      </c>
      <c r="E115" s="26">
        <v>41169034</v>
      </c>
      <c r="F115" s="7" t="str">
        <f t="shared" si="12"/>
        <v>N/A</v>
      </c>
      <c r="G115" s="26">
        <v>33796968</v>
      </c>
      <c r="H115" s="7" t="str">
        <f t="shared" si="13"/>
        <v>N/A</v>
      </c>
      <c r="I115" s="8">
        <v>-3.71</v>
      </c>
      <c r="J115" s="8">
        <v>-17.899999999999999</v>
      </c>
      <c r="K115" s="25" t="s">
        <v>734</v>
      </c>
      <c r="L115" s="85" t="str">
        <f t="shared" si="14"/>
        <v>Yes</v>
      </c>
    </row>
    <row r="116" spans="1:12" x14ac:dyDescent="0.25">
      <c r="A116" s="145" t="s">
        <v>621</v>
      </c>
      <c r="B116" s="22" t="s">
        <v>213</v>
      </c>
      <c r="C116" s="22">
        <v>24178</v>
      </c>
      <c r="D116" s="7" t="str">
        <f t="shared" si="11"/>
        <v>N/A</v>
      </c>
      <c r="E116" s="22">
        <v>23818</v>
      </c>
      <c r="F116" s="7" t="str">
        <f t="shared" si="12"/>
        <v>N/A</v>
      </c>
      <c r="G116" s="22">
        <v>19666</v>
      </c>
      <c r="H116" s="7" t="str">
        <f t="shared" si="13"/>
        <v>N/A</v>
      </c>
      <c r="I116" s="8">
        <v>-1.49</v>
      </c>
      <c r="J116" s="8">
        <v>-17.399999999999999</v>
      </c>
      <c r="K116" s="1" t="s">
        <v>734</v>
      </c>
      <c r="L116" s="85" t="str">
        <f t="shared" si="14"/>
        <v>Yes</v>
      </c>
    </row>
    <row r="117" spans="1:12" x14ac:dyDescent="0.25">
      <c r="A117" s="142" t="s">
        <v>1424</v>
      </c>
      <c r="B117" s="21" t="s">
        <v>213</v>
      </c>
      <c r="C117" s="26">
        <v>1768.2933244999999</v>
      </c>
      <c r="D117" s="7" t="str">
        <f t="shared" si="11"/>
        <v>N/A</v>
      </c>
      <c r="E117" s="26">
        <v>1728.4840876999999</v>
      </c>
      <c r="F117" s="7" t="str">
        <f t="shared" si="12"/>
        <v>N/A</v>
      </c>
      <c r="G117" s="26">
        <v>1718.5481542</v>
      </c>
      <c r="H117" s="7" t="str">
        <f t="shared" si="13"/>
        <v>N/A</v>
      </c>
      <c r="I117" s="8">
        <v>-2.25</v>
      </c>
      <c r="J117" s="8">
        <v>-0.57499999999999996</v>
      </c>
      <c r="K117" s="25" t="s">
        <v>734</v>
      </c>
      <c r="L117" s="85" t="str">
        <f t="shared" si="14"/>
        <v>Yes</v>
      </c>
    </row>
    <row r="118" spans="1:12" ht="25" x14ac:dyDescent="0.25">
      <c r="A118" s="142" t="s">
        <v>622</v>
      </c>
      <c r="B118" s="21" t="s">
        <v>213</v>
      </c>
      <c r="C118" s="26">
        <v>3538369</v>
      </c>
      <c r="D118" s="7" t="str">
        <f t="shared" si="11"/>
        <v>N/A</v>
      </c>
      <c r="E118" s="26">
        <v>3944397</v>
      </c>
      <c r="F118" s="7" t="str">
        <f t="shared" si="12"/>
        <v>N/A</v>
      </c>
      <c r="G118" s="26">
        <v>2428401</v>
      </c>
      <c r="H118" s="7" t="str">
        <f t="shared" si="13"/>
        <v>N/A</v>
      </c>
      <c r="I118" s="8">
        <v>11.48</v>
      </c>
      <c r="J118" s="8">
        <v>-38.4</v>
      </c>
      <c r="K118" s="25" t="s">
        <v>734</v>
      </c>
      <c r="L118" s="85" t="str">
        <f t="shared" si="14"/>
        <v>No</v>
      </c>
    </row>
    <row r="119" spans="1:12" x14ac:dyDescent="0.25">
      <c r="A119" s="142" t="s">
        <v>623</v>
      </c>
      <c r="B119" s="21" t="s">
        <v>213</v>
      </c>
      <c r="C119" s="22">
        <v>3244</v>
      </c>
      <c r="D119" s="7" t="str">
        <f t="shared" si="11"/>
        <v>N/A</v>
      </c>
      <c r="E119" s="22">
        <v>3363</v>
      </c>
      <c r="F119" s="7" t="str">
        <f t="shared" si="12"/>
        <v>N/A</v>
      </c>
      <c r="G119" s="22">
        <v>3028</v>
      </c>
      <c r="H119" s="7" t="str">
        <f t="shared" si="13"/>
        <v>N/A</v>
      </c>
      <c r="I119" s="8">
        <v>3.6680000000000001</v>
      </c>
      <c r="J119" s="8">
        <v>-9.9600000000000009</v>
      </c>
      <c r="K119" s="25" t="s">
        <v>734</v>
      </c>
      <c r="L119" s="85" t="str">
        <f t="shared" si="14"/>
        <v>Yes</v>
      </c>
    </row>
    <row r="120" spans="1:12" x14ac:dyDescent="0.25">
      <c r="A120" s="142" t="s">
        <v>1425</v>
      </c>
      <c r="B120" s="21" t="s">
        <v>213</v>
      </c>
      <c r="C120" s="26">
        <v>1090.7426017</v>
      </c>
      <c r="D120" s="7" t="str">
        <f t="shared" si="11"/>
        <v>N/A</v>
      </c>
      <c r="E120" s="26">
        <v>1172.8804639</v>
      </c>
      <c r="F120" s="7" t="str">
        <f t="shared" si="12"/>
        <v>N/A</v>
      </c>
      <c r="G120" s="26">
        <v>801.98183619999998</v>
      </c>
      <c r="H120" s="7" t="str">
        <f t="shared" si="13"/>
        <v>N/A</v>
      </c>
      <c r="I120" s="8">
        <v>7.53</v>
      </c>
      <c r="J120" s="8">
        <v>-31.6</v>
      </c>
      <c r="K120" s="25" t="s">
        <v>734</v>
      </c>
      <c r="L120" s="85" t="str">
        <f t="shared" si="14"/>
        <v>No</v>
      </c>
    </row>
    <row r="121" spans="1:12" ht="25" x14ac:dyDescent="0.25">
      <c r="A121" s="142" t="s">
        <v>624</v>
      </c>
      <c r="B121" s="21" t="s">
        <v>213</v>
      </c>
      <c r="C121" s="26">
        <v>0</v>
      </c>
      <c r="D121" s="7" t="str">
        <f t="shared" si="11"/>
        <v>N/A</v>
      </c>
      <c r="E121" s="26">
        <v>0</v>
      </c>
      <c r="F121" s="7" t="str">
        <f t="shared" si="12"/>
        <v>N/A</v>
      </c>
      <c r="G121" s="26">
        <v>1173207</v>
      </c>
      <c r="H121" s="7" t="str">
        <f t="shared" si="13"/>
        <v>N/A</v>
      </c>
      <c r="I121" s="8" t="s">
        <v>1750</v>
      </c>
      <c r="J121" s="8" t="s">
        <v>1750</v>
      </c>
      <c r="K121" s="25" t="s">
        <v>734</v>
      </c>
      <c r="L121" s="85" t="str">
        <f t="shared" si="14"/>
        <v>N/A</v>
      </c>
    </row>
    <row r="122" spans="1:12" x14ac:dyDescent="0.25">
      <c r="A122" s="142" t="s">
        <v>625</v>
      </c>
      <c r="B122" s="21" t="s">
        <v>213</v>
      </c>
      <c r="C122" s="22">
        <v>0</v>
      </c>
      <c r="D122" s="7" t="str">
        <f t="shared" si="11"/>
        <v>N/A</v>
      </c>
      <c r="E122" s="22">
        <v>0</v>
      </c>
      <c r="F122" s="7" t="str">
        <f t="shared" si="12"/>
        <v>N/A</v>
      </c>
      <c r="G122" s="22">
        <v>1380</v>
      </c>
      <c r="H122" s="7" t="str">
        <f t="shared" si="13"/>
        <v>N/A</v>
      </c>
      <c r="I122" s="8" t="s">
        <v>1750</v>
      </c>
      <c r="J122" s="8" t="s">
        <v>1750</v>
      </c>
      <c r="K122" s="25" t="s">
        <v>734</v>
      </c>
      <c r="L122" s="85" t="str">
        <f t="shared" si="14"/>
        <v>N/A</v>
      </c>
    </row>
    <row r="123" spans="1:12" ht="25" x14ac:dyDescent="0.25">
      <c r="A123" s="142" t="s">
        <v>1426</v>
      </c>
      <c r="B123" s="21" t="s">
        <v>213</v>
      </c>
      <c r="C123" s="26" t="s">
        <v>1750</v>
      </c>
      <c r="D123" s="7" t="str">
        <f t="shared" si="11"/>
        <v>N/A</v>
      </c>
      <c r="E123" s="26" t="s">
        <v>1750</v>
      </c>
      <c r="F123" s="7" t="str">
        <f t="shared" si="12"/>
        <v>N/A</v>
      </c>
      <c r="G123" s="26">
        <v>850.15</v>
      </c>
      <c r="H123" s="7" t="str">
        <f t="shared" si="13"/>
        <v>N/A</v>
      </c>
      <c r="I123" s="8" t="s">
        <v>1750</v>
      </c>
      <c r="J123" s="8" t="s">
        <v>1750</v>
      </c>
      <c r="K123" s="25" t="s">
        <v>734</v>
      </c>
      <c r="L123" s="85" t="str">
        <f t="shared" si="14"/>
        <v>N/A</v>
      </c>
    </row>
    <row r="124" spans="1:12" ht="25" x14ac:dyDescent="0.25">
      <c r="A124" s="142" t="s">
        <v>626</v>
      </c>
      <c r="B124" s="21" t="s">
        <v>213</v>
      </c>
      <c r="C124" s="26">
        <v>2949208</v>
      </c>
      <c r="D124" s="7" t="str">
        <f t="shared" si="11"/>
        <v>N/A</v>
      </c>
      <c r="E124" s="26">
        <v>3131151</v>
      </c>
      <c r="F124" s="7" t="str">
        <f t="shared" si="12"/>
        <v>N/A</v>
      </c>
      <c r="G124" s="26">
        <v>7282438</v>
      </c>
      <c r="H124" s="7" t="str">
        <f t="shared" si="13"/>
        <v>N/A</v>
      </c>
      <c r="I124" s="8">
        <v>6.1689999999999996</v>
      </c>
      <c r="J124" s="8">
        <v>132.6</v>
      </c>
      <c r="K124" s="25" t="s">
        <v>734</v>
      </c>
      <c r="L124" s="85" t="str">
        <f t="shared" si="14"/>
        <v>No</v>
      </c>
    </row>
    <row r="125" spans="1:12" x14ac:dyDescent="0.25">
      <c r="A125" s="142" t="s">
        <v>627</v>
      </c>
      <c r="B125" s="21" t="s">
        <v>213</v>
      </c>
      <c r="C125" s="22">
        <v>4027</v>
      </c>
      <c r="D125" s="7" t="str">
        <f t="shared" si="11"/>
        <v>N/A</v>
      </c>
      <c r="E125" s="22">
        <v>4341</v>
      </c>
      <c r="F125" s="7" t="str">
        <f t="shared" si="12"/>
        <v>N/A</v>
      </c>
      <c r="G125" s="22">
        <v>8073</v>
      </c>
      <c r="H125" s="7" t="str">
        <f t="shared" si="13"/>
        <v>N/A</v>
      </c>
      <c r="I125" s="8">
        <v>7.7969999999999997</v>
      </c>
      <c r="J125" s="8">
        <v>85.97</v>
      </c>
      <c r="K125" s="25" t="s">
        <v>734</v>
      </c>
      <c r="L125" s="85" t="str">
        <f t="shared" si="14"/>
        <v>No</v>
      </c>
    </row>
    <row r="126" spans="1:12" ht="25" x14ac:dyDescent="0.25">
      <c r="A126" s="142" t="s">
        <v>1427</v>
      </c>
      <c r="B126" s="21" t="s">
        <v>213</v>
      </c>
      <c r="C126" s="26">
        <v>732.35857958999998</v>
      </c>
      <c r="D126" s="7" t="str">
        <f t="shared" si="11"/>
        <v>N/A</v>
      </c>
      <c r="E126" s="26">
        <v>721.29716655000004</v>
      </c>
      <c r="F126" s="7" t="str">
        <f t="shared" si="12"/>
        <v>N/A</v>
      </c>
      <c r="G126" s="26">
        <v>902.07333086000006</v>
      </c>
      <c r="H126" s="7" t="str">
        <f t="shared" si="13"/>
        <v>N/A</v>
      </c>
      <c r="I126" s="8">
        <v>-1.51</v>
      </c>
      <c r="J126" s="8">
        <v>25.06</v>
      </c>
      <c r="K126" s="25" t="s">
        <v>734</v>
      </c>
      <c r="L126" s="85" t="str">
        <f t="shared" si="14"/>
        <v>Yes</v>
      </c>
    </row>
    <row r="127" spans="1:12" ht="25" x14ac:dyDescent="0.25">
      <c r="A127" s="142" t="s">
        <v>628</v>
      </c>
      <c r="B127" s="21" t="s">
        <v>213</v>
      </c>
      <c r="C127" s="26">
        <v>4840636</v>
      </c>
      <c r="D127" s="7" t="str">
        <f t="shared" si="11"/>
        <v>N/A</v>
      </c>
      <c r="E127" s="26">
        <v>6097253</v>
      </c>
      <c r="F127" s="7" t="str">
        <f t="shared" si="12"/>
        <v>N/A</v>
      </c>
      <c r="G127" s="26">
        <v>5287051</v>
      </c>
      <c r="H127" s="7" t="str">
        <f t="shared" si="13"/>
        <v>N/A</v>
      </c>
      <c r="I127" s="8">
        <v>25.96</v>
      </c>
      <c r="J127" s="8">
        <v>-13.3</v>
      </c>
      <c r="K127" s="25" t="s">
        <v>734</v>
      </c>
      <c r="L127" s="85" t="str">
        <f t="shared" si="14"/>
        <v>Yes</v>
      </c>
    </row>
    <row r="128" spans="1:12" x14ac:dyDescent="0.25">
      <c r="A128" s="142" t="s">
        <v>629</v>
      </c>
      <c r="B128" s="21" t="s">
        <v>213</v>
      </c>
      <c r="C128" s="22">
        <v>5087</v>
      </c>
      <c r="D128" s="7" t="str">
        <f t="shared" si="11"/>
        <v>N/A</v>
      </c>
      <c r="E128" s="22">
        <v>5024</v>
      </c>
      <c r="F128" s="7" t="str">
        <f t="shared" si="12"/>
        <v>N/A</v>
      </c>
      <c r="G128" s="22">
        <v>4073</v>
      </c>
      <c r="H128" s="7" t="str">
        <f t="shared" si="13"/>
        <v>N/A</v>
      </c>
      <c r="I128" s="8">
        <v>-1.24</v>
      </c>
      <c r="J128" s="8">
        <v>-18.899999999999999</v>
      </c>
      <c r="K128" s="25" t="s">
        <v>734</v>
      </c>
      <c r="L128" s="85" t="str">
        <f t="shared" si="14"/>
        <v>Yes</v>
      </c>
    </row>
    <row r="129" spans="1:12" ht="25" x14ac:dyDescent="0.25">
      <c r="A129" s="142" t="s">
        <v>1428</v>
      </c>
      <c r="B129" s="21" t="s">
        <v>213</v>
      </c>
      <c r="C129" s="26">
        <v>951.56988402000002</v>
      </c>
      <c r="D129" s="7" t="str">
        <f t="shared" si="11"/>
        <v>N/A</v>
      </c>
      <c r="E129" s="26">
        <v>1213.6251990000001</v>
      </c>
      <c r="F129" s="7" t="str">
        <f t="shared" si="12"/>
        <v>N/A</v>
      </c>
      <c r="G129" s="26">
        <v>1298.0729191999999</v>
      </c>
      <c r="H129" s="7" t="str">
        <f t="shared" si="13"/>
        <v>N/A</v>
      </c>
      <c r="I129" s="8">
        <v>27.54</v>
      </c>
      <c r="J129" s="8">
        <v>6.9580000000000002</v>
      </c>
      <c r="K129" s="25" t="s">
        <v>734</v>
      </c>
      <c r="L129" s="85" t="str">
        <f t="shared" si="14"/>
        <v>Yes</v>
      </c>
    </row>
    <row r="130" spans="1:12" ht="25" x14ac:dyDescent="0.25">
      <c r="A130" s="142" t="s">
        <v>630</v>
      </c>
      <c r="B130" s="21" t="s">
        <v>213</v>
      </c>
      <c r="C130" s="26">
        <v>65835</v>
      </c>
      <c r="D130" s="7" t="str">
        <f t="shared" si="11"/>
        <v>N/A</v>
      </c>
      <c r="E130" s="26">
        <v>62669</v>
      </c>
      <c r="F130" s="7" t="str">
        <f t="shared" si="12"/>
        <v>N/A</v>
      </c>
      <c r="G130" s="26">
        <v>2666217</v>
      </c>
      <c r="H130" s="7" t="str">
        <f t="shared" si="13"/>
        <v>N/A</v>
      </c>
      <c r="I130" s="8">
        <v>-4.8099999999999996</v>
      </c>
      <c r="J130" s="8">
        <v>4154</v>
      </c>
      <c r="K130" s="25" t="s">
        <v>734</v>
      </c>
      <c r="L130" s="85" t="str">
        <f t="shared" si="14"/>
        <v>No</v>
      </c>
    </row>
    <row r="131" spans="1:12" x14ac:dyDescent="0.25">
      <c r="A131" s="142" t="s">
        <v>631</v>
      </c>
      <c r="B131" s="21" t="s">
        <v>213</v>
      </c>
      <c r="C131" s="22">
        <v>899</v>
      </c>
      <c r="D131" s="7" t="str">
        <f t="shared" si="11"/>
        <v>N/A</v>
      </c>
      <c r="E131" s="22">
        <v>907</v>
      </c>
      <c r="F131" s="7" t="str">
        <f t="shared" si="12"/>
        <v>N/A</v>
      </c>
      <c r="G131" s="22">
        <v>3462</v>
      </c>
      <c r="H131" s="7" t="str">
        <f t="shared" si="13"/>
        <v>N/A</v>
      </c>
      <c r="I131" s="8">
        <v>0.88990000000000002</v>
      </c>
      <c r="J131" s="8">
        <v>281.7</v>
      </c>
      <c r="K131" s="25" t="s">
        <v>734</v>
      </c>
      <c r="L131" s="85" t="str">
        <f t="shared" si="14"/>
        <v>No</v>
      </c>
    </row>
    <row r="132" spans="1:12" ht="25" x14ac:dyDescent="0.25">
      <c r="A132" s="142" t="s">
        <v>1429</v>
      </c>
      <c r="B132" s="21" t="s">
        <v>213</v>
      </c>
      <c r="C132" s="26">
        <v>73.231368187000001</v>
      </c>
      <c r="D132" s="7" t="str">
        <f t="shared" si="11"/>
        <v>N/A</v>
      </c>
      <c r="E132" s="26">
        <v>69.094818082000003</v>
      </c>
      <c r="F132" s="7" t="str">
        <f t="shared" si="12"/>
        <v>N/A</v>
      </c>
      <c r="G132" s="26">
        <v>770.13778162999995</v>
      </c>
      <c r="H132" s="7" t="str">
        <f t="shared" si="13"/>
        <v>N/A</v>
      </c>
      <c r="I132" s="8">
        <v>-5.65</v>
      </c>
      <c r="J132" s="8">
        <v>1015</v>
      </c>
      <c r="K132" s="25" t="s">
        <v>734</v>
      </c>
      <c r="L132" s="85" t="str">
        <f t="shared" si="14"/>
        <v>No</v>
      </c>
    </row>
    <row r="133" spans="1:12" x14ac:dyDescent="0.25">
      <c r="A133" s="142" t="s">
        <v>632</v>
      </c>
      <c r="B133" s="21" t="s">
        <v>213</v>
      </c>
      <c r="C133" s="26">
        <v>1161872</v>
      </c>
      <c r="D133" s="7" t="str">
        <f t="shared" si="11"/>
        <v>N/A</v>
      </c>
      <c r="E133" s="26">
        <v>1146680</v>
      </c>
      <c r="F133" s="7" t="str">
        <f t="shared" si="12"/>
        <v>N/A</v>
      </c>
      <c r="G133" s="26">
        <v>1170297</v>
      </c>
      <c r="H133" s="7" t="str">
        <f t="shared" si="13"/>
        <v>N/A</v>
      </c>
      <c r="I133" s="8">
        <v>-1.31</v>
      </c>
      <c r="J133" s="8">
        <v>2.06</v>
      </c>
      <c r="K133" s="25" t="s">
        <v>734</v>
      </c>
      <c r="L133" s="85" t="str">
        <f t="shared" si="14"/>
        <v>Yes</v>
      </c>
    </row>
    <row r="134" spans="1:12" x14ac:dyDescent="0.25">
      <c r="A134" s="142" t="s">
        <v>633</v>
      </c>
      <c r="B134" s="21" t="s">
        <v>213</v>
      </c>
      <c r="C134" s="22">
        <v>165</v>
      </c>
      <c r="D134" s="7" t="str">
        <f t="shared" si="11"/>
        <v>N/A</v>
      </c>
      <c r="E134" s="22">
        <v>148</v>
      </c>
      <c r="F134" s="7" t="str">
        <f t="shared" si="12"/>
        <v>N/A</v>
      </c>
      <c r="G134" s="22">
        <v>159</v>
      </c>
      <c r="H134" s="7" t="str">
        <f t="shared" si="13"/>
        <v>N/A</v>
      </c>
      <c r="I134" s="8">
        <v>-10.3</v>
      </c>
      <c r="J134" s="8">
        <v>7.4320000000000004</v>
      </c>
      <c r="K134" s="25" t="s">
        <v>734</v>
      </c>
      <c r="L134" s="85" t="str">
        <f t="shared" si="14"/>
        <v>Yes</v>
      </c>
    </row>
    <row r="135" spans="1:12" x14ac:dyDescent="0.25">
      <c r="A135" s="142" t="s">
        <v>1430</v>
      </c>
      <c r="B135" s="21" t="s">
        <v>213</v>
      </c>
      <c r="C135" s="26">
        <v>7041.6484848</v>
      </c>
      <c r="D135" s="7" t="str">
        <f t="shared" si="11"/>
        <v>N/A</v>
      </c>
      <c r="E135" s="26">
        <v>7747.8378377999998</v>
      </c>
      <c r="F135" s="7" t="str">
        <f t="shared" si="12"/>
        <v>N/A</v>
      </c>
      <c r="G135" s="26">
        <v>7360.3584905999996</v>
      </c>
      <c r="H135" s="7" t="str">
        <f t="shared" si="13"/>
        <v>N/A</v>
      </c>
      <c r="I135" s="8">
        <v>10.029999999999999</v>
      </c>
      <c r="J135" s="8">
        <v>-5</v>
      </c>
      <c r="K135" s="25" t="s">
        <v>734</v>
      </c>
      <c r="L135" s="85" t="str">
        <f t="shared" si="14"/>
        <v>Yes</v>
      </c>
    </row>
    <row r="136" spans="1:12" ht="25" x14ac:dyDescent="0.25">
      <c r="A136" s="142" t="s">
        <v>634</v>
      </c>
      <c r="B136" s="21" t="s">
        <v>213</v>
      </c>
      <c r="C136" s="26">
        <v>3085600</v>
      </c>
      <c r="D136" s="7" t="str">
        <f t="shared" si="11"/>
        <v>N/A</v>
      </c>
      <c r="E136" s="26">
        <v>3300919</v>
      </c>
      <c r="F136" s="7" t="str">
        <f t="shared" si="12"/>
        <v>N/A</v>
      </c>
      <c r="G136" s="26">
        <v>5066824</v>
      </c>
      <c r="H136" s="7" t="str">
        <f t="shared" si="13"/>
        <v>N/A</v>
      </c>
      <c r="I136" s="8">
        <v>6.9779999999999998</v>
      </c>
      <c r="J136" s="8">
        <v>53.5</v>
      </c>
      <c r="K136" s="25" t="s">
        <v>734</v>
      </c>
      <c r="L136" s="85" t="str">
        <f>IF(J136="Div by 0", "N/A", IF(OR(J136="N/A",K136="N/A"),"N/A", IF(J136&gt;VALUE(MID(K136,1,2)), "No", IF(J136&lt;-1*VALUE(MID(K136,1,2)), "No", "Yes"))))</f>
        <v>No</v>
      </c>
    </row>
    <row r="137" spans="1:12" x14ac:dyDescent="0.25">
      <c r="A137" s="142" t="s">
        <v>635</v>
      </c>
      <c r="B137" s="21" t="s">
        <v>213</v>
      </c>
      <c r="C137" s="22">
        <v>16674</v>
      </c>
      <c r="D137" s="7" t="str">
        <f t="shared" si="11"/>
        <v>N/A</v>
      </c>
      <c r="E137" s="22">
        <v>18008</v>
      </c>
      <c r="F137" s="7" t="str">
        <f t="shared" si="12"/>
        <v>N/A</v>
      </c>
      <c r="G137" s="22">
        <v>19287</v>
      </c>
      <c r="H137" s="7" t="str">
        <f t="shared" si="13"/>
        <v>N/A</v>
      </c>
      <c r="I137" s="8">
        <v>8</v>
      </c>
      <c r="J137" s="8">
        <v>7.1020000000000003</v>
      </c>
      <c r="K137" s="25" t="s">
        <v>734</v>
      </c>
      <c r="L137" s="85" t="str">
        <f t="shared" ref="L137:L141" si="15">IF(J137="Div by 0", "N/A", IF(OR(J137="N/A",K137="N/A"),"N/A", IF(J137&gt;VALUE(MID(K137,1,2)), "No", IF(J137&lt;-1*VALUE(MID(K137,1,2)), "No", "Yes"))))</f>
        <v>Yes</v>
      </c>
    </row>
    <row r="138" spans="1:12" ht="25" x14ac:dyDescent="0.25">
      <c r="A138" s="142" t="s">
        <v>1431</v>
      </c>
      <c r="B138" s="21" t="s">
        <v>213</v>
      </c>
      <c r="C138" s="26">
        <v>185.05457598999999</v>
      </c>
      <c r="D138" s="7" t="str">
        <f t="shared" si="11"/>
        <v>N/A</v>
      </c>
      <c r="E138" s="26">
        <v>183.30292091999999</v>
      </c>
      <c r="F138" s="7" t="str">
        <f t="shared" si="12"/>
        <v>N/A</v>
      </c>
      <c r="G138" s="26">
        <v>262.70669363000002</v>
      </c>
      <c r="H138" s="7" t="str">
        <f t="shared" si="13"/>
        <v>N/A</v>
      </c>
      <c r="I138" s="8">
        <v>-0.94699999999999995</v>
      </c>
      <c r="J138" s="8">
        <v>43.32</v>
      </c>
      <c r="K138" s="25" t="s">
        <v>734</v>
      </c>
      <c r="L138" s="85" t="str">
        <f t="shared" si="15"/>
        <v>No</v>
      </c>
    </row>
    <row r="139" spans="1:12" ht="25" x14ac:dyDescent="0.25">
      <c r="A139" s="142" t="s">
        <v>636</v>
      </c>
      <c r="B139" s="21" t="s">
        <v>213</v>
      </c>
      <c r="C139" s="26">
        <v>0</v>
      </c>
      <c r="D139" s="7" t="str">
        <f t="shared" si="11"/>
        <v>N/A</v>
      </c>
      <c r="E139" s="26">
        <v>0</v>
      </c>
      <c r="F139" s="7" t="str">
        <f t="shared" si="12"/>
        <v>N/A</v>
      </c>
      <c r="G139" s="26">
        <v>3382664</v>
      </c>
      <c r="H139" s="7" t="str">
        <f t="shared" si="13"/>
        <v>N/A</v>
      </c>
      <c r="I139" s="8" t="s">
        <v>1750</v>
      </c>
      <c r="J139" s="8" t="s">
        <v>1750</v>
      </c>
      <c r="K139" s="25" t="s">
        <v>734</v>
      </c>
      <c r="L139" s="85" t="str">
        <f t="shared" si="15"/>
        <v>N/A</v>
      </c>
    </row>
    <row r="140" spans="1:12" x14ac:dyDescent="0.25">
      <c r="A140" s="142" t="s">
        <v>637</v>
      </c>
      <c r="B140" s="21" t="s">
        <v>213</v>
      </c>
      <c r="C140" s="22">
        <v>0</v>
      </c>
      <c r="D140" s="7" t="str">
        <f t="shared" si="11"/>
        <v>N/A</v>
      </c>
      <c r="E140" s="22">
        <v>0</v>
      </c>
      <c r="F140" s="7" t="str">
        <f t="shared" si="12"/>
        <v>N/A</v>
      </c>
      <c r="G140" s="22">
        <v>9150</v>
      </c>
      <c r="H140" s="7" t="str">
        <f t="shared" si="13"/>
        <v>N/A</v>
      </c>
      <c r="I140" s="8" t="s">
        <v>1750</v>
      </c>
      <c r="J140" s="8" t="s">
        <v>1750</v>
      </c>
      <c r="K140" s="25" t="s">
        <v>734</v>
      </c>
      <c r="L140" s="85" t="str">
        <f t="shared" si="15"/>
        <v>N/A</v>
      </c>
    </row>
    <row r="141" spans="1:12" ht="25" x14ac:dyDescent="0.25">
      <c r="A141" s="142" t="s">
        <v>1432</v>
      </c>
      <c r="B141" s="21" t="s">
        <v>213</v>
      </c>
      <c r="C141" s="26" t="s">
        <v>1750</v>
      </c>
      <c r="D141" s="7" t="str">
        <f t="shared" si="11"/>
        <v>N/A</v>
      </c>
      <c r="E141" s="26" t="s">
        <v>1750</v>
      </c>
      <c r="F141" s="7" t="str">
        <f t="shared" si="12"/>
        <v>N/A</v>
      </c>
      <c r="G141" s="26">
        <v>369.69005464000003</v>
      </c>
      <c r="H141" s="7" t="str">
        <f t="shared" si="13"/>
        <v>N/A</v>
      </c>
      <c r="I141" s="8" t="s">
        <v>1750</v>
      </c>
      <c r="J141" s="8" t="s">
        <v>1750</v>
      </c>
      <c r="K141" s="25" t="s">
        <v>734</v>
      </c>
      <c r="L141" s="85" t="str">
        <f t="shared" si="15"/>
        <v>N/A</v>
      </c>
    </row>
    <row r="142" spans="1:12" ht="25" x14ac:dyDescent="0.25">
      <c r="A142" s="142" t="s">
        <v>638</v>
      </c>
      <c r="B142" s="21" t="s">
        <v>213</v>
      </c>
      <c r="C142" s="26">
        <v>16739172</v>
      </c>
      <c r="D142" s="7" t="str">
        <f t="shared" si="11"/>
        <v>N/A</v>
      </c>
      <c r="E142" s="26">
        <v>17023227</v>
      </c>
      <c r="F142" s="7" t="str">
        <f t="shared" si="12"/>
        <v>N/A</v>
      </c>
      <c r="G142" s="26">
        <v>14659796</v>
      </c>
      <c r="H142" s="7" t="str">
        <f t="shared" si="13"/>
        <v>N/A</v>
      </c>
      <c r="I142" s="8">
        <v>1.6970000000000001</v>
      </c>
      <c r="J142" s="8">
        <v>-13.9</v>
      </c>
      <c r="K142" s="25" t="s">
        <v>734</v>
      </c>
      <c r="L142" s="85" t="str">
        <f t="shared" ref="L142:L153" si="16">IF(J142="Div by 0", "N/A", IF(K142="N/A","N/A", IF(J142&gt;VALUE(MID(K142,1,2)), "No", IF(J142&lt;-1*VALUE(MID(K142,1,2)), "No", "Yes"))))</f>
        <v>Yes</v>
      </c>
    </row>
    <row r="143" spans="1:12" x14ac:dyDescent="0.25">
      <c r="A143" s="142" t="s">
        <v>639</v>
      </c>
      <c r="B143" s="21" t="s">
        <v>213</v>
      </c>
      <c r="C143" s="22">
        <v>16884</v>
      </c>
      <c r="D143" s="7" t="str">
        <f t="shared" si="11"/>
        <v>N/A</v>
      </c>
      <c r="E143" s="22">
        <v>16754</v>
      </c>
      <c r="F143" s="7" t="str">
        <f t="shared" si="12"/>
        <v>N/A</v>
      </c>
      <c r="G143" s="22">
        <v>16982</v>
      </c>
      <c r="H143" s="7" t="str">
        <f t="shared" si="13"/>
        <v>N/A</v>
      </c>
      <c r="I143" s="8">
        <v>-0.77</v>
      </c>
      <c r="J143" s="8">
        <v>1.361</v>
      </c>
      <c r="K143" s="25" t="s">
        <v>734</v>
      </c>
      <c r="L143" s="85" t="str">
        <f t="shared" si="16"/>
        <v>Yes</v>
      </c>
    </row>
    <row r="144" spans="1:12" ht="25" x14ac:dyDescent="0.25">
      <c r="A144" s="142" t="s">
        <v>1433</v>
      </c>
      <c r="B144" s="21" t="s">
        <v>213</v>
      </c>
      <c r="C144" s="26">
        <v>991.42217484000003</v>
      </c>
      <c r="D144" s="7" t="str">
        <f t="shared" si="11"/>
        <v>N/A</v>
      </c>
      <c r="E144" s="26">
        <v>1016.0694162999999</v>
      </c>
      <c r="F144" s="7" t="str">
        <f t="shared" si="12"/>
        <v>N/A</v>
      </c>
      <c r="G144" s="26">
        <v>863.25497585999994</v>
      </c>
      <c r="H144" s="7" t="str">
        <f t="shared" si="13"/>
        <v>N/A</v>
      </c>
      <c r="I144" s="8">
        <v>2.4860000000000002</v>
      </c>
      <c r="J144" s="8">
        <v>-15</v>
      </c>
      <c r="K144" s="25" t="s">
        <v>734</v>
      </c>
      <c r="L144" s="85" t="str">
        <f t="shared" si="16"/>
        <v>Yes</v>
      </c>
    </row>
    <row r="145" spans="1:12" ht="25" x14ac:dyDescent="0.25">
      <c r="A145" s="142" t="s">
        <v>640</v>
      </c>
      <c r="B145" s="21" t="s">
        <v>213</v>
      </c>
      <c r="C145" s="26">
        <v>61181586</v>
      </c>
      <c r="D145" s="7" t="str">
        <f t="shared" ref="D145:D153" si="17">IF($B145="N/A","N/A",IF(C145&gt;10,"No",IF(C145&lt;-10,"No","Yes")))</f>
        <v>N/A</v>
      </c>
      <c r="E145" s="26">
        <v>58297229</v>
      </c>
      <c r="F145" s="7" t="str">
        <f t="shared" ref="F145:F153" si="18">IF($B145="N/A","N/A",IF(E145&gt;10,"No",IF(E145&lt;-10,"No","Yes")))</f>
        <v>N/A</v>
      </c>
      <c r="G145" s="26">
        <v>59008568</v>
      </c>
      <c r="H145" s="7" t="str">
        <f t="shared" ref="H145:H153" si="19">IF($B145="N/A","N/A",IF(G145&gt;10,"No",IF(G145&lt;-10,"No","Yes")))</f>
        <v>N/A</v>
      </c>
      <c r="I145" s="8">
        <v>-4.71</v>
      </c>
      <c r="J145" s="8">
        <v>1.22</v>
      </c>
      <c r="K145" s="25" t="s">
        <v>734</v>
      </c>
      <c r="L145" s="85" t="str">
        <f t="shared" si="16"/>
        <v>Yes</v>
      </c>
    </row>
    <row r="146" spans="1:12" x14ac:dyDescent="0.25">
      <c r="A146" s="142" t="s">
        <v>641</v>
      </c>
      <c r="B146" s="21" t="s">
        <v>213</v>
      </c>
      <c r="C146" s="22">
        <v>1569</v>
      </c>
      <c r="D146" s="7" t="str">
        <f t="shared" si="17"/>
        <v>N/A</v>
      </c>
      <c r="E146" s="22">
        <v>1598</v>
      </c>
      <c r="F146" s="7" t="str">
        <f t="shared" si="18"/>
        <v>N/A</v>
      </c>
      <c r="G146" s="22">
        <v>1697</v>
      </c>
      <c r="H146" s="7" t="str">
        <f t="shared" si="19"/>
        <v>N/A</v>
      </c>
      <c r="I146" s="8">
        <v>1.8480000000000001</v>
      </c>
      <c r="J146" s="8">
        <v>6.1950000000000003</v>
      </c>
      <c r="K146" s="25" t="s">
        <v>734</v>
      </c>
      <c r="L146" s="85" t="str">
        <f t="shared" si="16"/>
        <v>Yes</v>
      </c>
    </row>
    <row r="147" spans="1:12" ht="25" x14ac:dyDescent="0.25">
      <c r="A147" s="142" t="s">
        <v>1434</v>
      </c>
      <c r="B147" s="21" t="s">
        <v>213</v>
      </c>
      <c r="C147" s="26">
        <v>38994</v>
      </c>
      <c r="D147" s="7" t="str">
        <f t="shared" si="17"/>
        <v>N/A</v>
      </c>
      <c r="E147" s="26">
        <v>36481.369836999998</v>
      </c>
      <c r="F147" s="7" t="str">
        <f t="shared" si="18"/>
        <v>N/A</v>
      </c>
      <c r="G147" s="26">
        <v>34772.285209000001</v>
      </c>
      <c r="H147" s="7" t="str">
        <f t="shared" si="19"/>
        <v>N/A</v>
      </c>
      <c r="I147" s="8">
        <v>-6.44</v>
      </c>
      <c r="J147" s="8">
        <v>-4.68</v>
      </c>
      <c r="K147" s="25" t="s">
        <v>734</v>
      </c>
      <c r="L147" s="85" t="str">
        <f t="shared" si="16"/>
        <v>Yes</v>
      </c>
    </row>
    <row r="148" spans="1:12" ht="25" x14ac:dyDescent="0.25">
      <c r="A148" s="142" t="s">
        <v>642</v>
      </c>
      <c r="B148" s="21" t="s">
        <v>213</v>
      </c>
      <c r="C148" s="26">
        <v>25017339</v>
      </c>
      <c r="D148" s="7" t="str">
        <f t="shared" si="17"/>
        <v>N/A</v>
      </c>
      <c r="E148" s="26">
        <v>28633991</v>
      </c>
      <c r="F148" s="7" t="str">
        <f t="shared" si="18"/>
        <v>N/A</v>
      </c>
      <c r="G148" s="26">
        <v>30674428</v>
      </c>
      <c r="H148" s="7" t="str">
        <f t="shared" si="19"/>
        <v>N/A</v>
      </c>
      <c r="I148" s="8">
        <v>14.46</v>
      </c>
      <c r="J148" s="8">
        <v>7.1260000000000003</v>
      </c>
      <c r="K148" s="25" t="s">
        <v>734</v>
      </c>
      <c r="L148" s="85" t="str">
        <f t="shared" si="16"/>
        <v>Yes</v>
      </c>
    </row>
    <row r="149" spans="1:12" x14ac:dyDescent="0.25">
      <c r="A149" s="142" t="s">
        <v>643</v>
      </c>
      <c r="B149" s="21" t="s">
        <v>213</v>
      </c>
      <c r="C149" s="22">
        <v>12212</v>
      </c>
      <c r="D149" s="7" t="str">
        <f t="shared" si="17"/>
        <v>N/A</v>
      </c>
      <c r="E149" s="22">
        <v>12731</v>
      </c>
      <c r="F149" s="7" t="str">
        <f t="shared" si="18"/>
        <v>N/A</v>
      </c>
      <c r="G149" s="22">
        <v>13701</v>
      </c>
      <c r="H149" s="7" t="str">
        <f t="shared" si="19"/>
        <v>N/A</v>
      </c>
      <c r="I149" s="8">
        <v>4.25</v>
      </c>
      <c r="J149" s="8">
        <v>7.6189999999999998</v>
      </c>
      <c r="K149" s="25" t="s">
        <v>734</v>
      </c>
      <c r="L149" s="85" t="str">
        <f t="shared" si="16"/>
        <v>Yes</v>
      </c>
    </row>
    <row r="150" spans="1:12" ht="25" x14ac:dyDescent="0.25">
      <c r="A150" s="142" t="s">
        <v>1435</v>
      </c>
      <c r="B150" s="21" t="s">
        <v>213</v>
      </c>
      <c r="C150" s="26">
        <v>2048.5865542000001</v>
      </c>
      <c r="D150" s="7" t="str">
        <f t="shared" si="17"/>
        <v>N/A</v>
      </c>
      <c r="E150" s="26">
        <v>2249.1548975000001</v>
      </c>
      <c r="F150" s="7" t="str">
        <f t="shared" si="18"/>
        <v>N/A</v>
      </c>
      <c r="G150" s="26">
        <v>2238.8459237000002</v>
      </c>
      <c r="H150" s="7" t="str">
        <f t="shared" si="19"/>
        <v>N/A</v>
      </c>
      <c r="I150" s="8">
        <v>9.7910000000000004</v>
      </c>
      <c r="J150" s="8">
        <v>-0.45800000000000002</v>
      </c>
      <c r="K150" s="25" t="s">
        <v>734</v>
      </c>
      <c r="L150" s="85" t="str">
        <f t="shared" si="16"/>
        <v>Yes</v>
      </c>
    </row>
    <row r="151" spans="1:12" ht="25" x14ac:dyDescent="0.25">
      <c r="A151" s="142" t="s">
        <v>644</v>
      </c>
      <c r="B151" s="21" t="s">
        <v>213</v>
      </c>
      <c r="C151" s="26">
        <v>21266491</v>
      </c>
      <c r="D151" s="7" t="str">
        <f t="shared" si="17"/>
        <v>N/A</v>
      </c>
      <c r="E151" s="26">
        <v>20195306</v>
      </c>
      <c r="F151" s="7" t="str">
        <f t="shared" si="18"/>
        <v>N/A</v>
      </c>
      <c r="G151" s="26">
        <v>20319582</v>
      </c>
      <c r="H151" s="7" t="str">
        <f t="shared" si="19"/>
        <v>N/A</v>
      </c>
      <c r="I151" s="8">
        <v>-5.04</v>
      </c>
      <c r="J151" s="8">
        <v>0.61539999999999995</v>
      </c>
      <c r="K151" s="25" t="s">
        <v>734</v>
      </c>
      <c r="L151" s="85" t="str">
        <f t="shared" si="16"/>
        <v>Yes</v>
      </c>
    </row>
    <row r="152" spans="1:12" x14ac:dyDescent="0.25">
      <c r="A152" s="142" t="s">
        <v>645</v>
      </c>
      <c r="B152" s="21" t="s">
        <v>213</v>
      </c>
      <c r="C152" s="22">
        <v>1226</v>
      </c>
      <c r="D152" s="7" t="str">
        <f t="shared" si="17"/>
        <v>N/A</v>
      </c>
      <c r="E152" s="22">
        <v>1236</v>
      </c>
      <c r="F152" s="7" t="str">
        <f t="shared" si="18"/>
        <v>N/A</v>
      </c>
      <c r="G152" s="22">
        <v>1251</v>
      </c>
      <c r="H152" s="7" t="str">
        <f t="shared" si="19"/>
        <v>N/A</v>
      </c>
      <c r="I152" s="8">
        <v>0.81569999999999998</v>
      </c>
      <c r="J152" s="8">
        <v>1.214</v>
      </c>
      <c r="K152" s="25" t="s">
        <v>734</v>
      </c>
      <c r="L152" s="85" t="str">
        <f t="shared" si="16"/>
        <v>Yes</v>
      </c>
    </row>
    <row r="153" spans="1:12" ht="25" x14ac:dyDescent="0.25">
      <c r="A153" s="142" t="s">
        <v>1436</v>
      </c>
      <c r="B153" s="21" t="s">
        <v>213</v>
      </c>
      <c r="C153" s="26">
        <v>17346.24062</v>
      </c>
      <c r="D153" s="7" t="str">
        <f t="shared" si="17"/>
        <v>N/A</v>
      </c>
      <c r="E153" s="26">
        <v>16339.244337</v>
      </c>
      <c r="F153" s="7" t="str">
        <f t="shared" si="18"/>
        <v>N/A</v>
      </c>
      <c r="G153" s="26">
        <v>16242.671463000001</v>
      </c>
      <c r="H153" s="7" t="str">
        <f t="shared" si="19"/>
        <v>N/A</v>
      </c>
      <c r="I153" s="8">
        <v>-5.81</v>
      </c>
      <c r="J153" s="8">
        <v>-0.59099999999999997</v>
      </c>
      <c r="K153" s="25" t="s">
        <v>734</v>
      </c>
      <c r="L153" s="85" t="str">
        <f t="shared" si="16"/>
        <v>Yes</v>
      </c>
    </row>
    <row r="154" spans="1:12" x14ac:dyDescent="0.25">
      <c r="A154" s="142" t="s">
        <v>1502</v>
      </c>
      <c r="B154" s="21" t="s">
        <v>213</v>
      </c>
      <c r="C154" s="26">
        <v>893.70401939999999</v>
      </c>
      <c r="D154" s="7" t="str">
        <f t="shared" ref="D154:D173" si="20">IF($B154="N/A","N/A",IF(C154&gt;10,"No",IF(C154&lt;-10,"No","Yes")))</f>
        <v>N/A</v>
      </c>
      <c r="E154" s="26">
        <v>835.42342217999999</v>
      </c>
      <c r="F154" s="7" t="str">
        <f t="shared" ref="F154:F173" si="21">IF($B154="N/A","N/A",IF(E154&gt;10,"No",IF(E154&lt;-10,"No","Yes")))</f>
        <v>N/A</v>
      </c>
      <c r="G154" s="26">
        <v>911.68904091000002</v>
      </c>
      <c r="H154" s="7" t="str">
        <f t="shared" ref="H154:H173" si="22">IF($B154="N/A","N/A",IF(G154&gt;10,"No",IF(G154&lt;-10,"No","Yes")))</f>
        <v>N/A</v>
      </c>
      <c r="I154" s="8">
        <v>-6.52</v>
      </c>
      <c r="J154" s="8">
        <v>9.1289999999999996</v>
      </c>
      <c r="K154" s="25" t="s">
        <v>734</v>
      </c>
      <c r="L154" s="85" t="str">
        <f t="shared" ref="L154:L173" si="23">IF(J154="Div by 0", "N/A", IF(K154="N/A","N/A", IF(J154&gt;VALUE(MID(K154,1,2)), "No", IF(J154&lt;-1*VALUE(MID(K154,1,2)), "No", "Yes"))))</f>
        <v>Yes</v>
      </c>
    </row>
    <row r="155" spans="1:12" x14ac:dyDescent="0.25">
      <c r="A155" s="146" t="s">
        <v>1503</v>
      </c>
      <c r="B155" s="21" t="s">
        <v>213</v>
      </c>
      <c r="C155" s="26">
        <v>389.35662843</v>
      </c>
      <c r="D155" s="7" t="str">
        <f t="shared" si="20"/>
        <v>N/A</v>
      </c>
      <c r="E155" s="26">
        <v>362.04369837000002</v>
      </c>
      <c r="F155" s="7" t="str">
        <f t="shared" si="21"/>
        <v>N/A</v>
      </c>
      <c r="G155" s="26">
        <v>378.52976790999998</v>
      </c>
      <c r="H155" s="7" t="str">
        <f t="shared" si="22"/>
        <v>N/A</v>
      </c>
      <c r="I155" s="8">
        <v>-7.01</v>
      </c>
      <c r="J155" s="8">
        <v>4.5540000000000003</v>
      </c>
      <c r="K155" s="25" t="s">
        <v>734</v>
      </c>
      <c r="L155" s="85" t="str">
        <f t="shared" si="23"/>
        <v>Yes</v>
      </c>
    </row>
    <row r="156" spans="1:12" x14ac:dyDescent="0.25">
      <c r="A156" s="146" t="s">
        <v>1504</v>
      </c>
      <c r="B156" s="21" t="s">
        <v>213</v>
      </c>
      <c r="C156" s="26">
        <v>2574.0427426000001</v>
      </c>
      <c r="D156" s="7" t="str">
        <f t="shared" si="20"/>
        <v>N/A</v>
      </c>
      <c r="E156" s="26">
        <v>2360.2133156</v>
      </c>
      <c r="F156" s="7" t="str">
        <f t="shared" si="21"/>
        <v>N/A</v>
      </c>
      <c r="G156" s="26">
        <v>2460.7455008000002</v>
      </c>
      <c r="H156" s="7" t="str">
        <f t="shared" si="22"/>
        <v>N/A</v>
      </c>
      <c r="I156" s="8">
        <v>-8.31</v>
      </c>
      <c r="J156" s="8">
        <v>4.2590000000000003</v>
      </c>
      <c r="K156" s="25" t="s">
        <v>734</v>
      </c>
      <c r="L156" s="85" t="str">
        <f t="shared" si="23"/>
        <v>Yes</v>
      </c>
    </row>
    <row r="157" spans="1:12" x14ac:dyDescent="0.25">
      <c r="A157" s="146" t="s">
        <v>1505</v>
      </c>
      <c r="B157" s="21" t="s">
        <v>213</v>
      </c>
      <c r="C157" s="26">
        <v>538.97557475999997</v>
      </c>
      <c r="D157" s="7" t="str">
        <f t="shared" si="20"/>
        <v>N/A</v>
      </c>
      <c r="E157" s="26">
        <v>508.44098640999999</v>
      </c>
      <c r="F157" s="7" t="str">
        <f t="shared" si="21"/>
        <v>N/A</v>
      </c>
      <c r="G157" s="26">
        <v>607.38453835999996</v>
      </c>
      <c r="H157" s="7" t="str">
        <f t="shared" si="22"/>
        <v>N/A</v>
      </c>
      <c r="I157" s="8">
        <v>-5.67</v>
      </c>
      <c r="J157" s="8">
        <v>19.46</v>
      </c>
      <c r="K157" s="25" t="s">
        <v>734</v>
      </c>
      <c r="L157" s="85" t="str">
        <f t="shared" si="23"/>
        <v>Yes</v>
      </c>
    </row>
    <row r="158" spans="1:12" x14ac:dyDescent="0.25">
      <c r="A158" s="146" t="s">
        <v>1506</v>
      </c>
      <c r="B158" s="21" t="s">
        <v>213</v>
      </c>
      <c r="C158" s="26">
        <v>1315.8971753999999</v>
      </c>
      <c r="D158" s="7" t="str">
        <f t="shared" si="20"/>
        <v>N/A</v>
      </c>
      <c r="E158" s="26">
        <v>1202.1657058000001</v>
      </c>
      <c r="F158" s="7" t="str">
        <f t="shared" si="21"/>
        <v>N/A</v>
      </c>
      <c r="G158" s="26">
        <v>1112.9620525</v>
      </c>
      <c r="H158" s="7" t="str">
        <f t="shared" si="22"/>
        <v>N/A</v>
      </c>
      <c r="I158" s="8">
        <v>-8.64</v>
      </c>
      <c r="J158" s="8">
        <v>-7.42</v>
      </c>
      <c r="K158" s="25" t="s">
        <v>734</v>
      </c>
      <c r="L158" s="85" t="str">
        <f t="shared" si="23"/>
        <v>Yes</v>
      </c>
    </row>
    <row r="159" spans="1:12" x14ac:dyDescent="0.25">
      <c r="A159" s="142" t="s">
        <v>1507</v>
      </c>
      <c r="B159" s="21" t="s">
        <v>213</v>
      </c>
      <c r="C159" s="26">
        <v>1295.6236682000001</v>
      </c>
      <c r="D159" s="7" t="str">
        <f t="shared" si="20"/>
        <v>N/A</v>
      </c>
      <c r="E159" s="26">
        <v>1318.2532311</v>
      </c>
      <c r="F159" s="7" t="str">
        <f t="shared" si="21"/>
        <v>N/A</v>
      </c>
      <c r="G159" s="26">
        <v>1307.0525384</v>
      </c>
      <c r="H159" s="7" t="str">
        <f t="shared" si="22"/>
        <v>N/A</v>
      </c>
      <c r="I159" s="8">
        <v>1.7470000000000001</v>
      </c>
      <c r="J159" s="8">
        <v>-0.85</v>
      </c>
      <c r="K159" s="25" t="s">
        <v>734</v>
      </c>
      <c r="L159" s="85" t="str">
        <f t="shared" si="23"/>
        <v>Yes</v>
      </c>
    </row>
    <row r="160" spans="1:12" x14ac:dyDescent="0.25">
      <c r="A160" s="146" t="s">
        <v>1508</v>
      </c>
      <c r="B160" s="21" t="s">
        <v>213</v>
      </c>
      <c r="C160" s="26">
        <v>17980.234463000001</v>
      </c>
      <c r="D160" s="7" t="str">
        <f t="shared" si="20"/>
        <v>N/A</v>
      </c>
      <c r="E160" s="26">
        <v>17443.735945</v>
      </c>
      <c r="F160" s="7" t="str">
        <f t="shared" si="21"/>
        <v>N/A</v>
      </c>
      <c r="G160" s="26">
        <v>18411.60671</v>
      </c>
      <c r="H160" s="7" t="str">
        <f t="shared" si="22"/>
        <v>N/A</v>
      </c>
      <c r="I160" s="8">
        <v>-2.98</v>
      </c>
      <c r="J160" s="8">
        <v>5.5490000000000004</v>
      </c>
      <c r="K160" s="25" t="s">
        <v>734</v>
      </c>
      <c r="L160" s="85" t="str">
        <f t="shared" si="23"/>
        <v>Yes</v>
      </c>
    </row>
    <row r="161" spans="1:12" x14ac:dyDescent="0.25">
      <c r="A161" s="146" t="s">
        <v>1509</v>
      </c>
      <c r="B161" s="21" t="s">
        <v>213</v>
      </c>
      <c r="C161" s="26">
        <v>2567.9679185999998</v>
      </c>
      <c r="D161" s="7" t="str">
        <f t="shared" si="20"/>
        <v>N/A</v>
      </c>
      <c r="E161" s="26">
        <v>2746.6357601999998</v>
      </c>
      <c r="F161" s="7" t="str">
        <f t="shared" si="21"/>
        <v>N/A</v>
      </c>
      <c r="G161" s="26">
        <v>2682.1876943000002</v>
      </c>
      <c r="H161" s="7" t="str">
        <f t="shared" si="22"/>
        <v>N/A</v>
      </c>
      <c r="I161" s="8">
        <v>6.9580000000000002</v>
      </c>
      <c r="J161" s="8">
        <v>-2.35</v>
      </c>
      <c r="K161" s="25" t="s">
        <v>734</v>
      </c>
      <c r="L161" s="85" t="str">
        <f t="shared" si="23"/>
        <v>Yes</v>
      </c>
    </row>
    <row r="162" spans="1:12" x14ac:dyDescent="0.25">
      <c r="A162" s="146" t="s">
        <v>1510</v>
      </c>
      <c r="B162" s="21" t="s">
        <v>213</v>
      </c>
      <c r="C162" s="26">
        <v>214.85089801000001</v>
      </c>
      <c r="D162" s="7" t="str">
        <f t="shared" si="20"/>
        <v>N/A</v>
      </c>
      <c r="E162" s="26">
        <v>231.92670652999999</v>
      </c>
      <c r="F162" s="7" t="str">
        <f t="shared" si="21"/>
        <v>N/A</v>
      </c>
      <c r="G162" s="26">
        <v>201.45578626</v>
      </c>
      <c r="H162" s="7" t="str">
        <f t="shared" si="22"/>
        <v>N/A</v>
      </c>
      <c r="I162" s="8">
        <v>7.9480000000000004</v>
      </c>
      <c r="J162" s="8">
        <v>-13.1</v>
      </c>
      <c r="K162" s="25" t="s">
        <v>734</v>
      </c>
      <c r="L162" s="85" t="str">
        <f t="shared" si="23"/>
        <v>Yes</v>
      </c>
    </row>
    <row r="163" spans="1:12" x14ac:dyDescent="0.25">
      <c r="A163" s="146" t="s">
        <v>1511</v>
      </c>
      <c r="B163" s="21" t="s">
        <v>213</v>
      </c>
      <c r="C163" s="26">
        <v>0</v>
      </c>
      <c r="D163" s="7" t="str">
        <f t="shared" si="20"/>
        <v>N/A</v>
      </c>
      <c r="E163" s="26">
        <v>0</v>
      </c>
      <c r="F163" s="7" t="str">
        <f t="shared" si="21"/>
        <v>N/A</v>
      </c>
      <c r="G163" s="26">
        <v>0.22533413930000001</v>
      </c>
      <c r="H163" s="7" t="str">
        <f t="shared" si="22"/>
        <v>N/A</v>
      </c>
      <c r="I163" s="8" t="s">
        <v>1750</v>
      </c>
      <c r="J163" s="8" t="s">
        <v>1750</v>
      </c>
      <c r="K163" s="25" t="s">
        <v>734</v>
      </c>
      <c r="L163" s="85" t="str">
        <f t="shared" si="23"/>
        <v>N/A</v>
      </c>
    </row>
    <row r="164" spans="1:12" x14ac:dyDescent="0.25">
      <c r="A164" s="142" t="s">
        <v>1512</v>
      </c>
      <c r="B164" s="21" t="s">
        <v>213</v>
      </c>
      <c r="C164" s="26">
        <v>477.18464497000002</v>
      </c>
      <c r="D164" s="7" t="str">
        <f t="shared" si="20"/>
        <v>N/A</v>
      </c>
      <c r="E164" s="26">
        <v>555.97061856000005</v>
      </c>
      <c r="F164" s="7" t="str">
        <f t="shared" si="21"/>
        <v>N/A</v>
      </c>
      <c r="G164" s="26">
        <v>614.90297937000003</v>
      </c>
      <c r="H164" s="7" t="str">
        <f t="shared" si="22"/>
        <v>N/A</v>
      </c>
      <c r="I164" s="8">
        <v>16.510000000000002</v>
      </c>
      <c r="J164" s="8">
        <v>10.6</v>
      </c>
      <c r="K164" s="25" t="s">
        <v>734</v>
      </c>
      <c r="L164" s="85" t="str">
        <f t="shared" si="23"/>
        <v>Yes</v>
      </c>
    </row>
    <row r="165" spans="1:12" x14ac:dyDescent="0.25">
      <c r="A165" s="146" t="s">
        <v>1513</v>
      </c>
      <c r="B165" s="21" t="s">
        <v>213</v>
      </c>
      <c r="C165" s="26">
        <v>122.2808749</v>
      </c>
      <c r="D165" s="7" t="str">
        <f t="shared" si="20"/>
        <v>N/A</v>
      </c>
      <c r="E165" s="26">
        <v>134.43565147999999</v>
      </c>
      <c r="F165" s="7" t="str">
        <f t="shared" si="21"/>
        <v>N/A</v>
      </c>
      <c r="G165" s="26">
        <v>139.75201816000001</v>
      </c>
      <c r="H165" s="7" t="str">
        <f t="shared" si="22"/>
        <v>N/A</v>
      </c>
      <c r="I165" s="8">
        <v>9.94</v>
      </c>
      <c r="J165" s="8">
        <v>3.9550000000000001</v>
      </c>
      <c r="K165" s="25" t="s">
        <v>734</v>
      </c>
      <c r="L165" s="85" t="str">
        <f t="shared" si="23"/>
        <v>Yes</v>
      </c>
    </row>
    <row r="166" spans="1:12" x14ac:dyDescent="0.25">
      <c r="A166" s="146" t="s">
        <v>1514</v>
      </c>
      <c r="B166" s="21" t="s">
        <v>213</v>
      </c>
      <c r="C166" s="26">
        <v>1929.9752543</v>
      </c>
      <c r="D166" s="7" t="str">
        <f t="shared" si="20"/>
        <v>N/A</v>
      </c>
      <c r="E166" s="26">
        <v>2226.0020423000001</v>
      </c>
      <c r="F166" s="7" t="str">
        <f t="shared" si="21"/>
        <v>N/A</v>
      </c>
      <c r="G166" s="26">
        <v>2497.9127484999999</v>
      </c>
      <c r="H166" s="7" t="str">
        <f t="shared" si="22"/>
        <v>N/A</v>
      </c>
      <c r="I166" s="8">
        <v>15.34</v>
      </c>
      <c r="J166" s="8">
        <v>12.22</v>
      </c>
      <c r="K166" s="25" t="s">
        <v>734</v>
      </c>
      <c r="L166" s="85" t="str">
        <f t="shared" si="23"/>
        <v>Yes</v>
      </c>
    </row>
    <row r="167" spans="1:12" x14ac:dyDescent="0.25">
      <c r="A167" s="146" t="s">
        <v>1515</v>
      </c>
      <c r="B167" s="21" t="s">
        <v>213</v>
      </c>
      <c r="C167" s="26">
        <v>252.02621418000001</v>
      </c>
      <c r="D167" s="7" t="str">
        <f t="shared" si="20"/>
        <v>N/A</v>
      </c>
      <c r="E167" s="26">
        <v>291.37775756000002</v>
      </c>
      <c r="F167" s="7" t="str">
        <f t="shared" si="21"/>
        <v>N/A</v>
      </c>
      <c r="G167" s="26">
        <v>310.59250280999998</v>
      </c>
      <c r="H167" s="7" t="str">
        <f t="shared" si="22"/>
        <v>N/A</v>
      </c>
      <c r="I167" s="8">
        <v>15.61</v>
      </c>
      <c r="J167" s="8">
        <v>6.5940000000000003</v>
      </c>
      <c r="K167" s="25" t="s">
        <v>734</v>
      </c>
      <c r="L167" s="85" t="str">
        <f t="shared" si="23"/>
        <v>Yes</v>
      </c>
    </row>
    <row r="168" spans="1:12" x14ac:dyDescent="0.25">
      <c r="A168" s="146" t="s">
        <v>1516</v>
      </c>
      <c r="B168" s="21" t="s">
        <v>213</v>
      </c>
      <c r="C168" s="26">
        <v>404.93994476</v>
      </c>
      <c r="D168" s="7" t="str">
        <f t="shared" si="20"/>
        <v>N/A</v>
      </c>
      <c r="E168" s="26">
        <v>512.83585900000003</v>
      </c>
      <c r="F168" s="7" t="str">
        <f t="shared" si="21"/>
        <v>N/A</v>
      </c>
      <c r="G168" s="26">
        <v>562.71025588999998</v>
      </c>
      <c r="H168" s="7" t="str">
        <f t="shared" si="22"/>
        <v>N/A</v>
      </c>
      <c r="I168" s="8">
        <v>26.64</v>
      </c>
      <c r="J168" s="8">
        <v>9.7249999999999996</v>
      </c>
      <c r="K168" s="25" t="s">
        <v>734</v>
      </c>
      <c r="L168" s="85" t="str">
        <f t="shared" si="23"/>
        <v>Yes</v>
      </c>
    </row>
    <row r="169" spans="1:12" x14ac:dyDescent="0.25">
      <c r="A169" s="142" t="s">
        <v>1517</v>
      </c>
      <c r="B169" s="21" t="s">
        <v>213</v>
      </c>
      <c r="C169" s="26">
        <v>4529.8048104999998</v>
      </c>
      <c r="D169" s="7" t="str">
        <f t="shared" si="20"/>
        <v>N/A</v>
      </c>
      <c r="E169" s="26">
        <v>4724.5340961000002</v>
      </c>
      <c r="F169" s="7" t="str">
        <f t="shared" si="21"/>
        <v>N/A</v>
      </c>
      <c r="G169" s="26">
        <v>4148.8510544999999</v>
      </c>
      <c r="H169" s="7" t="str">
        <f t="shared" si="22"/>
        <v>N/A</v>
      </c>
      <c r="I169" s="8">
        <v>4.2990000000000004</v>
      </c>
      <c r="J169" s="8">
        <v>-12.2</v>
      </c>
      <c r="K169" s="25" t="s">
        <v>734</v>
      </c>
      <c r="L169" s="85" t="str">
        <f t="shared" si="23"/>
        <v>Yes</v>
      </c>
    </row>
    <row r="170" spans="1:12" x14ac:dyDescent="0.25">
      <c r="A170" s="146" t="s">
        <v>1518</v>
      </c>
      <c r="B170" s="21" t="s">
        <v>213</v>
      </c>
      <c r="C170" s="26">
        <v>13992.657241999999</v>
      </c>
      <c r="D170" s="7" t="str">
        <f t="shared" si="20"/>
        <v>N/A</v>
      </c>
      <c r="E170" s="26">
        <v>14422.788168999999</v>
      </c>
      <c r="F170" s="7" t="str">
        <f t="shared" si="21"/>
        <v>N/A</v>
      </c>
      <c r="G170" s="26">
        <v>11675.995711</v>
      </c>
      <c r="H170" s="7" t="str">
        <f t="shared" si="22"/>
        <v>N/A</v>
      </c>
      <c r="I170" s="8">
        <v>3.0739999999999998</v>
      </c>
      <c r="J170" s="8">
        <v>-19</v>
      </c>
      <c r="K170" s="25" t="s">
        <v>734</v>
      </c>
      <c r="L170" s="85" t="str">
        <f t="shared" si="23"/>
        <v>Yes</v>
      </c>
    </row>
    <row r="171" spans="1:12" x14ac:dyDescent="0.25">
      <c r="A171" s="146" t="s">
        <v>1519</v>
      </c>
      <c r="B171" s="21" t="s">
        <v>213</v>
      </c>
      <c r="C171" s="26">
        <v>19719.325117</v>
      </c>
      <c r="D171" s="7" t="str">
        <f t="shared" si="20"/>
        <v>N/A</v>
      </c>
      <c r="E171" s="26">
        <v>20324.984478999999</v>
      </c>
      <c r="F171" s="7" t="str">
        <f t="shared" si="21"/>
        <v>N/A</v>
      </c>
      <c r="G171" s="26">
        <v>17597.106379000001</v>
      </c>
      <c r="H171" s="7" t="str">
        <f t="shared" si="22"/>
        <v>N/A</v>
      </c>
      <c r="I171" s="8">
        <v>3.0710000000000002</v>
      </c>
      <c r="J171" s="8">
        <v>-13.4</v>
      </c>
      <c r="K171" s="25" t="s">
        <v>734</v>
      </c>
      <c r="L171" s="85" t="str">
        <f t="shared" si="23"/>
        <v>Yes</v>
      </c>
    </row>
    <row r="172" spans="1:12" x14ac:dyDescent="0.25">
      <c r="A172" s="146" t="s">
        <v>1520</v>
      </c>
      <c r="B172" s="21" t="s">
        <v>213</v>
      </c>
      <c r="C172" s="26">
        <v>1436.0713982</v>
      </c>
      <c r="D172" s="7" t="str">
        <f t="shared" si="20"/>
        <v>N/A</v>
      </c>
      <c r="E172" s="26">
        <v>1592.4075614999999</v>
      </c>
      <c r="F172" s="7" t="str">
        <f t="shared" si="21"/>
        <v>N/A</v>
      </c>
      <c r="G172" s="26">
        <v>1517.0770798000001</v>
      </c>
      <c r="H172" s="7" t="str">
        <f t="shared" si="22"/>
        <v>N/A</v>
      </c>
      <c r="I172" s="8">
        <v>10.89</v>
      </c>
      <c r="J172" s="8">
        <v>-4.7300000000000004</v>
      </c>
      <c r="K172" s="25" t="s">
        <v>734</v>
      </c>
      <c r="L172" s="85" t="str">
        <f t="shared" si="23"/>
        <v>Yes</v>
      </c>
    </row>
    <row r="173" spans="1:12" x14ac:dyDescent="0.25">
      <c r="A173" s="146" t="s">
        <v>1521</v>
      </c>
      <c r="B173" s="21" t="s">
        <v>213</v>
      </c>
      <c r="C173" s="26">
        <v>3094.5478926999999</v>
      </c>
      <c r="D173" s="7" t="str">
        <f t="shared" si="20"/>
        <v>N/A</v>
      </c>
      <c r="E173" s="26">
        <v>3036.0577334999998</v>
      </c>
      <c r="F173" s="7" t="str">
        <f t="shared" si="21"/>
        <v>N/A</v>
      </c>
      <c r="G173" s="26">
        <v>2621.3941165000001</v>
      </c>
      <c r="H173" s="7" t="str">
        <f t="shared" si="22"/>
        <v>N/A</v>
      </c>
      <c r="I173" s="8">
        <v>-1.89</v>
      </c>
      <c r="J173" s="8">
        <v>-13.7</v>
      </c>
      <c r="K173" s="25" t="s">
        <v>734</v>
      </c>
      <c r="L173" s="85" t="str">
        <f t="shared" si="23"/>
        <v>Yes</v>
      </c>
    </row>
    <row r="174" spans="1:12" x14ac:dyDescent="0.25">
      <c r="A174" s="142" t="s">
        <v>371</v>
      </c>
      <c r="B174" s="21" t="s">
        <v>213</v>
      </c>
      <c r="C174" s="4">
        <v>11.422587993</v>
      </c>
      <c r="D174" s="7" t="str">
        <f t="shared" ref="D174:D203" si="24">IF($B174="N/A","N/A",IF(C174&gt;10,"No",IF(C174&lt;-10,"No","Yes")))</f>
        <v>N/A</v>
      </c>
      <c r="E174" s="4">
        <v>11.10510435</v>
      </c>
      <c r="F174" s="7" t="str">
        <f t="shared" ref="F174:F203" si="25">IF($B174="N/A","N/A",IF(E174&gt;10,"No",IF(E174&lt;-10,"No","Yes")))</f>
        <v>N/A</v>
      </c>
      <c r="G174" s="4">
        <v>10.559761095000001</v>
      </c>
      <c r="H174" s="7" t="str">
        <f t="shared" ref="H174:H203" si="26">IF($B174="N/A","N/A",IF(G174&gt;10,"No",IF(G174&lt;-10,"No","Yes")))</f>
        <v>N/A</v>
      </c>
      <c r="I174" s="8">
        <v>-2.78</v>
      </c>
      <c r="J174" s="8">
        <v>-4.91</v>
      </c>
      <c r="K174" s="25" t="s">
        <v>734</v>
      </c>
      <c r="L174" s="85" t="str">
        <f t="shared" ref="L174:L203" si="27">IF(J174="Div by 0", "N/A", IF(K174="N/A","N/A", IF(J174&gt;VALUE(MID(K174,1,2)), "No", IF(J174&lt;-1*VALUE(MID(K174,1,2)), "No", "Yes"))))</f>
        <v>Yes</v>
      </c>
    </row>
    <row r="175" spans="1:12" x14ac:dyDescent="0.25">
      <c r="A175" s="146" t="s">
        <v>480</v>
      </c>
      <c r="B175" s="21" t="s">
        <v>213</v>
      </c>
      <c r="C175" s="4">
        <v>20.378767670999999</v>
      </c>
      <c r="D175" s="7" t="str">
        <f t="shared" si="24"/>
        <v>N/A</v>
      </c>
      <c r="E175" s="4">
        <v>20.170530242000002</v>
      </c>
      <c r="F175" s="7" t="str">
        <f t="shared" si="25"/>
        <v>N/A</v>
      </c>
      <c r="G175" s="4">
        <v>18.693239152</v>
      </c>
      <c r="H175" s="7" t="str">
        <f t="shared" si="26"/>
        <v>N/A</v>
      </c>
      <c r="I175" s="8">
        <v>-1.02</v>
      </c>
      <c r="J175" s="8">
        <v>-7.32</v>
      </c>
      <c r="K175" s="25" t="s">
        <v>734</v>
      </c>
      <c r="L175" s="85" t="str">
        <f t="shared" si="27"/>
        <v>Yes</v>
      </c>
    </row>
    <row r="176" spans="1:12" x14ac:dyDescent="0.25">
      <c r="A176" s="146" t="s">
        <v>481</v>
      </c>
      <c r="B176" s="21" t="s">
        <v>213</v>
      </c>
      <c r="C176" s="4">
        <v>15.512519562</v>
      </c>
      <c r="D176" s="7" t="str">
        <f t="shared" si="24"/>
        <v>N/A</v>
      </c>
      <c r="E176" s="4">
        <v>14.980087817999999</v>
      </c>
      <c r="F176" s="7" t="str">
        <f t="shared" si="25"/>
        <v>N/A</v>
      </c>
      <c r="G176" s="4">
        <v>14.453971544</v>
      </c>
      <c r="H176" s="7" t="str">
        <f t="shared" si="26"/>
        <v>N/A</v>
      </c>
      <c r="I176" s="8">
        <v>-3.43</v>
      </c>
      <c r="J176" s="8">
        <v>-3.51</v>
      </c>
      <c r="K176" s="25" t="s">
        <v>734</v>
      </c>
      <c r="L176" s="85" t="str">
        <f t="shared" si="27"/>
        <v>Yes</v>
      </c>
    </row>
    <row r="177" spans="1:12" x14ac:dyDescent="0.25">
      <c r="A177" s="146" t="s">
        <v>482</v>
      </c>
      <c r="B177" s="21" t="s">
        <v>213</v>
      </c>
      <c r="C177" s="4">
        <v>8.3637394168999997</v>
      </c>
      <c r="D177" s="7" t="str">
        <f t="shared" si="24"/>
        <v>N/A</v>
      </c>
      <c r="E177" s="4">
        <v>8.0758374805000006</v>
      </c>
      <c r="F177" s="7" t="str">
        <f t="shared" si="25"/>
        <v>N/A</v>
      </c>
      <c r="G177" s="4">
        <v>7.8713462619000003</v>
      </c>
      <c r="H177" s="7" t="str">
        <f t="shared" si="26"/>
        <v>N/A</v>
      </c>
      <c r="I177" s="8">
        <v>-3.44</v>
      </c>
      <c r="J177" s="8">
        <v>-2.5299999999999998</v>
      </c>
      <c r="K177" s="25" t="s">
        <v>734</v>
      </c>
      <c r="L177" s="85" t="str">
        <f t="shared" si="27"/>
        <v>Yes</v>
      </c>
    </row>
    <row r="178" spans="1:12" x14ac:dyDescent="0.25">
      <c r="A178" s="146" t="s">
        <v>483</v>
      </c>
      <c r="B178" s="21" t="s">
        <v>213</v>
      </c>
      <c r="C178" s="4">
        <v>20.092666845</v>
      </c>
      <c r="D178" s="7" t="str">
        <f t="shared" si="24"/>
        <v>N/A</v>
      </c>
      <c r="E178" s="4">
        <v>18.613078569999999</v>
      </c>
      <c r="F178" s="7" t="str">
        <f t="shared" si="25"/>
        <v>N/A</v>
      </c>
      <c r="G178" s="4">
        <v>15.897642554999999</v>
      </c>
      <c r="H178" s="7" t="str">
        <f t="shared" si="26"/>
        <v>N/A</v>
      </c>
      <c r="I178" s="8">
        <v>-7.36</v>
      </c>
      <c r="J178" s="8">
        <v>-14.6</v>
      </c>
      <c r="K178" s="25" t="s">
        <v>734</v>
      </c>
      <c r="L178" s="85" t="str">
        <f t="shared" si="27"/>
        <v>Yes</v>
      </c>
    </row>
    <row r="179" spans="1:12" x14ac:dyDescent="0.25">
      <c r="A179" s="142" t="s">
        <v>1522</v>
      </c>
      <c r="B179" s="21" t="s">
        <v>213</v>
      </c>
      <c r="C179" s="4">
        <v>3.2368285693000001</v>
      </c>
      <c r="D179" s="7" t="str">
        <f t="shared" si="24"/>
        <v>N/A</v>
      </c>
      <c r="E179" s="4">
        <v>3.3065124466000002</v>
      </c>
      <c r="F179" s="7" t="str">
        <f t="shared" si="25"/>
        <v>N/A</v>
      </c>
      <c r="G179" s="4">
        <v>3.0222006158000001</v>
      </c>
      <c r="H179" s="7" t="str">
        <f t="shared" si="26"/>
        <v>N/A</v>
      </c>
      <c r="I179" s="8">
        <v>2.153</v>
      </c>
      <c r="J179" s="8">
        <v>-8.6</v>
      </c>
      <c r="K179" s="25" t="s">
        <v>734</v>
      </c>
      <c r="L179" s="85" t="str">
        <f t="shared" si="27"/>
        <v>Yes</v>
      </c>
    </row>
    <row r="180" spans="1:12" x14ac:dyDescent="0.25">
      <c r="A180" s="146" t="s">
        <v>1523</v>
      </c>
      <c r="B180" s="21" t="s">
        <v>213</v>
      </c>
      <c r="C180" s="4">
        <v>51.960522806</v>
      </c>
      <c r="D180" s="7" t="str">
        <f t="shared" si="24"/>
        <v>N/A</v>
      </c>
      <c r="E180" s="4">
        <v>50.333066879999997</v>
      </c>
      <c r="F180" s="7" t="str">
        <f t="shared" si="25"/>
        <v>N/A</v>
      </c>
      <c r="G180" s="4">
        <v>48.284561048999997</v>
      </c>
      <c r="H180" s="7" t="str">
        <f t="shared" si="26"/>
        <v>N/A</v>
      </c>
      <c r="I180" s="8">
        <v>-3.13</v>
      </c>
      <c r="J180" s="8">
        <v>-4.07</v>
      </c>
      <c r="K180" s="25" t="s">
        <v>734</v>
      </c>
      <c r="L180" s="85" t="str">
        <f t="shared" si="27"/>
        <v>Yes</v>
      </c>
    </row>
    <row r="181" spans="1:12" x14ac:dyDescent="0.25">
      <c r="A181" s="146" t="s">
        <v>1524</v>
      </c>
      <c r="B181" s="21" t="s">
        <v>213</v>
      </c>
      <c r="C181" s="4">
        <v>3.9808294210000001</v>
      </c>
      <c r="D181" s="7" t="str">
        <f t="shared" si="24"/>
        <v>N/A</v>
      </c>
      <c r="E181" s="4">
        <v>4.4419483303999998</v>
      </c>
      <c r="F181" s="7" t="str">
        <f t="shared" si="25"/>
        <v>N/A</v>
      </c>
      <c r="G181" s="4">
        <v>4.0893244135</v>
      </c>
      <c r="H181" s="7" t="str">
        <f t="shared" si="26"/>
        <v>N/A</v>
      </c>
      <c r="I181" s="8">
        <v>11.58</v>
      </c>
      <c r="J181" s="8">
        <v>-7.94</v>
      </c>
      <c r="K181" s="25" t="s">
        <v>734</v>
      </c>
      <c r="L181" s="85" t="str">
        <f t="shared" si="27"/>
        <v>Yes</v>
      </c>
    </row>
    <row r="182" spans="1:12" x14ac:dyDescent="0.25">
      <c r="A182" s="146" t="s">
        <v>1525</v>
      </c>
      <c r="B182" s="21" t="s">
        <v>213</v>
      </c>
      <c r="C182" s="4">
        <v>0.51011371279999995</v>
      </c>
      <c r="D182" s="7" t="str">
        <f t="shared" si="24"/>
        <v>N/A</v>
      </c>
      <c r="E182" s="4">
        <v>0.56822402139999995</v>
      </c>
      <c r="F182" s="7" t="str">
        <f t="shared" si="25"/>
        <v>N/A</v>
      </c>
      <c r="G182" s="4">
        <v>0.4602304666</v>
      </c>
      <c r="H182" s="7" t="str">
        <f t="shared" si="26"/>
        <v>N/A</v>
      </c>
      <c r="I182" s="8">
        <v>11.39</v>
      </c>
      <c r="J182" s="8">
        <v>-19</v>
      </c>
      <c r="K182" s="25" t="s">
        <v>734</v>
      </c>
      <c r="L182" s="85" t="str">
        <f t="shared" si="27"/>
        <v>Yes</v>
      </c>
    </row>
    <row r="183" spans="1:12" x14ac:dyDescent="0.25">
      <c r="A183" s="146" t="s">
        <v>1526</v>
      </c>
      <c r="B183" s="21" t="s">
        <v>213</v>
      </c>
      <c r="C183" s="4">
        <v>0</v>
      </c>
      <c r="D183" s="7" t="str">
        <f t="shared" si="24"/>
        <v>N/A</v>
      </c>
      <c r="E183" s="4">
        <v>0</v>
      </c>
      <c r="F183" s="7" t="str">
        <f t="shared" si="25"/>
        <v>N/A</v>
      </c>
      <c r="G183" s="4">
        <v>6.7163678000000003E-3</v>
      </c>
      <c r="H183" s="7" t="str">
        <f t="shared" si="26"/>
        <v>N/A</v>
      </c>
      <c r="I183" s="8" t="s">
        <v>1750</v>
      </c>
      <c r="J183" s="8" t="s">
        <v>1750</v>
      </c>
      <c r="K183" s="25" t="s">
        <v>734</v>
      </c>
      <c r="L183" s="85" t="str">
        <f t="shared" si="27"/>
        <v>N/A</v>
      </c>
    </row>
    <row r="184" spans="1:12" x14ac:dyDescent="0.25">
      <c r="A184" s="142" t="s">
        <v>97</v>
      </c>
      <c r="B184" s="21" t="s">
        <v>213</v>
      </c>
      <c r="C184" s="4">
        <v>56.390378916000003</v>
      </c>
      <c r="D184" s="7" t="str">
        <f t="shared" si="24"/>
        <v>N/A</v>
      </c>
      <c r="E184" s="4">
        <v>56.244656775999999</v>
      </c>
      <c r="F184" s="7" t="str">
        <f t="shared" si="25"/>
        <v>N/A</v>
      </c>
      <c r="G184" s="4">
        <v>52.446929185000002</v>
      </c>
      <c r="H184" s="7" t="str">
        <f t="shared" si="26"/>
        <v>N/A</v>
      </c>
      <c r="I184" s="8">
        <v>-0.25800000000000001</v>
      </c>
      <c r="J184" s="8">
        <v>-6.75</v>
      </c>
      <c r="K184" s="25" t="s">
        <v>734</v>
      </c>
      <c r="L184" s="85" t="str">
        <f t="shared" si="27"/>
        <v>Yes</v>
      </c>
    </row>
    <row r="185" spans="1:12" x14ac:dyDescent="0.25">
      <c r="A185" s="146" t="s">
        <v>484</v>
      </c>
      <c r="B185" s="21" t="s">
        <v>213</v>
      </c>
      <c r="C185" s="4">
        <v>27.393971726</v>
      </c>
      <c r="D185" s="7" t="str">
        <f t="shared" si="24"/>
        <v>N/A</v>
      </c>
      <c r="E185" s="4">
        <v>24.806821209999999</v>
      </c>
      <c r="F185" s="7" t="str">
        <f t="shared" si="25"/>
        <v>N/A</v>
      </c>
      <c r="G185" s="4">
        <v>23.536831483</v>
      </c>
      <c r="H185" s="7" t="str">
        <f t="shared" si="26"/>
        <v>N/A</v>
      </c>
      <c r="I185" s="8">
        <v>-9.44</v>
      </c>
      <c r="J185" s="8">
        <v>-5.12</v>
      </c>
      <c r="K185" s="25" t="s">
        <v>734</v>
      </c>
      <c r="L185" s="85" t="str">
        <f t="shared" si="27"/>
        <v>Yes</v>
      </c>
    </row>
    <row r="186" spans="1:12" x14ac:dyDescent="0.25">
      <c r="A186" s="146" t="s">
        <v>485</v>
      </c>
      <c r="B186" s="21" t="s">
        <v>213</v>
      </c>
      <c r="C186" s="4">
        <v>59.888497653000002</v>
      </c>
      <c r="D186" s="7" t="str">
        <f t="shared" si="24"/>
        <v>N/A</v>
      </c>
      <c r="E186" s="4">
        <v>60.104156029999999</v>
      </c>
      <c r="F186" s="7" t="str">
        <f t="shared" si="25"/>
        <v>N/A</v>
      </c>
      <c r="G186" s="4">
        <v>55.187034769</v>
      </c>
      <c r="H186" s="7" t="str">
        <f t="shared" si="26"/>
        <v>N/A</v>
      </c>
      <c r="I186" s="8">
        <v>0.36009999999999998</v>
      </c>
      <c r="J186" s="8">
        <v>-8.18</v>
      </c>
      <c r="K186" s="25" t="s">
        <v>734</v>
      </c>
      <c r="L186" s="85" t="str">
        <f t="shared" si="27"/>
        <v>Yes</v>
      </c>
    </row>
    <row r="187" spans="1:12" x14ac:dyDescent="0.25">
      <c r="A187" s="146" t="s">
        <v>486</v>
      </c>
      <c r="B187" s="21" t="s">
        <v>213</v>
      </c>
      <c r="C187" s="4">
        <v>55.605937157</v>
      </c>
      <c r="D187" s="7" t="str">
        <f t="shared" si="24"/>
        <v>N/A</v>
      </c>
      <c r="E187" s="4">
        <v>55.893931516000002</v>
      </c>
      <c r="F187" s="7" t="str">
        <f t="shared" si="25"/>
        <v>N/A</v>
      </c>
      <c r="G187" s="4">
        <v>51.716202922999997</v>
      </c>
      <c r="H187" s="7" t="str">
        <f t="shared" si="26"/>
        <v>N/A</v>
      </c>
      <c r="I187" s="8">
        <v>0.51790000000000003</v>
      </c>
      <c r="J187" s="8">
        <v>-7.47</v>
      </c>
      <c r="K187" s="25" t="s">
        <v>734</v>
      </c>
      <c r="L187" s="85" t="str">
        <f t="shared" si="27"/>
        <v>Yes</v>
      </c>
    </row>
    <row r="188" spans="1:12" x14ac:dyDescent="0.25">
      <c r="A188" s="146" t="s">
        <v>487</v>
      </c>
      <c r="B188" s="21" t="s">
        <v>213</v>
      </c>
      <c r="C188" s="4">
        <v>66.835961863999998</v>
      </c>
      <c r="D188" s="7" t="str">
        <f t="shared" si="24"/>
        <v>N/A</v>
      </c>
      <c r="E188" s="4">
        <v>64.404546202999995</v>
      </c>
      <c r="F188" s="7" t="str">
        <f t="shared" si="25"/>
        <v>N/A</v>
      </c>
      <c r="G188" s="4">
        <v>60.984619518000002</v>
      </c>
      <c r="H188" s="7" t="str">
        <f t="shared" si="26"/>
        <v>N/A</v>
      </c>
      <c r="I188" s="8">
        <v>-3.64</v>
      </c>
      <c r="J188" s="8">
        <v>-5.31</v>
      </c>
      <c r="K188" s="25" t="s">
        <v>734</v>
      </c>
      <c r="L188" s="85" t="str">
        <f t="shared" si="27"/>
        <v>Yes</v>
      </c>
    </row>
    <row r="189" spans="1:12" x14ac:dyDescent="0.25">
      <c r="A189" s="142" t="s">
        <v>118</v>
      </c>
      <c r="B189" s="21" t="s">
        <v>213</v>
      </c>
      <c r="C189" s="4">
        <v>83.684816420999994</v>
      </c>
      <c r="D189" s="7" t="str">
        <f t="shared" si="24"/>
        <v>N/A</v>
      </c>
      <c r="E189" s="4">
        <v>84.910736736000004</v>
      </c>
      <c r="F189" s="7" t="str">
        <f t="shared" si="25"/>
        <v>N/A</v>
      </c>
      <c r="G189" s="4">
        <v>80.027548209000003</v>
      </c>
      <c r="H189" s="7" t="str">
        <f t="shared" si="26"/>
        <v>N/A</v>
      </c>
      <c r="I189" s="8">
        <v>1.4650000000000001</v>
      </c>
      <c r="J189" s="8">
        <v>-5.75</v>
      </c>
      <c r="K189" s="25" t="s">
        <v>734</v>
      </c>
      <c r="L189" s="85" t="str">
        <f t="shared" si="27"/>
        <v>Yes</v>
      </c>
    </row>
    <row r="190" spans="1:12" x14ac:dyDescent="0.25">
      <c r="A190" s="146" t="s">
        <v>488</v>
      </c>
      <c r="B190" s="21" t="s">
        <v>213</v>
      </c>
      <c r="C190" s="4">
        <v>84.849293145000004</v>
      </c>
      <c r="D190" s="7" t="str">
        <f t="shared" si="24"/>
        <v>N/A</v>
      </c>
      <c r="E190" s="4">
        <v>84.572342125999995</v>
      </c>
      <c r="F190" s="7" t="str">
        <f t="shared" si="25"/>
        <v>N/A</v>
      </c>
      <c r="G190" s="4">
        <v>84.182643794000001</v>
      </c>
      <c r="H190" s="7" t="str">
        <f t="shared" si="26"/>
        <v>N/A</v>
      </c>
      <c r="I190" s="8">
        <v>-0.32600000000000001</v>
      </c>
      <c r="J190" s="8">
        <v>-0.46100000000000002</v>
      </c>
      <c r="K190" s="25" t="s">
        <v>734</v>
      </c>
      <c r="L190" s="85" t="str">
        <f t="shared" si="27"/>
        <v>Yes</v>
      </c>
    </row>
    <row r="191" spans="1:12" x14ac:dyDescent="0.25">
      <c r="A191" s="146" t="s">
        <v>489</v>
      </c>
      <c r="B191" s="21" t="s">
        <v>213</v>
      </c>
      <c r="C191" s="4">
        <v>88.008607198999997</v>
      </c>
      <c r="D191" s="7" t="str">
        <f t="shared" si="24"/>
        <v>N/A</v>
      </c>
      <c r="E191" s="4">
        <v>89.655876646999999</v>
      </c>
      <c r="F191" s="7" t="str">
        <f t="shared" si="25"/>
        <v>N/A</v>
      </c>
      <c r="G191" s="4">
        <v>85.640252520000004</v>
      </c>
      <c r="H191" s="7" t="str">
        <f t="shared" si="26"/>
        <v>N/A</v>
      </c>
      <c r="I191" s="8">
        <v>1.8720000000000001</v>
      </c>
      <c r="J191" s="8">
        <v>-4.4800000000000004</v>
      </c>
      <c r="K191" s="25" t="s">
        <v>734</v>
      </c>
      <c r="L191" s="85" t="str">
        <f t="shared" si="27"/>
        <v>Yes</v>
      </c>
    </row>
    <row r="192" spans="1:12" x14ac:dyDescent="0.25">
      <c r="A192" s="146" t="s">
        <v>490</v>
      </c>
      <c r="B192" s="21" t="s">
        <v>213</v>
      </c>
      <c r="C192" s="4">
        <v>83.424846789</v>
      </c>
      <c r="D192" s="7" t="str">
        <f t="shared" si="24"/>
        <v>N/A</v>
      </c>
      <c r="E192" s="4">
        <v>85.241030973999997</v>
      </c>
      <c r="F192" s="7" t="str">
        <f t="shared" si="25"/>
        <v>N/A</v>
      </c>
      <c r="G192" s="4">
        <v>79.830663294000004</v>
      </c>
      <c r="H192" s="7" t="str">
        <f t="shared" si="26"/>
        <v>N/A</v>
      </c>
      <c r="I192" s="8">
        <v>2.177</v>
      </c>
      <c r="J192" s="8">
        <v>-6.35</v>
      </c>
      <c r="K192" s="25" t="s">
        <v>734</v>
      </c>
      <c r="L192" s="85" t="str">
        <f t="shared" si="27"/>
        <v>Yes</v>
      </c>
    </row>
    <row r="193" spans="1:12" x14ac:dyDescent="0.25">
      <c r="A193" s="146" t="s">
        <v>491</v>
      </c>
      <c r="B193" s="21" t="s">
        <v>213</v>
      </c>
      <c r="C193" s="4">
        <v>80.664706405999993</v>
      </c>
      <c r="D193" s="7" t="str">
        <f t="shared" si="24"/>
        <v>N/A</v>
      </c>
      <c r="E193" s="4">
        <v>79.723274583999995</v>
      </c>
      <c r="F193" s="7" t="str">
        <f t="shared" si="25"/>
        <v>N/A</v>
      </c>
      <c r="G193" s="4">
        <v>75.673315871</v>
      </c>
      <c r="H193" s="7" t="str">
        <f t="shared" si="26"/>
        <v>N/A</v>
      </c>
      <c r="I193" s="8">
        <v>-1.17</v>
      </c>
      <c r="J193" s="8">
        <v>-5.08</v>
      </c>
      <c r="K193" s="25" t="s">
        <v>734</v>
      </c>
      <c r="L193" s="85" t="str">
        <f t="shared" si="27"/>
        <v>Yes</v>
      </c>
    </row>
    <row r="194" spans="1:12" x14ac:dyDescent="0.25">
      <c r="A194" s="142" t="s">
        <v>1527</v>
      </c>
      <c r="B194" s="21" t="s">
        <v>213</v>
      </c>
      <c r="C194" s="22">
        <v>4.4066688110000003</v>
      </c>
      <c r="D194" s="7" t="str">
        <f t="shared" si="24"/>
        <v>N/A</v>
      </c>
      <c r="E194" s="22">
        <v>4.1798935809</v>
      </c>
      <c r="F194" s="7" t="str">
        <f t="shared" si="25"/>
        <v>N/A</v>
      </c>
      <c r="G194" s="22">
        <v>4.3787131425999997</v>
      </c>
      <c r="H194" s="7" t="str">
        <f t="shared" si="26"/>
        <v>N/A</v>
      </c>
      <c r="I194" s="8">
        <v>-5.15</v>
      </c>
      <c r="J194" s="8">
        <v>4.7569999999999997</v>
      </c>
      <c r="K194" s="25" t="s">
        <v>734</v>
      </c>
      <c r="L194" s="85" t="str">
        <f t="shared" si="27"/>
        <v>Yes</v>
      </c>
    </row>
    <row r="195" spans="1:12" x14ac:dyDescent="0.25">
      <c r="A195" s="146" t="s">
        <v>1528</v>
      </c>
      <c r="B195" s="21" t="s">
        <v>213</v>
      </c>
      <c r="C195" s="22">
        <v>0.31806282720000001</v>
      </c>
      <c r="D195" s="7" t="str">
        <f t="shared" si="24"/>
        <v>N/A</v>
      </c>
      <c r="E195" s="22">
        <v>0.2021136063</v>
      </c>
      <c r="F195" s="7" t="str">
        <f t="shared" si="25"/>
        <v>N/A</v>
      </c>
      <c r="G195" s="22">
        <v>0.2442645074</v>
      </c>
      <c r="H195" s="7" t="str">
        <f t="shared" si="26"/>
        <v>N/A</v>
      </c>
      <c r="I195" s="8">
        <v>-36.5</v>
      </c>
      <c r="J195" s="8">
        <v>20.86</v>
      </c>
      <c r="K195" s="25" t="s">
        <v>734</v>
      </c>
      <c r="L195" s="85" t="str">
        <f t="shared" si="27"/>
        <v>Yes</v>
      </c>
    </row>
    <row r="196" spans="1:12" x14ac:dyDescent="0.25">
      <c r="A196" s="146" t="s">
        <v>1529</v>
      </c>
      <c r="B196" s="21" t="s">
        <v>213</v>
      </c>
      <c r="C196" s="22">
        <v>7.1040353090000004</v>
      </c>
      <c r="D196" s="7" t="str">
        <f t="shared" si="24"/>
        <v>N/A</v>
      </c>
      <c r="E196" s="22">
        <v>7.1840490798000003</v>
      </c>
      <c r="F196" s="7" t="str">
        <f t="shared" si="25"/>
        <v>N/A</v>
      </c>
      <c r="G196" s="22">
        <v>7.5756192960000002</v>
      </c>
      <c r="H196" s="7" t="str">
        <f t="shared" si="26"/>
        <v>N/A</v>
      </c>
      <c r="I196" s="8">
        <v>1.1259999999999999</v>
      </c>
      <c r="J196" s="8">
        <v>5.4509999999999996</v>
      </c>
      <c r="K196" s="25" t="s">
        <v>734</v>
      </c>
      <c r="L196" s="85" t="str">
        <f t="shared" si="27"/>
        <v>Yes</v>
      </c>
    </row>
    <row r="197" spans="1:12" x14ac:dyDescent="0.25">
      <c r="A197" s="146" t="s">
        <v>1530</v>
      </c>
      <c r="B197" s="21" t="s">
        <v>213</v>
      </c>
      <c r="C197" s="22">
        <v>4.7922490470000003</v>
      </c>
      <c r="D197" s="7" t="str">
        <f t="shared" si="24"/>
        <v>N/A</v>
      </c>
      <c r="E197" s="22">
        <v>4.4796504944000004</v>
      </c>
      <c r="F197" s="7" t="str">
        <f t="shared" si="25"/>
        <v>N/A</v>
      </c>
      <c r="G197" s="22">
        <v>4.6715018968999997</v>
      </c>
      <c r="H197" s="7" t="str">
        <f t="shared" si="26"/>
        <v>N/A</v>
      </c>
      <c r="I197" s="8">
        <v>-6.52</v>
      </c>
      <c r="J197" s="8">
        <v>4.2830000000000004</v>
      </c>
      <c r="K197" s="25" t="s">
        <v>734</v>
      </c>
      <c r="L197" s="85" t="str">
        <f t="shared" si="27"/>
        <v>Yes</v>
      </c>
    </row>
    <row r="198" spans="1:12" x14ac:dyDescent="0.25">
      <c r="A198" s="146" t="s">
        <v>1531</v>
      </c>
      <c r="B198" s="21" t="s">
        <v>213</v>
      </c>
      <c r="C198" s="22">
        <v>3.0873614191000001</v>
      </c>
      <c r="D198" s="7" t="str">
        <f t="shared" si="24"/>
        <v>N/A</v>
      </c>
      <c r="E198" s="22">
        <v>2.9853982300999999</v>
      </c>
      <c r="F198" s="7" t="str">
        <f t="shared" si="25"/>
        <v>N/A</v>
      </c>
      <c r="G198" s="22">
        <v>3.0468948034999999</v>
      </c>
      <c r="H198" s="7" t="str">
        <f t="shared" si="26"/>
        <v>N/A</v>
      </c>
      <c r="I198" s="8">
        <v>-3.3</v>
      </c>
      <c r="J198" s="8">
        <v>2.06</v>
      </c>
      <c r="K198" s="25" t="s">
        <v>734</v>
      </c>
      <c r="L198" s="85" t="str">
        <f t="shared" si="27"/>
        <v>Yes</v>
      </c>
    </row>
    <row r="199" spans="1:12" x14ac:dyDescent="0.25">
      <c r="A199" s="142" t="s">
        <v>1532</v>
      </c>
      <c r="B199" s="21" t="s">
        <v>213</v>
      </c>
      <c r="C199" s="22">
        <v>230.13810064</v>
      </c>
      <c r="D199" s="7" t="str">
        <f t="shared" si="24"/>
        <v>N/A</v>
      </c>
      <c r="E199" s="22">
        <v>229.06463878</v>
      </c>
      <c r="F199" s="7" t="str">
        <f t="shared" si="25"/>
        <v>N/A</v>
      </c>
      <c r="G199" s="22">
        <v>237.85024895000001</v>
      </c>
      <c r="H199" s="7" t="str">
        <f t="shared" si="26"/>
        <v>N/A</v>
      </c>
      <c r="I199" s="8">
        <v>-0.46600000000000003</v>
      </c>
      <c r="J199" s="8">
        <v>3.835</v>
      </c>
      <c r="K199" s="25" t="s">
        <v>734</v>
      </c>
      <c r="L199" s="85" t="str">
        <f t="shared" si="27"/>
        <v>Yes</v>
      </c>
    </row>
    <row r="200" spans="1:12" x14ac:dyDescent="0.25">
      <c r="A200" s="146" t="s">
        <v>1533</v>
      </c>
      <c r="B200" s="21" t="s">
        <v>213</v>
      </c>
      <c r="C200" s="22">
        <v>244.39579054999999</v>
      </c>
      <c r="D200" s="7" t="str">
        <f t="shared" si="24"/>
        <v>N/A</v>
      </c>
      <c r="E200" s="22">
        <v>246.04446797</v>
      </c>
      <c r="F200" s="7" t="str">
        <f t="shared" si="25"/>
        <v>N/A</v>
      </c>
      <c r="G200" s="22">
        <v>254.29728317999999</v>
      </c>
      <c r="H200" s="7" t="str">
        <f t="shared" si="26"/>
        <v>N/A</v>
      </c>
      <c r="I200" s="8">
        <v>0.67459999999999998</v>
      </c>
      <c r="J200" s="8">
        <v>3.3540000000000001</v>
      </c>
      <c r="K200" s="25" t="s">
        <v>734</v>
      </c>
      <c r="L200" s="85" t="str">
        <f t="shared" si="27"/>
        <v>Yes</v>
      </c>
    </row>
    <row r="201" spans="1:12" x14ac:dyDescent="0.25">
      <c r="A201" s="146" t="s">
        <v>1534</v>
      </c>
      <c r="B201" s="21" t="s">
        <v>213</v>
      </c>
      <c r="C201" s="22">
        <v>227.93120393000001</v>
      </c>
      <c r="D201" s="7" t="str">
        <f t="shared" si="24"/>
        <v>N/A</v>
      </c>
      <c r="E201" s="22">
        <v>222.52873563</v>
      </c>
      <c r="F201" s="7" t="str">
        <f t="shared" si="25"/>
        <v>N/A</v>
      </c>
      <c r="G201" s="22">
        <v>221.70276498000001</v>
      </c>
      <c r="H201" s="7" t="str">
        <f t="shared" si="26"/>
        <v>N/A</v>
      </c>
      <c r="I201" s="8">
        <v>-2.37</v>
      </c>
      <c r="J201" s="8">
        <v>-0.371</v>
      </c>
      <c r="K201" s="25" t="s">
        <v>734</v>
      </c>
      <c r="L201" s="85" t="str">
        <f t="shared" si="27"/>
        <v>Yes</v>
      </c>
    </row>
    <row r="202" spans="1:12" x14ac:dyDescent="0.25">
      <c r="A202" s="146" t="s">
        <v>1535</v>
      </c>
      <c r="B202" s="21" t="s">
        <v>213</v>
      </c>
      <c r="C202" s="22">
        <v>136.81944444000001</v>
      </c>
      <c r="D202" s="7" t="str">
        <f t="shared" si="24"/>
        <v>N/A</v>
      </c>
      <c r="E202" s="22">
        <v>133.53594770999999</v>
      </c>
      <c r="F202" s="7" t="str">
        <f t="shared" si="25"/>
        <v>N/A</v>
      </c>
      <c r="G202" s="22">
        <v>145.28625954</v>
      </c>
      <c r="H202" s="7" t="str">
        <f t="shared" si="26"/>
        <v>N/A</v>
      </c>
      <c r="I202" s="8">
        <v>-2.4</v>
      </c>
      <c r="J202" s="8">
        <v>8.7989999999999995</v>
      </c>
      <c r="K202" s="25" t="s">
        <v>734</v>
      </c>
      <c r="L202" s="85" t="str">
        <f t="shared" si="27"/>
        <v>Yes</v>
      </c>
    </row>
    <row r="203" spans="1:12" x14ac:dyDescent="0.25">
      <c r="A203" s="146" t="s">
        <v>1536</v>
      </c>
      <c r="B203" s="21" t="s">
        <v>213</v>
      </c>
      <c r="C203" s="22" t="s">
        <v>1750</v>
      </c>
      <c r="D203" s="7" t="str">
        <f t="shared" si="24"/>
        <v>N/A</v>
      </c>
      <c r="E203" s="22" t="s">
        <v>1750</v>
      </c>
      <c r="F203" s="7" t="str">
        <f t="shared" si="25"/>
        <v>N/A</v>
      </c>
      <c r="G203" s="22">
        <v>18</v>
      </c>
      <c r="H203" s="7" t="str">
        <f t="shared" si="26"/>
        <v>N/A</v>
      </c>
      <c r="I203" s="8" t="s">
        <v>1750</v>
      </c>
      <c r="J203" s="8" t="s">
        <v>1750</v>
      </c>
      <c r="K203" s="25" t="s">
        <v>734</v>
      </c>
      <c r="L203" s="85" t="str">
        <f t="shared" si="27"/>
        <v>N/A</v>
      </c>
    </row>
    <row r="204" spans="1:12" x14ac:dyDescent="0.25">
      <c r="A204" s="142" t="s">
        <v>127</v>
      </c>
      <c r="B204" s="21" t="s">
        <v>213</v>
      </c>
      <c r="C204" s="22">
        <v>11</v>
      </c>
      <c r="D204" s="7" t="str">
        <f t="shared" ref="D204:D214" si="28">IF($B204="N/A","N/A",IF(C204&gt;10,"No",IF(C204&lt;-10,"No","Yes")))</f>
        <v>N/A</v>
      </c>
      <c r="E204" s="22">
        <v>0</v>
      </c>
      <c r="F204" s="7" t="str">
        <f t="shared" ref="F204:F214" si="29">IF($B204="N/A","N/A",IF(E204&gt;10,"No",IF(E204&lt;-10,"No","Yes")))</f>
        <v>N/A</v>
      </c>
      <c r="G204" s="22">
        <v>11</v>
      </c>
      <c r="H204" s="7" t="str">
        <f t="shared" ref="H204:H214" si="30">IF($B204="N/A","N/A",IF(G204&gt;10,"No",IF(G204&lt;-10,"No","Yes")))</f>
        <v>N/A</v>
      </c>
      <c r="I204" s="8">
        <v>-100</v>
      </c>
      <c r="J204" s="8" t="s">
        <v>1750</v>
      </c>
      <c r="K204" s="10" t="s">
        <v>213</v>
      </c>
      <c r="L204" s="85" t="str">
        <f t="shared" ref="L204:L214" si="31">IF(J204="Div by 0", "N/A", IF(K204="N/A","N/A", IF(J204&gt;VALUE(MID(K204,1,2)), "No", IF(J204&lt;-1*VALUE(MID(K204,1,2)), "No", "Yes"))))</f>
        <v>N/A</v>
      </c>
    </row>
    <row r="205" spans="1:12" x14ac:dyDescent="0.25">
      <c r="A205" s="142" t="s">
        <v>128</v>
      </c>
      <c r="B205" s="21" t="s">
        <v>213</v>
      </c>
      <c r="C205" s="22">
        <v>22</v>
      </c>
      <c r="D205" s="7" t="str">
        <f t="shared" si="28"/>
        <v>N/A</v>
      </c>
      <c r="E205" s="22">
        <v>11</v>
      </c>
      <c r="F205" s="7" t="str">
        <f t="shared" si="29"/>
        <v>N/A</v>
      </c>
      <c r="G205" s="22">
        <v>14</v>
      </c>
      <c r="H205" s="7" t="str">
        <f t="shared" si="30"/>
        <v>N/A</v>
      </c>
      <c r="I205" s="8">
        <v>-59.1</v>
      </c>
      <c r="J205" s="8">
        <v>55.56</v>
      </c>
      <c r="K205" s="10" t="s">
        <v>213</v>
      </c>
      <c r="L205" s="85" t="str">
        <f t="shared" si="31"/>
        <v>N/A</v>
      </c>
    </row>
    <row r="206" spans="1:12" ht="25" x14ac:dyDescent="0.25">
      <c r="A206" s="142" t="s">
        <v>1584</v>
      </c>
      <c r="B206" s="21" t="s">
        <v>213</v>
      </c>
      <c r="C206" s="22">
        <v>11</v>
      </c>
      <c r="D206" s="7" t="str">
        <f t="shared" si="28"/>
        <v>N/A</v>
      </c>
      <c r="E206" s="22">
        <v>11</v>
      </c>
      <c r="F206" s="7" t="str">
        <f t="shared" si="29"/>
        <v>N/A</v>
      </c>
      <c r="G206" s="22">
        <v>11</v>
      </c>
      <c r="H206" s="7" t="str">
        <f t="shared" si="30"/>
        <v>N/A</v>
      </c>
      <c r="I206" s="8">
        <v>-57.1</v>
      </c>
      <c r="J206" s="8">
        <v>100</v>
      </c>
      <c r="K206" s="10" t="s">
        <v>213</v>
      </c>
      <c r="L206" s="85" t="str">
        <f t="shared" si="31"/>
        <v>N/A</v>
      </c>
    </row>
    <row r="207" spans="1:12" ht="25" x14ac:dyDescent="0.25">
      <c r="A207" s="142" t="s">
        <v>1537</v>
      </c>
      <c r="B207" s="21" t="s">
        <v>213</v>
      </c>
      <c r="C207" s="22">
        <v>76</v>
      </c>
      <c r="D207" s="7" t="str">
        <f t="shared" si="28"/>
        <v>N/A</v>
      </c>
      <c r="E207" s="22">
        <v>73</v>
      </c>
      <c r="F207" s="7" t="str">
        <f t="shared" si="29"/>
        <v>N/A</v>
      </c>
      <c r="G207" s="22">
        <v>72</v>
      </c>
      <c r="H207" s="7" t="str">
        <f t="shared" si="30"/>
        <v>N/A</v>
      </c>
      <c r="I207" s="8">
        <v>-3.95</v>
      </c>
      <c r="J207" s="8">
        <v>-1.37</v>
      </c>
      <c r="K207" s="10" t="s">
        <v>213</v>
      </c>
      <c r="L207" s="85" t="str">
        <f t="shared" si="31"/>
        <v>N/A</v>
      </c>
    </row>
    <row r="208" spans="1:12" x14ac:dyDescent="0.25">
      <c r="A208" s="142" t="s">
        <v>1585</v>
      </c>
      <c r="B208" s="21" t="s">
        <v>213</v>
      </c>
      <c r="C208" s="22">
        <v>11</v>
      </c>
      <c r="D208" s="7" t="str">
        <f t="shared" si="28"/>
        <v>N/A</v>
      </c>
      <c r="E208" s="22">
        <v>11</v>
      </c>
      <c r="F208" s="7" t="str">
        <f t="shared" si="29"/>
        <v>N/A</v>
      </c>
      <c r="G208" s="22">
        <v>11</v>
      </c>
      <c r="H208" s="7" t="str">
        <f t="shared" si="30"/>
        <v>N/A</v>
      </c>
      <c r="I208" s="8">
        <v>-42.9</v>
      </c>
      <c r="J208" s="8">
        <v>125</v>
      </c>
      <c r="K208" s="10" t="s">
        <v>213</v>
      </c>
      <c r="L208" s="85" t="str">
        <f t="shared" si="31"/>
        <v>N/A</v>
      </c>
    </row>
    <row r="209" spans="1:12" x14ac:dyDescent="0.25">
      <c r="A209" s="142" t="s">
        <v>1586</v>
      </c>
      <c r="B209" s="21" t="s">
        <v>213</v>
      </c>
      <c r="C209" s="22">
        <v>107</v>
      </c>
      <c r="D209" s="7" t="str">
        <f t="shared" si="28"/>
        <v>N/A</v>
      </c>
      <c r="E209" s="22">
        <v>94</v>
      </c>
      <c r="F209" s="7" t="str">
        <f t="shared" si="29"/>
        <v>N/A</v>
      </c>
      <c r="G209" s="22">
        <v>69</v>
      </c>
      <c r="H209" s="7" t="str">
        <f t="shared" si="30"/>
        <v>N/A</v>
      </c>
      <c r="I209" s="8">
        <v>-12.1</v>
      </c>
      <c r="J209" s="8">
        <v>-26.6</v>
      </c>
      <c r="K209" s="10" t="s">
        <v>213</v>
      </c>
      <c r="L209" s="85" t="str">
        <f t="shared" si="31"/>
        <v>N/A</v>
      </c>
    </row>
    <row r="210" spans="1:12" x14ac:dyDescent="0.25">
      <c r="A210" s="142" t="s">
        <v>125</v>
      </c>
      <c r="B210" s="21" t="s">
        <v>213</v>
      </c>
      <c r="C210" s="26">
        <v>1142521</v>
      </c>
      <c r="D210" s="7" t="str">
        <f t="shared" si="28"/>
        <v>N/A</v>
      </c>
      <c r="E210" s="26">
        <v>857322</v>
      </c>
      <c r="F210" s="7" t="str">
        <f t="shared" si="29"/>
        <v>N/A</v>
      </c>
      <c r="G210" s="26">
        <v>1175532</v>
      </c>
      <c r="H210" s="7" t="str">
        <f t="shared" si="30"/>
        <v>N/A</v>
      </c>
      <c r="I210" s="8">
        <v>-25</v>
      </c>
      <c r="J210" s="8">
        <v>37.119999999999997</v>
      </c>
      <c r="K210" s="10" t="s">
        <v>213</v>
      </c>
      <c r="L210" s="85" t="str">
        <f t="shared" si="31"/>
        <v>N/A</v>
      </c>
    </row>
    <row r="211" spans="1:12" x14ac:dyDescent="0.25">
      <c r="A211" s="142" t="s">
        <v>1587</v>
      </c>
      <c r="B211" s="21" t="s">
        <v>213</v>
      </c>
      <c r="C211" s="26">
        <v>1094041</v>
      </c>
      <c r="D211" s="7" t="str">
        <f t="shared" si="28"/>
        <v>N/A</v>
      </c>
      <c r="E211" s="26">
        <v>752978</v>
      </c>
      <c r="F211" s="7" t="str">
        <f t="shared" si="29"/>
        <v>N/A</v>
      </c>
      <c r="G211" s="26">
        <v>1060029</v>
      </c>
      <c r="H211" s="7" t="str">
        <f t="shared" si="30"/>
        <v>N/A</v>
      </c>
      <c r="I211" s="8">
        <v>-31.2</v>
      </c>
      <c r="J211" s="8">
        <v>40.78</v>
      </c>
      <c r="K211" s="10" t="s">
        <v>213</v>
      </c>
      <c r="L211" s="85" t="str">
        <f t="shared" si="31"/>
        <v>N/A</v>
      </c>
    </row>
    <row r="212" spans="1:12" x14ac:dyDescent="0.25">
      <c r="A212" s="142" t="s">
        <v>1538</v>
      </c>
      <c r="B212" s="21" t="s">
        <v>213</v>
      </c>
      <c r="C212" s="26">
        <v>262046</v>
      </c>
      <c r="D212" s="7" t="str">
        <f t="shared" si="28"/>
        <v>N/A</v>
      </c>
      <c r="E212" s="26">
        <v>262046</v>
      </c>
      <c r="F212" s="7" t="str">
        <f t="shared" si="29"/>
        <v>N/A</v>
      </c>
      <c r="G212" s="26">
        <v>311006</v>
      </c>
      <c r="H212" s="7" t="str">
        <f t="shared" si="30"/>
        <v>N/A</v>
      </c>
      <c r="I212" s="8">
        <v>0</v>
      </c>
      <c r="J212" s="8">
        <v>18.68</v>
      </c>
      <c r="K212" s="10" t="s">
        <v>213</v>
      </c>
      <c r="L212" s="85" t="str">
        <f t="shared" si="31"/>
        <v>N/A</v>
      </c>
    </row>
    <row r="213" spans="1:12" x14ac:dyDescent="0.25">
      <c r="A213" s="142" t="s">
        <v>1588</v>
      </c>
      <c r="B213" s="21" t="s">
        <v>213</v>
      </c>
      <c r="C213" s="26">
        <v>368578</v>
      </c>
      <c r="D213" s="7" t="str">
        <f t="shared" si="28"/>
        <v>N/A</v>
      </c>
      <c r="E213" s="26">
        <v>441068</v>
      </c>
      <c r="F213" s="7" t="str">
        <f t="shared" si="29"/>
        <v>N/A</v>
      </c>
      <c r="G213" s="26">
        <v>529634</v>
      </c>
      <c r="H213" s="7" t="str">
        <f t="shared" si="30"/>
        <v>N/A</v>
      </c>
      <c r="I213" s="8">
        <v>19.670000000000002</v>
      </c>
      <c r="J213" s="8">
        <v>20.079999999999998</v>
      </c>
      <c r="K213" s="10" t="s">
        <v>213</v>
      </c>
      <c r="L213" s="85" t="str">
        <f t="shared" si="31"/>
        <v>N/A</v>
      </c>
    </row>
    <row r="214" spans="1:12" x14ac:dyDescent="0.25">
      <c r="A214" s="146" t="s">
        <v>1589</v>
      </c>
      <c r="B214" s="21" t="s">
        <v>213</v>
      </c>
      <c r="C214" s="26">
        <v>912742</v>
      </c>
      <c r="D214" s="7" t="str">
        <f t="shared" si="28"/>
        <v>N/A</v>
      </c>
      <c r="E214" s="26">
        <v>853986</v>
      </c>
      <c r="F214" s="7" t="str">
        <f t="shared" si="29"/>
        <v>N/A</v>
      </c>
      <c r="G214" s="26">
        <v>521157</v>
      </c>
      <c r="H214" s="7" t="str">
        <f t="shared" si="30"/>
        <v>N/A</v>
      </c>
      <c r="I214" s="8">
        <v>-6.44</v>
      </c>
      <c r="J214" s="8">
        <v>-39</v>
      </c>
      <c r="K214" s="10" t="s">
        <v>213</v>
      </c>
      <c r="L214" s="85" t="str">
        <f t="shared" si="31"/>
        <v>N/A</v>
      </c>
    </row>
    <row r="215" spans="1:12" ht="25" x14ac:dyDescent="0.25">
      <c r="A215" s="142" t="s">
        <v>1352</v>
      </c>
      <c r="B215" s="21" t="s">
        <v>213</v>
      </c>
      <c r="C215" s="26">
        <v>2056148</v>
      </c>
      <c r="D215" s="7" t="str">
        <f t="shared" ref="D215:D229" si="32">IF($B215="N/A","N/A",IF(C215&gt;10,"No",IF(C215&lt;-10,"No","Yes")))</f>
        <v>N/A</v>
      </c>
      <c r="E215" s="26">
        <v>1872594</v>
      </c>
      <c r="F215" s="7" t="str">
        <f t="shared" ref="F215:F229" si="33">IF($B215="N/A","N/A",IF(E215&gt;10,"No",IF(E215&lt;-10,"No","Yes")))</f>
        <v>N/A</v>
      </c>
      <c r="G215" s="26">
        <v>1793255</v>
      </c>
      <c r="H215" s="7" t="str">
        <f t="shared" ref="H215:H229" si="34">IF($B215="N/A","N/A",IF(G215&gt;10,"No",IF(G215&lt;-10,"No","Yes")))</f>
        <v>N/A</v>
      </c>
      <c r="I215" s="8">
        <v>-8.93</v>
      </c>
      <c r="J215" s="8">
        <v>-4.24</v>
      </c>
      <c r="K215" s="25" t="s">
        <v>734</v>
      </c>
      <c r="L215" s="85" t="str">
        <f t="shared" ref="L215:L229" si="35">IF(J215="Div by 0", "N/A", IF(K215="N/A","N/A", IF(J215&gt;VALUE(MID(K215,1,2)), "No", IF(J215&lt;-1*VALUE(MID(K215,1,2)), "No", "Yes"))))</f>
        <v>Yes</v>
      </c>
    </row>
    <row r="216" spans="1:12" x14ac:dyDescent="0.25">
      <c r="A216" s="142" t="s">
        <v>646</v>
      </c>
      <c r="B216" s="21" t="s">
        <v>213</v>
      </c>
      <c r="C216" s="22">
        <v>3276</v>
      </c>
      <c r="D216" s="7" t="str">
        <f t="shared" si="32"/>
        <v>N/A</v>
      </c>
      <c r="E216" s="22">
        <v>3228</v>
      </c>
      <c r="F216" s="7" t="str">
        <f t="shared" si="33"/>
        <v>N/A</v>
      </c>
      <c r="G216" s="22">
        <v>3182</v>
      </c>
      <c r="H216" s="7" t="str">
        <f t="shared" si="34"/>
        <v>N/A</v>
      </c>
      <c r="I216" s="8">
        <v>-1.47</v>
      </c>
      <c r="J216" s="8">
        <v>-1.43</v>
      </c>
      <c r="K216" s="25" t="s">
        <v>734</v>
      </c>
      <c r="L216" s="85" t="str">
        <f t="shared" si="35"/>
        <v>Yes</v>
      </c>
    </row>
    <row r="217" spans="1:12" x14ac:dyDescent="0.25">
      <c r="A217" s="142" t="s">
        <v>1353</v>
      </c>
      <c r="B217" s="21" t="s">
        <v>213</v>
      </c>
      <c r="C217" s="26">
        <v>627.63980463999997</v>
      </c>
      <c r="D217" s="7" t="str">
        <f t="shared" si="32"/>
        <v>N/A</v>
      </c>
      <c r="E217" s="26">
        <v>580.10966542999995</v>
      </c>
      <c r="F217" s="7" t="str">
        <f t="shared" si="33"/>
        <v>N/A</v>
      </c>
      <c r="G217" s="26">
        <v>563.56222502000003</v>
      </c>
      <c r="H217" s="7" t="str">
        <f t="shared" si="34"/>
        <v>N/A</v>
      </c>
      <c r="I217" s="8">
        <v>-7.57</v>
      </c>
      <c r="J217" s="8">
        <v>-2.85</v>
      </c>
      <c r="K217" s="25" t="s">
        <v>734</v>
      </c>
      <c r="L217" s="85" t="str">
        <f t="shared" si="35"/>
        <v>Yes</v>
      </c>
    </row>
    <row r="218" spans="1:12" ht="25" x14ac:dyDescent="0.25">
      <c r="A218" s="142" t="s">
        <v>1354</v>
      </c>
      <c r="B218" s="21" t="s">
        <v>213</v>
      </c>
      <c r="C218" s="26">
        <v>1521652</v>
      </c>
      <c r="D218" s="7" t="str">
        <f t="shared" si="32"/>
        <v>N/A</v>
      </c>
      <c r="E218" s="26">
        <v>1421663</v>
      </c>
      <c r="F218" s="7" t="str">
        <f t="shared" si="33"/>
        <v>N/A</v>
      </c>
      <c r="G218" s="26">
        <v>1423838</v>
      </c>
      <c r="H218" s="7" t="str">
        <f t="shared" si="34"/>
        <v>N/A</v>
      </c>
      <c r="I218" s="8">
        <v>-6.57</v>
      </c>
      <c r="J218" s="8">
        <v>0.153</v>
      </c>
      <c r="K218" s="25" t="s">
        <v>734</v>
      </c>
      <c r="L218" s="85" t="str">
        <f t="shared" si="35"/>
        <v>Yes</v>
      </c>
    </row>
    <row r="219" spans="1:12" x14ac:dyDescent="0.25">
      <c r="A219" s="142" t="s">
        <v>513</v>
      </c>
      <c r="B219" s="21" t="s">
        <v>213</v>
      </c>
      <c r="C219" s="22">
        <v>4128</v>
      </c>
      <c r="D219" s="7" t="str">
        <f t="shared" si="32"/>
        <v>N/A</v>
      </c>
      <c r="E219" s="22">
        <v>3790</v>
      </c>
      <c r="F219" s="7" t="str">
        <f t="shared" si="33"/>
        <v>N/A</v>
      </c>
      <c r="G219" s="22">
        <v>3891</v>
      </c>
      <c r="H219" s="7" t="str">
        <f t="shared" si="34"/>
        <v>N/A</v>
      </c>
      <c r="I219" s="8">
        <v>-8.19</v>
      </c>
      <c r="J219" s="8">
        <v>2.665</v>
      </c>
      <c r="K219" s="25" t="s">
        <v>734</v>
      </c>
      <c r="L219" s="85" t="str">
        <f t="shared" si="35"/>
        <v>Yes</v>
      </c>
    </row>
    <row r="220" spans="1:12" x14ac:dyDescent="0.25">
      <c r="A220" s="142" t="s">
        <v>1355</v>
      </c>
      <c r="B220" s="21" t="s">
        <v>213</v>
      </c>
      <c r="C220" s="26">
        <v>368.61724806000001</v>
      </c>
      <c r="D220" s="7" t="str">
        <f t="shared" si="32"/>
        <v>N/A</v>
      </c>
      <c r="E220" s="26">
        <v>375.10897097999998</v>
      </c>
      <c r="F220" s="7" t="str">
        <f t="shared" si="33"/>
        <v>N/A</v>
      </c>
      <c r="G220" s="26">
        <v>365.93112309999998</v>
      </c>
      <c r="H220" s="7" t="str">
        <f t="shared" si="34"/>
        <v>N/A</v>
      </c>
      <c r="I220" s="8">
        <v>1.7609999999999999</v>
      </c>
      <c r="J220" s="8">
        <v>-2.4500000000000002</v>
      </c>
      <c r="K220" s="25" t="s">
        <v>734</v>
      </c>
      <c r="L220" s="85" t="str">
        <f t="shared" si="35"/>
        <v>Yes</v>
      </c>
    </row>
    <row r="221" spans="1:12" ht="25" x14ac:dyDescent="0.25">
      <c r="A221" s="142" t="s">
        <v>1356</v>
      </c>
      <c r="B221" s="21" t="s">
        <v>213</v>
      </c>
      <c r="C221" s="26">
        <v>2301942</v>
      </c>
      <c r="D221" s="7" t="str">
        <f t="shared" si="32"/>
        <v>N/A</v>
      </c>
      <c r="E221" s="26">
        <v>2750882</v>
      </c>
      <c r="F221" s="7" t="str">
        <f t="shared" si="33"/>
        <v>N/A</v>
      </c>
      <c r="G221" s="26">
        <v>3711121</v>
      </c>
      <c r="H221" s="7" t="str">
        <f t="shared" si="34"/>
        <v>N/A</v>
      </c>
      <c r="I221" s="8">
        <v>19.5</v>
      </c>
      <c r="J221" s="8">
        <v>34.909999999999997</v>
      </c>
      <c r="K221" s="25" t="s">
        <v>734</v>
      </c>
      <c r="L221" s="85" t="str">
        <f t="shared" si="35"/>
        <v>No</v>
      </c>
    </row>
    <row r="222" spans="1:12" x14ac:dyDescent="0.25">
      <c r="A222" s="142" t="s">
        <v>514</v>
      </c>
      <c r="B222" s="21" t="s">
        <v>213</v>
      </c>
      <c r="C222" s="22">
        <v>3293</v>
      </c>
      <c r="D222" s="7" t="str">
        <f t="shared" si="32"/>
        <v>N/A</v>
      </c>
      <c r="E222" s="22">
        <v>4230</v>
      </c>
      <c r="F222" s="7" t="str">
        <f t="shared" si="33"/>
        <v>N/A</v>
      </c>
      <c r="G222" s="22">
        <v>5978</v>
      </c>
      <c r="H222" s="7" t="str">
        <f t="shared" si="34"/>
        <v>N/A</v>
      </c>
      <c r="I222" s="8">
        <v>28.45</v>
      </c>
      <c r="J222" s="8">
        <v>41.32</v>
      </c>
      <c r="K222" s="25" t="s">
        <v>734</v>
      </c>
      <c r="L222" s="85" t="str">
        <f t="shared" si="35"/>
        <v>No</v>
      </c>
    </row>
    <row r="223" spans="1:12" ht="25" x14ac:dyDescent="0.25">
      <c r="A223" s="142" t="s">
        <v>1357</v>
      </c>
      <c r="B223" s="21" t="s">
        <v>213</v>
      </c>
      <c r="C223" s="26">
        <v>699.04099604999999</v>
      </c>
      <c r="D223" s="7" t="str">
        <f t="shared" si="32"/>
        <v>N/A</v>
      </c>
      <c r="E223" s="26">
        <v>650.32671395</v>
      </c>
      <c r="F223" s="7" t="str">
        <f t="shared" si="33"/>
        <v>N/A</v>
      </c>
      <c r="G223" s="26">
        <v>620.79642020999995</v>
      </c>
      <c r="H223" s="7" t="str">
        <f t="shared" si="34"/>
        <v>N/A</v>
      </c>
      <c r="I223" s="8">
        <v>-6.97</v>
      </c>
      <c r="J223" s="8">
        <v>-4.54</v>
      </c>
      <c r="K223" s="25" t="s">
        <v>734</v>
      </c>
      <c r="L223" s="85" t="str">
        <f t="shared" si="35"/>
        <v>Yes</v>
      </c>
    </row>
    <row r="224" spans="1:12" ht="25" x14ac:dyDescent="0.25">
      <c r="A224" s="142" t="s">
        <v>1358</v>
      </c>
      <c r="B224" s="21" t="s">
        <v>213</v>
      </c>
      <c r="C224" s="26">
        <v>7774850</v>
      </c>
      <c r="D224" s="7" t="str">
        <f t="shared" si="32"/>
        <v>N/A</v>
      </c>
      <c r="E224" s="26">
        <v>8483309</v>
      </c>
      <c r="F224" s="7" t="str">
        <f t="shared" si="33"/>
        <v>N/A</v>
      </c>
      <c r="G224" s="26">
        <v>8511575</v>
      </c>
      <c r="H224" s="7" t="str">
        <f t="shared" si="34"/>
        <v>N/A</v>
      </c>
      <c r="I224" s="8">
        <v>9.1120000000000001</v>
      </c>
      <c r="J224" s="8">
        <v>0.3332</v>
      </c>
      <c r="K224" s="25" t="s">
        <v>734</v>
      </c>
      <c r="L224" s="85" t="str">
        <f t="shared" si="35"/>
        <v>Yes</v>
      </c>
    </row>
    <row r="225" spans="1:12" x14ac:dyDescent="0.25">
      <c r="A225" s="142" t="s">
        <v>515</v>
      </c>
      <c r="B225" s="21" t="s">
        <v>213</v>
      </c>
      <c r="C225" s="22">
        <v>3667</v>
      </c>
      <c r="D225" s="7" t="str">
        <f t="shared" si="32"/>
        <v>N/A</v>
      </c>
      <c r="E225" s="22">
        <v>3288</v>
      </c>
      <c r="F225" s="7" t="str">
        <f t="shared" si="33"/>
        <v>N/A</v>
      </c>
      <c r="G225" s="22">
        <v>3557</v>
      </c>
      <c r="H225" s="7" t="str">
        <f t="shared" si="34"/>
        <v>N/A</v>
      </c>
      <c r="I225" s="8">
        <v>-10.3</v>
      </c>
      <c r="J225" s="8">
        <v>8.1809999999999992</v>
      </c>
      <c r="K225" s="25" t="s">
        <v>734</v>
      </c>
      <c r="L225" s="85" t="str">
        <f t="shared" si="35"/>
        <v>Yes</v>
      </c>
    </row>
    <row r="226" spans="1:12" x14ac:dyDescent="0.25">
      <c r="A226" s="142" t="s">
        <v>1359</v>
      </c>
      <c r="B226" s="21" t="s">
        <v>213</v>
      </c>
      <c r="C226" s="26">
        <v>2120.2208890000002</v>
      </c>
      <c r="D226" s="7" t="str">
        <f t="shared" si="32"/>
        <v>N/A</v>
      </c>
      <c r="E226" s="26">
        <v>2580.0818126999998</v>
      </c>
      <c r="F226" s="7" t="str">
        <f t="shared" si="33"/>
        <v>N/A</v>
      </c>
      <c r="G226" s="26">
        <v>2392.9083497000001</v>
      </c>
      <c r="H226" s="7" t="str">
        <f t="shared" si="34"/>
        <v>N/A</v>
      </c>
      <c r="I226" s="8">
        <v>21.69</v>
      </c>
      <c r="J226" s="8">
        <v>-7.25</v>
      </c>
      <c r="K226" s="25" t="s">
        <v>734</v>
      </c>
      <c r="L226" s="85" t="str">
        <f t="shared" si="35"/>
        <v>Yes</v>
      </c>
    </row>
    <row r="227" spans="1:12" ht="25" x14ac:dyDescent="0.25">
      <c r="A227" s="142" t="s">
        <v>1360</v>
      </c>
      <c r="B227" s="21" t="s">
        <v>213</v>
      </c>
      <c r="C227" s="26">
        <v>120297278</v>
      </c>
      <c r="D227" s="7" t="str">
        <f t="shared" si="32"/>
        <v>N/A</v>
      </c>
      <c r="E227" s="26">
        <v>115101293</v>
      </c>
      <c r="F227" s="7" t="str">
        <f t="shared" si="33"/>
        <v>N/A</v>
      </c>
      <c r="G227" s="26">
        <v>83001504</v>
      </c>
      <c r="H227" s="7" t="str">
        <f t="shared" si="34"/>
        <v>N/A</v>
      </c>
      <c r="I227" s="8">
        <v>-4.32</v>
      </c>
      <c r="J227" s="8">
        <v>-27.9</v>
      </c>
      <c r="K227" s="25" t="s">
        <v>734</v>
      </c>
      <c r="L227" s="85" t="str">
        <f t="shared" si="35"/>
        <v>Yes</v>
      </c>
    </row>
    <row r="228" spans="1:12" ht="25" x14ac:dyDescent="0.25">
      <c r="A228" s="142" t="s">
        <v>516</v>
      </c>
      <c r="B228" s="21" t="s">
        <v>213</v>
      </c>
      <c r="C228" s="22">
        <v>4153</v>
      </c>
      <c r="D228" s="7" t="str">
        <f t="shared" si="32"/>
        <v>N/A</v>
      </c>
      <c r="E228" s="22">
        <v>4269</v>
      </c>
      <c r="F228" s="7" t="str">
        <f t="shared" si="33"/>
        <v>N/A</v>
      </c>
      <c r="G228" s="22">
        <v>4391</v>
      </c>
      <c r="H228" s="7" t="str">
        <f t="shared" si="34"/>
        <v>N/A</v>
      </c>
      <c r="I228" s="8">
        <v>2.7930000000000001</v>
      </c>
      <c r="J228" s="8">
        <v>2.8580000000000001</v>
      </c>
      <c r="K228" s="25" t="s">
        <v>734</v>
      </c>
      <c r="L228" s="85" t="str">
        <f t="shared" si="35"/>
        <v>Yes</v>
      </c>
    </row>
    <row r="229" spans="1:12" ht="25" x14ac:dyDescent="0.25">
      <c r="A229" s="142" t="s">
        <v>1361</v>
      </c>
      <c r="B229" s="21" t="s">
        <v>213</v>
      </c>
      <c r="C229" s="26">
        <v>28966.356369000001</v>
      </c>
      <c r="D229" s="7" t="str">
        <f t="shared" si="32"/>
        <v>N/A</v>
      </c>
      <c r="E229" s="26">
        <v>26962.120637</v>
      </c>
      <c r="F229" s="7" t="str">
        <f t="shared" si="33"/>
        <v>N/A</v>
      </c>
      <c r="G229" s="26">
        <v>18902.642678</v>
      </c>
      <c r="H229" s="7" t="str">
        <f t="shared" si="34"/>
        <v>N/A</v>
      </c>
      <c r="I229" s="8">
        <v>-6.92</v>
      </c>
      <c r="J229" s="8">
        <v>-29.9</v>
      </c>
      <c r="K229" s="25" t="s">
        <v>734</v>
      </c>
      <c r="L229" s="85" t="str">
        <f t="shared" si="35"/>
        <v>Yes</v>
      </c>
    </row>
    <row r="230" spans="1:12" x14ac:dyDescent="0.25">
      <c r="A230" s="116" t="s">
        <v>1362</v>
      </c>
      <c r="B230" s="21" t="s">
        <v>213</v>
      </c>
      <c r="C230" s="10">
        <v>123532617</v>
      </c>
      <c r="D230" s="7" t="str">
        <f t="shared" ref="D230:D253" si="36">IF($B230="N/A","N/A",IF(C230&gt;10,"No",IF(C230&lt;-10,"No","Yes")))</f>
        <v>N/A</v>
      </c>
      <c r="E230" s="10">
        <v>118907887</v>
      </c>
      <c r="F230" s="7" t="str">
        <f t="shared" ref="F230:F253" si="37">IF($B230="N/A","N/A",IF(E230&gt;10,"No",IF(E230&lt;-10,"No","Yes")))</f>
        <v>N/A</v>
      </c>
      <c r="G230" s="10">
        <v>115818226</v>
      </c>
      <c r="H230" s="7" t="str">
        <f t="shared" ref="H230:H253" si="38">IF($B230="N/A","N/A",IF(G230&gt;10,"No",IF(G230&lt;-10,"No","Yes")))</f>
        <v>N/A</v>
      </c>
      <c r="I230" s="8">
        <v>-3.74</v>
      </c>
      <c r="J230" s="8">
        <v>-2.6</v>
      </c>
      <c r="K230" s="25" t="s">
        <v>734</v>
      </c>
      <c r="L230" s="85" t="str">
        <f t="shared" ref="L230:L253" si="39">IF(J230="Div by 0", "N/A", IF(K230="N/A","N/A", IF(J230&gt;VALUE(MID(K230,1,2)), "No", IF(J230&lt;-1*VALUE(MID(K230,1,2)), "No", "Yes"))))</f>
        <v>Yes</v>
      </c>
    </row>
    <row r="231" spans="1:12" x14ac:dyDescent="0.25">
      <c r="A231" s="116" t="s">
        <v>1539</v>
      </c>
      <c r="B231" s="21" t="s">
        <v>213</v>
      </c>
      <c r="C231" s="1">
        <v>4409</v>
      </c>
      <c r="D231" s="1" t="str">
        <f t="shared" si="36"/>
        <v>N/A</v>
      </c>
      <c r="E231" s="1">
        <v>4538</v>
      </c>
      <c r="F231" s="1" t="str">
        <f t="shared" si="37"/>
        <v>N/A</v>
      </c>
      <c r="G231" s="1">
        <v>13350</v>
      </c>
      <c r="H231" s="7" t="str">
        <f t="shared" si="38"/>
        <v>N/A</v>
      </c>
      <c r="I231" s="8">
        <v>2.9260000000000002</v>
      </c>
      <c r="J231" s="8">
        <v>194.2</v>
      </c>
      <c r="K231" s="25" t="s">
        <v>734</v>
      </c>
      <c r="L231" s="85" t="str">
        <f t="shared" si="39"/>
        <v>No</v>
      </c>
    </row>
    <row r="232" spans="1:12" x14ac:dyDescent="0.25">
      <c r="A232" s="116" t="s">
        <v>1540</v>
      </c>
      <c r="B232" s="21" t="s">
        <v>213</v>
      </c>
      <c r="C232" s="10">
        <v>28018.284645</v>
      </c>
      <c r="D232" s="7" t="str">
        <f t="shared" si="36"/>
        <v>N/A</v>
      </c>
      <c r="E232" s="10">
        <v>26202.707579999998</v>
      </c>
      <c r="F232" s="7" t="str">
        <f t="shared" si="37"/>
        <v>N/A</v>
      </c>
      <c r="G232" s="10">
        <v>8675.5225468000008</v>
      </c>
      <c r="H232" s="7" t="str">
        <f t="shared" si="38"/>
        <v>N/A</v>
      </c>
      <c r="I232" s="8">
        <v>-6.48</v>
      </c>
      <c r="J232" s="8">
        <v>-66.900000000000006</v>
      </c>
      <c r="K232" s="25" t="s">
        <v>734</v>
      </c>
      <c r="L232" s="85" t="str">
        <f t="shared" si="39"/>
        <v>No</v>
      </c>
    </row>
    <row r="233" spans="1:12" x14ac:dyDescent="0.25">
      <c r="A233" s="147" t="s">
        <v>1541</v>
      </c>
      <c r="B233" s="21" t="s">
        <v>213</v>
      </c>
      <c r="C233" s="10">
        <v>14158.771261</v>
      </c>
      <c r="D233" s="7" t="str">
        <f t="shared" si="36"/>
        <v>N/A</v>
      </c>
      <c r="E233" s="10">
        <v>13660.688931000001</v>
      </c>
      <c r="F233" s="7" t="str">
        <f t="shared" si="37"/>
        <v>N/A</v>
      </c>
      <c r="G233" s="10">
        <v>9584.9549929999994</v>
      </c>
      <c r="H233" s="7" t="str">
        <f t="shared" si="38"/>
        <v>N/A</v>
      </c>
      <c r="I233" s="8">
        <v>-3.52</v>
      </c>
      <c r="J233" s="8">
        <v>-29.8</v>
      </c>
      <c r="K233" s="25" t="s">
        <v>734</v>
      </c>
      <c r="L233" s="85" t="str">
        <f t="shared" si="39"/>
        <v>Yes</v>
      </c>
    </row>
    <row r="234" spans="1:12" x14ac:dyDescent="0.25">
      <c r="A234" s="147" t="s">
        <v>1542</v>
      </c>
      <c r="B234" s="21" t="s">
        <v>213</v>
      </c>
      <c r="C234" s="10">
        <v>33790.918088999999</v>
      </c>
      <c r="D234" s="7" t="str">
        <f t="shared" si="36"/>
        <v>N/A</v>
      </c>
      <c r="E234" s="10">
        <v>31398.644985999999</v>
      </c>
      <c r="F234" s="7" t="str">
        <f t="shared" si="37"/>
        <v>N/A</v>
      </c>
      <c r="G234" s="10">
        <v>21050.631055999998</v>
      </c>
      <c r="H234" s="7" t="str">
        <f t="shared" si="38"/>
        <v>N/A</v>
      </c>
      <c r="I234" s="8">
        <v>-7.08</v>
      </c>
      <c r="J234" s="8">
        <v>-33</v>
      </c>
      <c r="K234" s="25" t="s">
        <v>734</v>
      </c>
      <c r="L234" s="85" t="str">
        <f t="shared" si="39"/>
        <v>No</v>
      </c>
    </row>
    <row r="235" spans="1:12" x14ac:dyDescent="0.25">
      <c r="A235" s="147" t="s">
        <v>1543</v>
      </c>
      <c r="B235" s="21" t="s">
        <v>213</v>
      </c>
      <c r="C235" s="10">
        <v>760.32061068999997</v>
      </c>
      <c r="D235" s="7" t="str">
        <f t="shared" si="36"/>
        <v>N/A</v>
      </c>
      <c r="E235" s="10">
        <v>1914.9126984</v>
      </c>
      <c r="F235" s="7" t="str">
        <f t="shared" si="37"/>
        <v>N/A</v>
      </c>
      <c r="G235" s="10">
        <v>315.93794607000001</v>
      </c>
      <c r="H235" s="7" t="str">
        <f t="shared" si="38"/>
        <v>N/A</v>
      </c>
      <c r="I235" s="8">
        <v>151.9</v>
      </c>
      <c r="J235" s="8">
        <v>-83.5</v>
      </c>
      <c r="K235" s="25" t="s">
        <v>734</v>
      </c>
      <c r="L235" s="85" t="str">
        <f t="shared" si="39"/>
        <v>No</v>
      </c>
    </row>
    <row r="236" spans="1:12" x14ac:dyDescent="0.25">
      <c r="A236" s="147" t="s">
        <v>1544</v>
      </c>
      <c r="B236" s="21" t="s">
        <v>213</v>
      </c>
      <c r="C236" s="10">
        <v>1264.46875</v>
      </c>
      <c r="D236" s="7" t="str">
        <f t="shared" si="36"/>
        <v>N/A</v>
      </c>
      <c r="E236" s="10">
        <v>1751.3023255999999</v>
      </c>
      <c r="F236" s="7" t="str">
        <f t="shared" si="37"/>
        <v>N/A</v>
      </c>
      <c r="G236" s="10">
        <v>504.63421419000002</v>
      </c>
      <c r="H236" s="7" t="str">
        <f t="shared" si="38"/>
        <v>N/A</v>
      </c>
      <c r="I236" s="8">
        <v>38.5</v>
      </c>
      <c r="J236" s="8">
        <v>-71.2</v>
      </c>
      <c r="K236" s="25" t="s">
        <v>734</v>
      </c>
      <c r="L236" s="85" t="str">
        <f t="shared" si="39"/>
        <v>No</v>
      </c>
    </row>
    <row r="237" spans="1:12" x14ac:dyDescent="0.25">
      <c r="A237" s="142" t="s">
        <v>1545</v>
      </c>
      <c r="B237" s="21" t="s">
        <v>213</v>
      </c>
      <c r="C237" s="7">
        <v>5.3996130011999997</v>
      </c>
      <c r="D237" s="7" t="str">
        <f t="shared" si="36"/>
        <v>N/A</v>
      </c>
      <c r="E237" s="7">
        <v>5.7053055067000003</v>
      </c>
      <c r="F237" s="7" t="str">
        <f t="shared" si="37"/>
        <v>N/A</v>
      </c>
      <c r="G237" s="7">
        <v>15.452461977</v>
      </c>
      <c r="H237" s="7" t="str">
        <f t="shared" si="38"/>
        <v>N/A</v>
      </c>
      <c r="I237" s="8">
        <v>5.6609999999999996</v>
      </c>
      <c r="J237" s="8">
        <v>170.8</v>
      </c>
      <c r="K237" s="25" t="s">
        <v>734</v>
      </c>
      <c r="L237" s="85" t="str">
        <f t="shared" si="39"/>
        <v>No</v>
      </c>
    </row>
    <row r="238" spans="1:12" x14ac:dyDescent="0.25">
      <c r="A238" s="146" t="s">
        <v>1546</v>
      </c>
      <c r="B238" s="21" t="s">
        <v>213</v>
      </c>
      <c r="C238" s="7">
        <v>27.287276606999999</v>
      </c>
      <c r="D238" s="7" t="str">
        <f t="shared" si="36"/>
        <v>N/A</v>
      </c>
      <c r="E238" s="7">
        <v>27.924327205000001</v>
      </c>
      <c r="F238" s="7" t="str">
        <f t="shared" si="37"/>
        <v>N/A</v>
      </c>
      <c r="G238" s="7">
        <v>35.872855700999999</v>
      </c>
      <c r="H238" s="7" t="str">
        <f t="shared" si="38"/>
        <v>N/A</v>
      </c>
      <c r="I238" s="8">
        <v>2.335</v>
      </c>
      <c r="J238" s="8">
        <v>28.46</v>
      </c>
      <c r="K238" s="25" t="s">
        <v>734</v>
      </c>
      <c r="L238" s="85" t="str">
        <f t="shared" si="39"/>
        <v>Yes</v>
      </c>
    </row>
    <row r="239" spans="1:12" x14ac:dyDescent="0.25">
      <c r="A239" s="146" t="s">
        <v>1547</v>
      </c>
      <c r="B239" s="21" t="s">
        <v>213</v>
      </c>
      <c r="C239" s="7">
        <v>31.523865415</v>
      </c>
      <c r="D239" s="7" t="str">
        <f t="shared" si="36"/>
        <v>N/A</v>
      </c>
      <c r="E239" s="7">
        <v>33.911977942999997</v>
      </c>
      <c r="F239" s="7" t="str">
        <f t="shared" si="37"/>
        <v>N/A</v>
      </c>
      <c r="G239" s="7">
        <v>44.539715442999999</v>
      </c>
      <c r="H239" s="7" t="str">
        <f t="shared" si="38"/>
        <v>N/A</v>
      </c>
      <c r="I239" s="8">
        <v>7.5759999999999996</v>
      </c>
      <c r="J239" s="8">
        <v>31.34</v>
      </c>
      <c r="K239" s="25" t="s">
        <v>734</v>
      </c>
      <c r="L239" s="85" t="str">
        <f t="shared" si="39"/>
        <v>No</v>
      </c>
    </row>
    <row r="240" spans="1:12" x14ac:dyDescent="0.25">
      <c r="A240" s="146" t="s">
        <v>1548</v>
      </c>
      <c r="B240" s="21" t="s">
        <v>213</v>
      </c>
      <c r="C240" s="7">
        <v>0.23203089020000001</v>
      </c>
      <c r="D240" s="7" t="str">
        <f t="shared" si="36"/>
        <v>N/A</v>
      </c>
      <c r="E240" s="7">
        <v>0.23397459700000001</v>
      </c>
      <c r="F240" s="7" t="str">
        <f t="shared" si="37"/>
        <v>N/A</v>
      </c>
      <c r="G240" s="7">
        <v>8.8603147835999998</v>
      </c>
      <c r="H240" s="7" t="str">
        <f t="shared" si="38"/>
        <v>N/A</v>
      </c>
      <c r="I240" s="8">
        <v>0.8377</v>
      </c>
      <c r="J240" s="8">
        <v>3687</v>
      </c>
      <c r="K240" s="25" t="s">
        <v>734</v>
      </c>
      <c r="L240" s="85" t="str">
        <f t="shared" si="39"/>
        <v>No</v>
      </c>
    </row>
    <row r="241" spans="1:12" x14ac:dyDescent="0.25">
      <c r="A241" s="146" t="s">
        <v>1549</v>
      </c>
      <c r="B241" s="21" t="s">
        <v>213</v>
      </c>
      <c r="C241" s="7">
        <v>0.2851287535</v>
      </c>
      <c r="D241" s="7" t="str">
        <f t="shared" si="36"/>
        <v>N/A</v>
      </c>
      <c r="E241" s="7">
        <v>0.35414264540000001</v>
      </c>
      <c r="F241" s="7" t="str">
        <f t="shared" si="37"/>
        <v>N/A</v>
      </c>
      <c r="G241" s="7">
        <v>14.487205318999999</v>
      </c>
      <c r="H241" s="7" t="str">
        <f t="shared" si="38"/>
        <v>N/A</v>
      </c>
      <c r="I241" s="8">
        <v>24.2</v>
      </c>
      <c r="J241" s="8">
        <v>3991</v>
      </c>
      <c r="K241" s="25" t="s">
        <v>734</v>
      </c>
      <c r="L241" s="85" t="str">
        <f t="shared" si="39"/>
        <v>No</v>
      </c>
    </row>
    <row r="242" spans="1:12" x14ac:dyDescent="0.25">
      <c r="A242" s="116" t="s">
        <v>1374</v>
      </c>
      <c r="B242" s="21" t="s">
        <v>213</v>
      </c>
      <c r="C242" s="10">
        <v>120297278</v>
      </c>
      <c r="D242" s="7" t="str">
        <f t="shared" si="36"/>
        <v>N/A</v>
      </c>
      <c r="E242" s="10">
        <v>115101293</v>
      </c>
      <c r="F242" s="7" t="str">
        <f t="shared" si="37"/>
        <v>N/A</v>
      </c>
      <c r="G242" s="10">
        <v>83001504</v>
      </c>
      <c r="H242" s="7" t="str">
        <f t="shared" si="38"/>
        <v>N/A</v>
      </c>
      <c r="I242" s="8">
        <v>-4.32</v>
      </c>
      <c r="J242" s="8">
        <v>-27.9</v>
      </c>
      <c r="K242" s="25" t="s">
        <v>734</v>
      </c>
      <c r="L242" s="85" t="str">
        <f t="shared" si="39"/>
        <v>Yes</v>
      </c>
    </row>
    <row r="243" spans="1:12" x14ac:dyDescent="0.25">
      <c r="A243" s="116" t="s">
        <v>1550</v>
      </c>
      <c r="B243" s="21" t="s">
        <v>213</v>
      </c>
      <c r="C243" s="1">
        <v>4153</v>
      </c>
      <c r="D243" s="1" t="str">
        <f t="shared" si="36"/>
        <v>N/A</v>
      </c>
      <c r="E243" s="1">
        <v>4269</v>
      </c>
      <c r="F243" s="1" t="str">
        <f t="shared" si="37"/>
        <v>N/A</v>
      </c>
      <c r="G243" s="1">
        <v>4391</v>
      </c>
      <c r="H243" s="7" t="str">
        <f t="shared" si="38"/>
        <v>N/A</v>
      </c>
      <c r="I243" s="8">
        <v>2.7930000000000001</v>
      </c>
      <c r="J243" s="8">
        <v>2.8580000000000001</v>
      </c>
      <c r="K243" s="25" t="s">
        <v>734</v>
      </c>
      <c r="L243" s="85" t="str">
        <f t="shared" si="39"/>
        <v>Yes</v>
      </c>
    </row>
    <row r="244" spans="1:12" ht="25" x14ac:dyDescent="0.25">
      <c r="A244" s="116" t="s">
        <v>1551</v>
      </c>
      <c r="B244" s="21" t="s">
        <v>213</v>
      </c>
      <c r="C244" s="10">
        <v>28966.356369000001</v>
      </c>
      <c r="D244" s="7" t="str">
        <f t="shared" si="36"/>
        <v>N/A</v>
      </c>
      <c r="E244" s="10">
        <v>26962.120637</v>
      </c>
      <c r="F244" s="7" t="str">
        <f t="shared" si="37"/>
        <v>N/A</v>
      </c>
      <c r="G244" s="10">
        <v>18902.642678</v>
      </c>
      <c r="H244" s="7" t="str">
        <f t="shared" si="38"/>
        <v>N/A</v>
      </c>
      <c r="I244" s="8">
        <v>-6.92</v>
      </c>
      <c r="J244" s="8">
        <v>-29.9</v>
      </c>
      <c r="K244" s="25" t="s">
        <v>734</v>
      </c>
      <c r="L244" s="85" t="str">
        <f t="shared" si="39"/>
        <v>Yes</v>
      </c>
    </row>
    <row r="245" spans="1:12" ht="25" x14ac:dyDescent="0.25">
      <c r="A245" s="147" t="s">
        <v>1552</v>
      </c>
      <c r="B245" s="21" t="s">
        <v>213</v>
      </c>
      <c r="C245" s="10">
        <v>13641.545276000001</v>
      </c>
      <c r="D245" s="7" t="str">
        <f t="shared" si="36"/>
        <v>N/A</v>
      </c>
      <c r="E245" s="10">
        <v>13055.66092</v>
      </c>
      <c r="F245" s="7" t="str">
        <f t="shared" si="37"/>
        <v>N/A</v>
      </c>
      <c r="G245" s="10">
        <v>8782.1389925000003</v>
      </c>
      <c r="H245" s="7" t="str">
        <f t="shared" si="38"/>
        <v>N/A</v>
      </c>
      <c r="I245" s="8">
        <v>-4.29</v>
      </c>
      <c r="J245" s="8">
        <v>-32.700000000000003</v>
      </c>
      <c r="K245" s="25" t="s">
        <v>734</v>
      </c>
      <c r="L245" s="85" t="str">
        <f t="shared" si="39"/>
        <v>No</v>
      </c>
    </row>
    <row r="246" spans="1:12" ht="25" x14ac:dyDescent="0.25">
      <c r="A246" s="147" t="s">
        <v>1553</v>
      </c>
      <c r="B246" s="21" t="s">
        <v>213</v>
      </c>
      <c r="C246" s="10">
        <v>34021.184142999999</v>
      </c>
      <c r="D246" s="7" t="str">
        <f t="shared" si="36"/>
        <v>N/A</v>
      </c>
      <c r="E246" s="10">
        <v>31524.906773999999</v>
      </c>
      <c r="F246" s="7" t="str">
        <f t="shared" si="37"/>
        <v>N/A</v>
      </c>
      <c r="G246" s="10">
        <v>22228.654265000001</v>
      </c>
      <c r="H246" s="7" t="str">
        <f t="shared" si="38"/>
        <v>N/A</v>
      </c>
      <c r="I246" s="8">
        <v>-7.34</v>
      </c>
      <c r="J246" s="8">
        <v>-29.5</v>
      </c>
      <c r="K246" s="25" t="s">
        <v>734</v>
      </c>
      <c r="L246" s="85" t="str">
        <f t="shared" si="39"/>
        <v>Yes</v>
      </c>
    </row>
    <row r="247" spans="1:12" ht="25" x14ac:dyDescent="0.25">
      <c r="A247" s="147" t="s">
        <v>1554</v>
      </c>
      <c r="B247" s="21" t="s">
        <v>213</v>
      </c>
      <c r="C247" s="10">
        <v>2133.7777778</v>
      </c>
      <c r="D247" s="7" t="str">
        <f t="shared" si="36"/>
        <v>N/A</v>
      </c>
      <c r="E247" s="10">
        <v>3433.2857143000001</v>
      </c>
      <c r="F247" s="7" t="str">
        <f t="shared" si="37"/>
        <v>N/A</v>
      </c>
      <c r="G247" s="10">
        <v>8209.4166667000009</v>
      </c>
      <c r="H247" s="7" t="str">
        <f t="shared" si="38"/>
        <v>N/A</v>
      </c>
      <c r="I247" s="8">
        <v>60.9</v>
      </c>
      <c r="J247" s="8">
        <v>139.1</v>
      </c>
      <c r="K247" s="25" t="s">
        <v>734</v>
      </c>
      <c r="L247" s="85" t="str">
        <f t="shared" si="39"/>
        <v>No</v>
      </c>
    </row>
    <row r="248" spans="1:12" ht="25" x14ac:dyDescent="0.25">
      <c r="A248" s="147" t="s">
        <v>1555</v>
      </c>
      <c r="B248" s="21" t="s">
        <v>213</v>
      </c>
      <c r="C248" s="10" t="s">
        <v>1750</v>
      </c>
      <c r="D248" s="7" t="str">
        <f t="shared" si="36"/>
        <v>N/A</v>
      </c>
      <c r="E248" s="10" t="s">
        <v>1750</v>
      </c>
      <c r="F248" s="7" t="str">
        <f t="shared" si="37"/>
        <v>N/A</v>
      </c>
      <c r="G248" s="10">
        <v>607</v>
      </c>
      <c r="H248" s="7" t="str">
        <f t="shared" si="38"/>
        <v>N/A</v>
      </c>
      <c r="I248" s="8" t="s">
        <v>1750</v>
      </c>
      <c r="J248" s="8" t="s">
        <v>1750</v>
      </c>
      <c r="K248" s="25" t="s">
        <v>734</v>
      </c>
      <c r="L248" s="85" t="str">
        <f t="shared" si="39"/>
        <v>N/A</v>
      </c>
    </row>
    <row r="249" spans="1:12" ht="25" x14ac:dyDescent="0.25">
      <c r="A249" s="142" t="s">
        <v>1556</v>
      </c>
      <c r="B249" s="21" t="s">
        <v>213</v>
      </c>
      <c r="C249" s="7">
        <v>5.0860949862</v>
      </c>
      <c r="D249" s="7" t="str">
        <f t="shared" si="36"/>
        <v>N/A</v>
      </c>
      <c r="E249" s="7">
        <v>5.3671108876</v>
      </c>
      <c r="F249" s="7" t="str">
        <f t="shared" si="37"/>
        <v>N/A</v>
      </c>
      <c r="G249" s="7">
        <v>5.0825288792999999</v>
      </c>
      <c r="H249" s="7" t="str">
        <f t="shared" si="38"/>
        <v>N/A</v>
      </c>
      <c r="I249" s="8">
        <v>5.5250000000000004</v>
      </c>
      <c r="J249" s="8">
        <v>-5.3</v>
      </c>
      <c r="K249" s="25" t="s">
        <v>734</v>
      </c>
      <c r="L249" s="85" t="str">
        <f t="shared" si="39"/>
        <v>Yes</v>
      </c>
    </row>
    <row r="250" spans="1:12" ht="25" x14ac:dyDescent="0.25">
      <c r="A250" s="146" t="s">
        <v>1557</v>
      </c>
      <c r="B250" s="21" t="s">
        <v>213</v>
      </c>
      <c r="C250" s="7">
        <v>27.100560149</v>
      </c>
      <c r="D250" s="7" t="str">
        <f t="shared" si="36"/>
        <v>N/A</v>
      </c>
      <c r="E250" s="7">
        <v>27.817745803000001</v>
      </c>
      <c r="F250" s="7" t="str">
        <f t="shared" si="37"/>
        <v>N/A</v>
      </c>
      <c r="G250" s="7">
        <v>27.043390514999999</v>
      </c>
      <c r="H250" s="7" t="str">
        <f t="shared" si="38"/>
        <v>N/A</v>
      </c>
      <c r="I250" s="8">
        <v>2.6459999999999999</v>
      </c>
      <c r="J250" s="8">
        <v>-2.78</v>
      </c>
      <c r="K250" s="25" t="s">
        <v>734</v>
      </c>
      <c r="L250" s="85" t="str">
        <f t="shared" si="39"/>
        <v>Yes</v>
      </c>
    </row>
    <row r="251" spans="1:12" ht="25" x14ac:dyDescent="0.25">
      <c r="A251" s="146" t="s">
        <v>1558</v>
      </c>
      <c r="B251" s="21" t="s">
        <v>213</v>
      </c>
      <c r="C251" s="7">
        <v>30.594679186</v>
      </c>
      <c r="D251" s="7" t="str">
        <f t="shared" si="36"/>
        <v>N/A</v>
      </c>
      <c r="E251" s="7">
        <v>32.860206269999999</v>
      </c>
      <c r="F251" s="7" t="str">
        <f t="shared" si="37"/>
        <v>N/A</v>
      </c>
      <c r="G251" s="7">
        <v>31.150475832000001</v>
      </c>
      <c r="H251" s="7" t="str">
        <f t="shared" si="38"/>
        <v>N/A</v>
      </c>
      <c r="I251" s="8">
        <v>7.4050000000000002</v>
      </c>
      <c r="J251" s="8">
        <v>-5.2</v>
      </c>
      <c r="K251" s="25" t="s">
        <v>734</v>
      </c>
      <c r="L251" s="85" t="str">
        <f t="shared" si="39"/>
        <v>Yes</v>
      </c>
    </row>
    <row r="252" spans="1:12" ht="25" x14ac:dyDescent="0.25">
      <c r="A252" s="146" t="s">
        <v>1559</v>
      </c>
      <c r="B252" s="21" t="s">
        <v>213</v>
      </c>
      <c r="C252" s="7">
        <v>1.59410535E-2</v>
      </c>
      <c r="D252" s="7" t="str">
        <f t="shared" si="36"/>
        <v>N/A</v>
      </c>
      <c r="E252" s="7">
        <v>1.2998588700000001E-2</v>
      </c>
      <c r="F252" s="7" t="str">
        <f t="shared" si="37"/>
        <v>N/A</v>
      </c>
      <c r="G252" s="7">
        <v>2.1079258E-2</v>
      </c>
      <c r="H252" s="7" t="str">
        <f t="shared" si="38"/>
        <v>N/A</v>
      </c>
      <c r="I252" s="8">
        <v>-18.5</v>
      </c>
      <c r="J252" s="8">
        <v>62.17</v>
      </c>
      <c r="K252" s="25" t="s">
        <v>734</v>
      </c>
      <c r="L252" s="85" t="str">
        <f t="shared" si="39"/>
        <v>No</v>
      </c>
    </row>
    <row r="253" spans="1:12" ht="25" x14ac:dyDescent="0.25">
      <c r="A253" s="148" t="s">
        <v>1560</v>
      </c>
      <c r="B253" s="93" t="s">
        <v>213</v>
      </c>
      <c r="C253" s="124">
        <v>0</v>
      </c>
      <c r="D253" s="124" t="str">
        <f t="shared" si="36"/>
        <v>N/A</v>
      </c>
      <c r="E253" s="124">
        <v>0</v>
      </c>
      <c r="F253" s="124" t="str">
        <f t="shared" si="37"/>
        <v>N/A</v>
      </c>
      <c r="G253" s="124">
        <v>6.7163678000000003E-3</v>
      </c>
      <c r="H253" s="124" t="str">
        <f t="shared" si="38"/>
        <v>N/A</v>
      </c>
      <c r="I253" s="125" t="s">
        <v>1750</v>
      </c>
      <c r="J253" s="125" t="s">
        <v>1750</v>
      </c>
      <c r="K253" s="138" t="s">
        <v>734</v>
      </c>
      <c r="L253" s="96" t="str">
        <f t="shared" si="39"/>
        <v>N/A</v>
      </c>
    </row>
    <row r="254" spans="1:12" x14ac:dyDescent="0.25">
      <c r="A254" s="172" t="s">
        <v>1619</v>
      </c>
      <c r="B254" s="173"/>
      <c r="C254" s="173"/>
      <c r="D254" s="173"/>
      <c r="E254" s="173"/>
      <c r="F254" s="173"/>
      <c r="G254" s="173"/>
      <c r="H254" s="173"/>
      <c r="I254" s="173"/>
      <c r="J254" s="173"/>
      <c r="K254" s="173"/>
      <c r="L254" s="174"/>
    </row>
    <row r="255" spans="1:12" x14ac:dyDescent="0.25">
      <c r="A255" s="167" t="s">
        <v>1617</v>
      </c>
      <c r="B255" s="168"/>
      <c r="C255" s="168"/>
      <c r="D255" s="168"/>
      <c r="E255" s="168"/>
      <c r="F255" s="168"/>
      <c r="G255" s="168"/>
      <c r="H255" s="168"/>
      <c r="I255" s="168"/>
      <c r="J255" s="168"/>
      <c r="K255" s="168"/>
      <c r="L255" s="169"/>
    </row>
    <row r="256" spans="1:12" s="13" customFormat="1" x14ac:dyDescent="0.25">
      <c r="A256" s="170" t="s">
        <v>1705</v>
      </c>
      <c r="B256" s="170"/>
      <c r="C256" s="170"/>
      <c r="D256" s="170"/>
      <c r="E256" s="170"/>
      <c r="F256" s="170"/>
      <c r="G256" s="170"/>
      <c r="H256" s="170"/>
      <c r="I256" s="170"/>
      <c r="J256" s="170"/>
      <c r="K256" s="170"/>
      <c r="L256" s="171"/>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40"/>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2" s="12" customFormat="1" ht="18.75" customHeight="1" x14ac:dyDescent="0.25">
      <c r="A1" s="158" t="s">
        <v>1737</v>
      </c>
      <c r="B1" s="159"/>
      <c r="C1" s="159"/>
      <c r="D1" s="159"/>
      <c r="E1" s="159"/>
      <c r="F1" s="159"/>
      <c r="G1" s="159"/>
      <c r="H1" s="159"/>
      <c r="I1" s="159"/>
      <c r="J1" s="159"/>
      <c r="K1" s="160"/>
    </row>
    <row r="2" spans="1:12" ht="13" x14ac:dyDescent="0.3">
      <c r="A2" s="164" t="s">
        <v>1562</v>
      </c>
      <c r="B2" s="165"/>
      <c r="C2" s="165"/>
      <c r="D2" s="165"/>
      <c r="E2" s="165"/>
      <c r="F2" s="165"/>
      <c r="G2" s="165"/>
      <c r="H2" s="165"/>
      <c r="I2" s="165"/>
      <c r="J2" s="165"/>
      <c r="K2" s="166"/>
    </row>
    <row r="3" spans="1:12" ht="13" x14ac:dyDescent="0.3">
      <c r="A3" s="164" t="s">
        <v>1749</v>
      </c>
      <c r="B3" s="175"/>
      <c r="C3" s="175"/>
      <c r="D3" s="175"/>
      <c r="E3" s="175"/>
      <c r="F3" s="175"/>
      <c r="G3" s="175"/>
      <c r="H3" s="175"/>
      <c r="I3" s="175"/>
      <c r="J3" s="175"/>
      <c r="K3" s="176"/>
    </row>
    <row r="4" spans="1:12" ht="13" x14ac:dyDescent="0.3">
      <c r="A4" s="161" t="s">
        <v>647</v>
      </c>
      <c r="B4" s="162"/>
      <c r="C4" s="162"/>
      <c r="D4" s="162"/>
      <c r="E4" s="162"/>
      <c r="F4" s="162"/>
      <c r="G4" s="162"/>
      <c r="H4" s="162"/>
      <c r="I4" s="162"/>
      <c r="J4" s="162"/>
      <c r="K4" s="163"/>
    </row>
    <row r="5" spans="1:12" ht="52" x14ac:dyDescent="0.3">
      <c r="A5" s="88" t="s">
        <v>11</v>
      </c>
      <c r="B5" s="89" t="s">
        <v>212</v>
      </c>
      <c r="C5" s="89" t="s">
        <v>1702</v>
      </c>
      <c r="D5" s="89" t="s">
        <v>1747</v>
      </c>
      <c r="E5" s="89" t="s">
        <v>1717</v>
      </c>
      <c r="F5" s="89" t="s">
        <v>1746</v>
      </c>
      <c r="G5" s="89" t="s">
        <v>1741</v>
      </c>
      <c r="H5" s="89" t="s">
        <v>1742</v>
      </c>
      <c r="I5" s="90" t="s">
        <v>1745</v>
      </c>
      <c r="J5" s="90" t="s">
        <v>1744</v>
      </c>
      <c r="K5" s="91" t="s">
        <v>648</v>
      </c>
      <c r="L5" s="157"/>
    </row>
    <row r="6" spans="1:12" s="15" customFormat="1" x14ac:dyDescent="0.25">
      <c r="A6" s="82" t="s">
        <v>341</v>
      </c>
      <c r="B6" s="5" t="s">
        <v>213</v>
      </c>
      <c r="C6" s="14">
        <v>7</v>
      </c>
      <c r="D6" s="5" t="s">
        <v>213</v>
      </c>
      <c r="E6" s="14">
        <v>7</v>
      </c>
      <c r="F6" s="5" t="s">
        <v>213</v>
      </c>
      <c r="G6" s="14">
        <v>7</v>
      </c>
      <c r="H6" s="5" t="s">
        <v>213</v>
      </c>
      <c r="I6" s="6" t="s">
        <v>213</v>
      </c>
      <c r="J6" s="6" t="s">
        <v>213</v>
      </c>
      <c r="K6" s="85" t="s">
        <v>213</v>
      </c>
    </row>
    <row r="7" spans="1:12" s="15" customFormat="1" x14ac:dyDescent="0.25">
      <c r="A7" s="83" t="s">
        <v>301</v>
      </c>
      <c r="B7" s="16" t="s">
        <v>213</v>
      </c>
      <c r="C7" s="17">
        <v>12463</v>
      </c>
      <c r="D7" s="18" t="str">
        <f>IF($B7="N/A","N/A",IF(C7&gt;15,"No",IF(C7&lt;-15,"No","Yes")))</f>
        <v>N/A</v>
      </c>
      <c r="E7" s="17">
        <v>11712</v>
      </c>
      <c r="F7" s="18" t="str">
        <f>IF($B7="N/A","N/A",IF(E7&gt;15,"No",IF(E7&lt;-15,"No","Yes")))</f>
        <v>N/A</v>
      </c>
      <c r="G7" s="17">
        <v>12053</v>
      </c>
      <c r="H7" s="18" t="str">
        <f>IF($B7="N/A","N/A",IF(G7&gt;15,"No",IF(G7&lt;-15,"No","Yes")))</f>
        <v>N/A</v>
      </c>
      <c r="I7" s="19">
        <v>-6.03</v>
      </c>
      <c r="J7" s="19">
        <v>2.9119999999999999</v>
      </c>
      <c r="K7" s="86" t="str">
        <f t="shared" ref="K7:K24" si="0">IF(J7="Div by 0", "N/A", IF(J7="N/A","N/A", IF(J7&gt;30, "No", IF(J7&lt;-30, "No", "Yes"))))</f>
        <v>Yes</v>
      </c>
    </row>
    <row r="8" spans="1:12" x14ac:dyDescent="0.25">
      <c r="A8" s="82" t="s">
        <v>361</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2" x14ac:dyDescent="0.25">
      <c r="A9" s="82" t="s">
        <v>302</v>
      </c>
      <c r="B9" s="21" t="s">
        <v>213</v>
      </c>
      <c r="C9" s="5">
        <v>0</v>
      </c>
      <c r="D9" s="5" t="str">
        <f>IF($B9="N/A","N/A",IF(C9&gt;15,"No",IF(C9&lt;-15,"No","Yes")))</f>
        <v>N/A</v>
      </c>
      <c r="E9" s="5">
        <v>0</v>
      </c>
      <c r="F9" s="5" t="str">
        <f>IF($B9="N/A","N/A",IF(E9&gt;15,"No",IF(E9&lt;-15,"No","Yes")))</f>
        <v>N/A</v>
      </c>
      <c r="G9" s="5">
        <v>0</v>
      </c>
      <c r="H9" s="5" t="str">
        <f>IF($B9="N/A","N/A",IF(G9&gt;15,"No",IF(G9&lt;-15,"No","Yes")))</f>
        <v>N/A</v>
      </c>
      <c r="I9" s="6" t="s">
        <v>1750</v>
      </c>
      <c r="J9" s="6" t="s">
        <v>1750</v>
      </c>
      <c r="K9" s="85" t="str">
        <f t="shared" si="0"/>
        <v>N/A</v>
      </c>
    </row>
    <row r="10" spans="1:12" x14ac:dyDescent="0.25">
      <c r="A10" s="82" t="s">
        <v>303</v>
      </c>
      <c r="B10" s="21" t="s">
        <v>213</v>
      </c>
      <c r="C10" s="5">
        <v>0</v>
      </c>
      <c r="D10" s="5" t="str">
        <f>IF($B10="N/A","N/A",IF(C10&gt;15,"No",IF(C10&lt;-15,"No","Yes")))</f>
        <v>N/A</v>
      </c>
      <c r="E10" s="5">
        <v>0</v>
      </c>
      <c r="F10" s="5" t="str">
        <f>IF($B10="N/A","N/A",IF(E10&gt;15,"No",IF(E10&lt;-15,"No","Yes")))</f>
        <v>N/A</v>
      </c>
      <c r="G10" s="5">
        <v>0</v>
      </c>
      <c r="H10" s="5" t="str">
        <f>IF($B10="N/A","N/A",IF(G10&gt;15,"No",IF(G10&lt;-15,"No","Yes")))</f>
        <v>N/A</v>
      </c>
      <c r="I10" s="6" t="s">
        <v>1750</v>
      </c>
      <c r="J10" s="6" t="s">
        <v>1750</v>
      </c>
      <c r="K10" s="85" t="str">
        <f t="shared" si="0"/>
        <v>N/A</v>
      </c>
    </row>
    <row r="11" spans="1:12" x14ac:dyDescent="0.25">
      <c r="A11" s="82" t="s">
        <v>812</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85" t="str">
        <f t="shared" si="0"/>
        <v>Yes</v>
      </c>
    </row>
    <row r="12" spans="1:12" x14ac:dyDescent="0.25">
      <c r="A12" s="82" t="s">
        <v>304</v>
      </c>
      <c r="B12" s="21" t="s">
        <v>213</v>
      </c>
      <c r="C12" s="5">
        <v>0</v>
      </c>
      <c r="D12" s="5" t="str">
        <f t="shared" ref="D12:D13" si="1">IF(OR($B12="N/A",$C12="N/A"),"N/A",IF(C12&gt;100,"No",IF(C12&lt;95,"No","Yes")))</f>
        <v>N/A</v>
      </c>
      <c r="E12" s="5">
        <v>0</v>
      </c>
      <c r="F12" s="5" t="str">
        <f t="shared" ref="F12:F13" si="2">IF(OR($B12="N/A",$E12="N/A"),"N/A",IF(E12&gt;100,"No",IF(E12&lt;95,"No","Yes")))</f>
        <v>N/A</v>
      </c>
      <c r="G12" s="5">
        <v>35.493238198</v>
      </c>
      <c r="H12" s="5" t="str">
        <f t="shared" ref="H12:H13" si="3">IF($B12="N/A","N/A",IF(G12&gt;100,"No",IF(G12&lt;95,"No","Yes")))</f>
        <v>N/A</v>
      </c>
      <c r="I12" s="6" t="s">
        <v>1750</v>
      </c>
      <c r="J12" s="6" t="s">
        <v>1750</v>
      </c>
      <c r="K12" s="85" t="str">
        <f t="shared" si="0"/>
        <v>N/A</v>
      </c>
    </row>
    <row r="13" spans="1:12" x14ac:dyDescent="0.25">
      <c r="A13" s="82" t="s">
        <v>813</v>
      </c>
      <c r="B13" s="21" t="s">
        <v>214</v>
      </c>
      <c r="C13" s="5">
        <v>100</v>
      </c>
      <c r="D13" s="5" t="str">
        <f t="shared" si="1"/>
        <v>Yes</v>
      </c>
      <c r="E13" s="5">
        <v>100</v>
      </c>
      <c r="F13" s="5" t="str">
        <f t="shared" si="2"/>
        <v>Yes</v>
      </c>
      <c r="G13" s="5">
        <v>100</v>
      </c>
      <c r="H13" s="5" t="str">
        <f t="shared" si="3"/>
        <v>Yes</v>
      </c>
      <c r="I13" s="6">
        <v>0</v>
      </c>
      <c r="J13" s="6">
        <v>0</v>
      </c>
      <c r="K13" s="85" t="str">
        <f t="shared" si="0"/>
        <v>Yes</v>
      </c>
    </row>
    <row r="14" spans="1:12" x14ac:dyDescent="0.25">
      <c r="A14" s="83" t="s">
        <v>305</v>
      </c>
      <c r="B14" s="21" t="s">
        <v>213</v>
      </c>
      <c r="C14" s="22">
        <v>12463</v>
      </c>
      <c r="D14" s="5" t="str">
        <f>IF($B14="N/A","N/A",IF(C14&gt;15,"No",IF(C14&lt;-15,"No","Yes")))</f>
        <v>N/A</v>
      </c>
      <c r="E14" s="22">
        <v>11712</v>
      </c>
      <c r="F14" s="5" t="str">
        <f>IF($B14="N/A","N/A",IF(E14&gt;15,"No",IF(E14&lt;-15,"No","Yes")))</f>
        <v>N/A</v>
      </c>
      <c r="G14" s="22">
        <v>12053</v>
      </c>
      <c r="H14" s="5" t="str">
        <f>IF($B14="N/A","N/A",IF(G14&gt;15,"No",IF(G14&lt;-15,"No","Yes")))</f>
        <v>N/A</v>
      </c>
      <c r="I14" s="6">
        <v>-6.03</v>
      </c>
      <c r="J14" s="6">
        <v>2.9119999999999999</v>
      </c>
      <c r="K14" s="85" t="str">
        <f t="shared" si="0"/>
        <v>Yes</v>
      </c>
    </row>
    <row r="15" spans="1:12" x14ac:dyDescent="0.25">
      <c r="A15" s="82" t="s">
        <v>432</v>
      </c>
      <c r="B15" s="21" t="s">
        <v>215</v>
      </c>
      <c r="C15" s="5">
        <v>18.197865682</v>
      </c>
      <c r="D15" s="5" t="str">
        <f>IF($B15="N/A","N/A",IF(C15&gt;20,"No",IF(C15&lt;5,"No","Yes")))</f>
        <v>Yes</v>
      </c>
      <c r="E15" s="5">
        <v>18.673155737999998</v>
      </c>
      <c r="F15" s="5" t="str">
        <f>IF($B15="N/A","N/A",IF(E15&gt;20,"No",IF(E15&lt;5,"No","Yes")))</f>
        <v>Yes</v>
      </c>
      <c r="G15" s="5">
        <v>18.576288061</v>
      </c>
      <c r="H15" s="5" t="str">
        <f>IF($B15="N/A","N/A",IF(G15&gt;20,"No",IF(G15&lt;5,"No","Yes")))</f>
        <v>Yes</v>
      </c>
      <c r="I15" s="6">
        <v>2.6120000000000001</v>
      </c>
      <c r="J15" s="6">
        <v>-0.51900000000000002</v>
      </c>
      <c r="K15" s="85" t="str">
        <f t="shared" si="0"/>
        <v>Yes</v>
      </c>
    </row>
    <row r="16" spans="1:12" x14ac:dyDescent="0.25">
      <c r="A16" s="82" t="s">
        <v>433</v>
      </c>
      <c r="B16" s="21" t="s">
        <v>213</v>
      </c>
      <c r="C16" s="5">
        <v>81.802134318</v>
      </c>
      <c r="D16" s="5" t="str">
        <f>IF($B16="N/A","N/A",IF(C16&gt;15,"No",IF(C16&lt;-15,"No","Yes")))</f>
        <v>N/A</v>
      </c>
      <c r="E16" s="5">
        <v>81.326844261999995</v>
      </c>
      <c r="F16" s="5" t="str">
        <f>IF($B16="N/A","N/A",IF(E16&gt;15,"No",IF(E16&lt;-15,"No","Yes")))</f>
        <v>N/A</v>
      </c>
      <c r="G16" s="5">
        <v>81.423711939</v>
      </c>
      <c r="H16" s="5" t="str">
        <f>IF($B16="N/A","N/A",IF(G16&gt;15,"No",IF(G16&lt;-15,"No","Yes")))</f>
        <v>N/A</v>
      </c>
      <c r="I16" s="6">
        <v>-0.58099999999999996</v>
      </c>
      <c r="J16" s="6">
        <v>0.1191</v>
      </c>
      <c r="K16" s="85" t="str">
        <f t="shared" si="0"/>
        <v>Yes</v>
      </c>
    </row>
    <row r="17" spans="1:11" x14ac:dyDescent="0.25">
      <c r="A17" s="82" t="s">
        <v>434</v>
      </c>
      <c r="B17" s="21" t="s">
        <v>213</v>
      </c>
      <c r="C17" s="5">
        <v>2.3509588382</v>
      </c>
      <c r="D17" s="5" t="str">
        <f>IF($B17="N/A","N/A",IF(C17&gt;15,"No",IF(C17&lt;-15,"No","Yes")))</f>
        <v>N/A</v>
      </c>
      <c r="E17" s="5">
        <v>2.1004098360999999</v>
      </c>
      <c r="F17" s="5" t="str">
        <f>IF($B17="N/A","N/A",IF(E17&gt;15,"No",IF(E17&lt;-15,"No","Yes")))</f>
        <v>N/A</v>
      </c>
      <c r="G17" s="5">
        <v>2.7462042645000002</v>
      </c>
      <c r="H17" s="5" t="str">
        <f>IF($B17="N/A","N/A",IF(G17&gt;15,"No",IF(G17&lt;-15,"No","Yes")))</f>
        <v>N/A</v>
      </c>
      <c r="I17" s="6">
        <v>-10.7</v>
      </c>
      <c r="J17" s="6">
        <v>30.75</v>
      </c>
      <c r="K17" s="85" t="str">
        <f t="shared" si="0"/>
        <v>No</v>
      </c>
    </row>
    <row r="18" spans="1:11" x14ac:dyDescent="0.25">
      <c r="A18" s="82" t="s">
        <v>814</v>
      </c>
      <c r="B18" s="21" t="s">
        <v>213</v>
      </c>
      <c r="C18" s="51">
        <v>13589.375427000001</v>
      </c>
      <c r="D18" s="5" t="str">
        <f>IF($B18="N/A","N/A",IF(C18&gt;15,"No",IF(C18&lt;-15,"No","Yes")))</f>
        <v>N/A</v>
      </c>
      <c r="E18" s="51">
        <v>10295.093496</v>
      </c>
      <c r="F18" s="5" t="str">
        <f>IF($B18="N/A","N/A",IF(E18&gt;15,"No",IF(E18&lt;-15,"No","Yes")))</f>
        <v>N/A</v>
      </c>
      <c r="G18" s="51">
        <v>13536.163141999999</v>
      </c>
      <c r="H18" s="5" t="str">
        <f>IF($B18="N/A","N/A",IF(G18&gt;15,"No",IF(G18&lt;-15,"No","Yes")))</f>
        <v>N/A</v>
      </c>
      <c r="I18" s="6">
        <v>-24.2</v>
      </c>
      <c r="J18" s="6">
        <v>31.48</v>
      </c>
      <c r="K18" s="85" t="str">
        <f t="shared" si="0"/>
        <v>No</v>
      </c>
    </row>
    <row r="19" spans="1:11" x14ac:dyDescent="0.25">
      <c r="A19" s="84" t="s">
        <v>306</v>
      </c>
      <c r="B19" s="21" t="s">
        <v>213</v>
      </c>
      <c r="C19" s="22">
        <v>169</v>
      </c>
      <c r="D19" s="21" t="s">
        <v>213</v>
      </c>
      <c r="E19" s="22">
        <v>193</v>
      </c>
      <c r="F19" s="21" t="s">
        <v>213</v>
      </c>
      <c r="G19" s="22">
        <v>31</v>
      </c>
      <c r="H19" s="5" t="str">
        <f>IF($B19="N/A","N/A",IF(G19&gt;15,"No",IF(G19&lt;-15,"No","Yes")))</f>
        <v>N/A</v>
      </c>
      <c r="I19" s="6">
        <v>14.2</v>
      </c>
      <c r="J19" s="6">
        <v>-83.9</v>
      </c>
      <c r="K19" s="85" t="str">
        <f t="shared" si="0"/>
        <v>No</v>
      </c>
    </row>
    <row r="20" spans="1:11" x14ac:dyDescent="0.25">
      <c r="A20" s="84" t="s">
        <v>346</v>
      </c>
      <c r="B20" s="21" t="s">
        <v>213</v>
      </c>
      <c r="C20" s="4">
        <v>1.3560138009</v>
      </c>
      <c r="D20" s="21" t="s">
        <v>213</v>
      </c>
      <c r="E20" s="4">
        <v>1.6478825136999999</v>
      </c>
      <c r="F20" s="21" t="s">
        <v>213</v>
      </c>
      <c r="G20" s="4">
        <v>0.25719737819999999</v>
      </c>
      <c r="H20" s="5" t="str">
        <f>IF($B20="N/A","N/A",IF(G20&gt;15,"No",IF(G20&lt;-15,"No","Yes")))</f>
        <v>N/A</v>
      </c>
      <c r="I20" s="6">
        <v>21.52</v>
      </c>
      <c r="J20" s="6">
        <v>-84.4</v>
      </c>
      <c r="K20" s="85" t="str">
        <f t="shared" si="0"/>
        <v>No</v>
      </c>
    </row>
    <row r="21" spans="1:11" ht="25" x14ac:dyDescent="0.25">
      <c r="A21" s="84" t="s">
        <v>815</v>
      </c>
      <c r="B21" s="21" t="s">
        <v>213</v>
      </c>
      <c r="C21" s="23">
        <v>11610.142012</v>
      </c>
      <c r="D21" s="5" t="str">
        <f>IF($B21="N/A","N/A",IF(C21&gt;60,"No",IF(C21&lt;15,"No","Yes")))</f>
        <v>N/A</v>
      </c>
      <c r="E21" s="23">
        <v>9838.0362693999996</v>
      </c>
      <c r="F21" s="5" t="str">
        <f>IF($B21="N/A","N/A",IF(E21&gt;60,"No",IF(E21&lt;15,"No","Yes")))</f>
        <v>N/A</v>
      </c>
      <c r="G21" s="23">
        <v>17554.870967999999</v>
      </c>
      <c r="H21" s="5" t="str">
        <f>IF($B21="N/A","N/A",IF(G21&gt;60,"No",IF(G21&lt;15,"No","Yes")))</f>
        <v>N/A</v>
      </c>
      <c r="I21" s="6">
        <v>-15.3</v>
      </c>
      <c r="J21" s="6">
        <v>78.44</v>
      </c>
      <c r="K21" s="85" t="str">
        <f t="shared" si="0"/>
        <v>No</v>
      </c>
    </row>
    <row r="22" spans="1:11" x14ac:dyDescent="0.25">
      <c r="A22" s="84" t="s">
        <v>816</v>
      </c>
      <c r="B22" s="21" t="s">
        <v>217</v>
      </c>
      <c r="C22" s="22">
        <v>11</v>
      </c>
      <c r="D22" s="5" t="str">
        <f>IF($B22="N/A","N/A",IF(C22="N/A","N/A",IF(C22=0,"Yes","No")))</f>
        <v>No</v>
      </c>
      <c r="E22" s="22">
        <v>0</v>
      </c>
      <c r="F22" s="5" t="str">
        <f>IF($B22="N/A","N/A",IF(E22="N/A","N/A",IF(E22=0,"Yes","No")))</f>
        <v>Yes</v>
      </c>
      <c r="G22" s="22">
        <v>0</v>
      </c>
      <c r="H22" s="5" t="str">
        <f>IF($B22="N/A","N/A",IF(G22=0,"Yes","No"))</f>
        <v>Yes</v>
      </c>
      <c r="I22" s="6">
        <v>-100</v>
      </c>
      <c r="J22" s="6" t="s">
        <v>1750</v>
      </c>
      <c r="K22" s="85" t="str">
        <f t="shared" si="0"/>
        <v>N/A</v>
      </c>
    </row>
    <row r="23" spans="1:11" x14ac:dyDescent="0.25">
      <c r="A23" s="84" t="s">
        <v>817</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1750</v>
      </c>
      <c r="J23" s="6" t="s">
        <v>1750</v>
      </c>
      <c r="K23" s="85" t="str">
        <f t="shared" si="0"/>
        <v>N/A</v>
      </c>
    </row>
    <row r="24" spans="1:11" x14ac:dyDescent="0.25">
      <c r="A24" s="92" t="s">
        <v>818</v>
      </c>
      <c r="B24" s="93" t="s">
        <v>217</v>
      </c>
      <c r="C24" s="114">
        <v>0</v>
      </c>
      <c r="D24" s="94" t="str">
        <f>IF($B24="N/A","N/A",IF(C24="N/A","N/A",IF(C24=0,"Yes","No")))</f>
        <v>Yes</v>
      </c>
      <c r="E24" s="114">
        <v>0</v>
      </c>
      <c r="F24" s="94" t="str">
        <f t="shared" si="4"/>
        <v>Yes</v>
      </c>
      <c r="G24" s="114">
        <v>0</v>
      </c>
      <c r="H24" s="94" t="str">
        <f t="shared" si="5"/>
        <v>Yes</v>
      </c>
      <c r="I24" s="95" t="s">
        <v>1750</v>
      </c>
      <c r="J24" s="95" t="s">
        <v>1750</v>
      </c>
      <c r="K24" s="96" t="str">
        <f t="shared" si="0"/>
        <v>N/A</v>
      </c>
    </row>
    <row r="25" spans="1:11" s="67" customFormat="1" x14ac:dyDescent="0.25">
      <c r="A25" s="172" t="s">
        <v>1619</v>
      </c>
      <c r="B25" s="173"/>
      <c r="C25" s="173"/>
      <c r="D25" s="173"/>
      <c r="E25" s="173"/>
      <c r="F25" s="173"/>
      <c r="G25" s="173"/>
      <c r="H25" s="173"/>
      <c r="I25" s="173"/>
      <c r="J25" s="173"/>
      <c r="K25" s="174"/>
    </row>
    <row r="26" spans="1:11" ht="16.5" customHeight="1" x14ac:dyDescent="0.25">
      <c r="A26" s="167" t="s">
        <v>1617</v>
      </c>
      <c r="B26" s="168"/>
      <c r="C26" s="168"/>
      <c r="D26" s="168"/>
      <c r="E26" s="168"/>
      <c r="F26" s="168"/>
      <c r="G26" s="168"/>
      <c r="H26" s="168"/>
      <c r="I26" s="168"/>
      <c r="J26" s="168"/>
      <c r="K26" s="169"/>
    </row>
    <row r="27" spans="1:11" x14ac:dyDescent="0.25">
      <c r="A27" s="170" t="s">
        <v>1705</v>
      </c>
      <c r="B27" s="170"/>
      <c r="C27" s="170"/>
      <c r="D27" s="170"/>
      <c r="E27" s="170"/>
      <c r="F27" s="170"/>
      <c r="G27" s="170"/>
      <c r="H27" s="170"/>
      <c r="I27" s="170"/>
      <c r="J27" s="170"/>
      <c r="K27" s="171"/>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1563</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1" t="s">
        <v>301</v>
      </c>
      <c r="B6" s="21" t="s">
        <v>213</v>
      </c>
      <c r="C6" s="22">
        <v>10195</v>
      </c>
      <c r="D6" s="5" t="str">
        <f>IF($B6="N/A","N/A",IF(C6&gt;15,"No",IF(C6&lt;-15,"No","Yes")))</f>
        <v>N/A</v>
      </c>
      <c r="E6" s="22">
        <v>9525</v>
      </c>
      <c r="F6" s="5" t="str">
        <f>IF($B6="N/A","N/A",IF(E6&gt;15,"No",IF(E6&lt;-15,"No","Yes")))</f>
        <v>N/A</v>
      </c>
      <c r="G6" s="22">
        <v>9814</v>
      </c>
      <c r="H6" s="5" t="str">
        <f>IF($B6="N/A","N/A",IF(G6&gt;15,"No",IF(G6&lt;-15,"No","Yes")))</f>
        <v>N/A</v>
      </c>
      <c r="I6" s="6">
        <v>-6.57</v>
      </c>
      <c r="J6" s="6">
        <v>3.0339999999999998</v>
      </c>
      <c r="K6" s="85" t="str">
        <f t="shared" ref="K6:K36" si="0">IF(J6="Div by 0", "N/A", IF(J6="N/A","N/A", IF(J6&gt;30, "No", IF(J6&lt;-30, "No", "Yes"))))</f>
        <v>Yes</v>
      </c>
    </row>
    <row r="7" spans="1:11" x14ac:dyDescent="0.25">
      <c r="A7" s="81"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85" t="str">
        <f t="shared" si="0"/>
        <v>Yes</v>
      </c>
    </row>
    <row r="8" spans="1:11" x14ac:dyDescent="0.25">
      <c r="A8" s="81" t="s">
        <v>308</v>
      </c>
      <c r="B8" s="21" t="s">
        <v>217</v>
      </c>
      <c r="C8" s="63">
        <v>0</v>
      </c>
      <c r="D8" s="5" t="str">
        <f>IF($B8="N/A","N/A",IF(C8=0,"Yes","No"))</f>
        <v>Yes</v>
      </c>
      <c r="E8" s="63">
        <v>0</v>
      </c>
      <c r="F8" s="5" t="str">
        <f>IF($B8="N/A","N/A",IF(E8=0,"Yes","No"))</f>
        <v>Yes</v>
      </c>
      <c r="G8" s="63">
        <v>0</v>
      </c>
      <c r="H8" s="5" t="str">
        <f>IF($B8="N/A","N/A",IF(G8=0,"Yes","No"))</f>
        <v>Yes</v>
      </c>
      <c r="I8" s="6" t="s">
        <v>1750</v>
      </c>
      <c r="J8" s="6" t="s">
        <v>1750</v>
      </c>
      <c r="K8" s="85" t="str">
        <f t="shared" si="0"/>
        <v>N/A</v>
      </c>
    </row>
    <row r="9" spans="1:11" x14ac:dyDescent="0.25">
      <c r="A9" s="81" t="s">
        <v>819</v>
      </c>
      <c r="B9" s="21" t="s">
        <v>218</v>
      </c>
      <c r="C9" s="51">
        <v>7354.7589994999998</v>
      </c>
      <c r="D9" s="5" t="str">
        <f>IF($B9="N/A","N/A",IF(C9&gt;7000,"No",IF(C9&lt;2000,"No","Yes")))</f>
        <v>No</v>
      </c>
      <c r="E9" s="51">
        <v>7142.1306037000004</v>
      </c>
      <c r="F9" s="5" t="str">
        <f>IF($B9="N/A","N/A",IF(E9&gt;7000,"No",IF(E9&lt;2000,"No","Yes")))</f>
        <v>No</v>
      </c>
      <c r="G9" s="51">
        <v>8017.0671490000004</v>
      </c>
      <c r="H9" s="5" t="str">
        <f>IF($B9="N/A","N/A",IF(G9&gt;7000,"No",IF(G9&lt;2000,"No","Yes")))</f>
        <v>No</v>
      </c>
      <c r="I9" s="6">
        <v>-2.89</v>
      </c>
      <c r="J9" s="6">
        <v>12.25</v>
      </c>
      <c r="K9" s="85" t="str">
        <f t="shared" si="0"/>
        <v>Yes</v>
      </c>
    </row>
    <row r="10" spans="1:11" x14ac:dyDescent="0.25">
      <c r="A10" s="81" t="s">
        <v>820</v>
      </c>
      <c r="B10" s="21" t="s">
        <v>213</v>
      </c>
      <c r="C10" s="51">
        <v>1761.6686201</v>
      </c>
      <c r="D10" s="5" t="str">
        <f>IF($B10="N/A","N/A",IF(C10&gt;15,"No",IF(C10&lt;-15,"No","Yes")))</f>
        <v>N/A</v>
      </c>
      <c r="E10" s="51">
        <v>1775.5073637</v>
      </c>
      <c r="F10" s="5" t="str">
        <f>IF($B10="N/A","N/A",IF(E10&gt;15,"No",IF(E10&lt;-15,"No","Yes")))</f>
        <v>N/A</v>
      </c>
      <c r="G10" s="51">
        <v>1944.7551791999999</v>
      </c>
      <c r="H10" s="5" t="str">
        <f>IF($B10="N/A","N/A",IF(G10&gt;15,"No",IF(G10&lt;-15,"No","Yes")))</f>
        <v>N/A</v>
      </c>
      <c r="I10" s="6">
        <v>0.78549999999999998</v>
      </c>
      <c r="J10" s="6">
        <v>9.532</v>
      </c>
      <c r="K10" s="85" t="str">
        <f t="shared" si="0"/>
        <v>Yes</v>
      </c>
    </row>
    <row r="11" spans="1:11" x14ac:dyDescent="0.25">
      <c r="A11" s="81" t="s">
        <v>309</v>
      </c>
      <c r="B11" s="21" t="s">
        <v>219</v>
      </c>
      <c r="C11" s="5">
        <v>1.8930848455</v>
      </c>
      <c r="D11" s="5" t="str">
        <f>IF($B11="N/A","N/A",IF(C11&gt;10,"No",IF(C11&lt;=0,"No","Yes")))</f>
        <v>Yes</v>
      </c>
      <c r="E11" s="5">
        <v>1.6377952756</v>
      </c>
      <c r="F11" s="5" t="str">
        <f>IF($B11="N/A","N/A",IF(E11&gt;10,"No",IF(E11&lt;=0,"No","Yes")))</f>
        <v>Yes</v>
      </c>
      <c r="G11" s="5">
        <v>0.74383533729999995</v>
      </c>
      <c r="H11" s="5" t="str">
        <f>IF($B11="N/A","N/A",IF(G11&gt;10,"No",IF(G11&lt;=0,"No","Yes")))</f>
        <v>Yes</v>
      </c>
      <c r="I11" s="6">
        <v>-13.5</v>
      </c>
      <c r="J11" s="6">
        <v>-54.6</v>
      </c>
      <c r="K11" s="85" t="str">
        <f t="shared" si="0"/>
        <v>No</v>
      </c>
    </row>
    <row r="12" spans="1:11" x14ac:dyDescent="0.25">
      <c r="A12" s="81" t="s">
        <v>821</v>
      </c>
      <c r="B12" s="21" t="s">
        <v>213</v>
      </c>
      <c r="C12" s="51">
        <v>2759.9533679000001</v>
      </c>
      <c r="D12" s="5" t="str">
        <f>IF($B12="N/A","N/A",IF(C12&gt;15,"No",IF(C12&lt;-15,"No","Yes")))</f>
        <v>N/A</v>
      </c>
      <c r="E12" s="51">
        <v>3352.7115385000002</v>
      </c>
      <c r="F12" s="5" t="str">
        <f>IF($B12="N/A","N/A",IF(E12&gt;15,"No",IF(E12&lt;-15,"No","Yes")))</f>
        <v>N/A</v>
      </c>
      <c r="G12" s="51">
        <v>2542.2602740000002</v>
      </c>
      <c r="H12" s="5" t="str">
        <f>IF($B12="N/A","N/A",IF(G12&gt;15,"No",IF(G12&lt;-15,"No","Yes")))</f>
        <v>N/A</v>
      </c>
      <c r="I12" s="6">
        <v>21.48</v>
      </c>
      <c r="J12" s="6">
        <v>-24.2</v>
      </c>
      <c r="K12" s="85" t="str">
        <f t="shared" si="0"/>
        <v>Yes</v>
      </c>
    </row>
    <row r="13" spans="1:11" x14ac:dyDescent="0.25">
      <c r="A13" s="81" t="s">
        <v>310</v>
      </c>
      <c r="B13" s="21" t="s">
        <v>214</v>
      </c>
      <c r="C13" s="4">
        <v>99.862677782999995</v>
      </c>
      <c r="D13" s="5" t="str">
        <f>IF($B13="N/A","N/A",IF(C13&gt;100,"No",IF(C13&lt;95,"No","Yes")))</f>
        <v>Yes</v>
      </c>
      <c r="E13" s="4">
        <v>99.989501312000002</v>
      </c>
      <c r="F13" s="5" t="str">
        <f>IF($B13="N/A","N/A",IF(E13&gt;100,"No",IF(E13&lt;95,"No","Yes")))</f>
        <v>Yes</v>
      </c>
      <c r="G13" s="4">
        <v>100</v>
      </c>
      <c r="H13" s="5" t="str">
        <f>IF($B13="N/A","N/A",IF(G13&gt;100,"No",IF(G13&lt;95,"No","Yes")))</f>
        <v>Yes</v>
      </c>
      <c r="I13" s="6">
        <v>0.127</v>
      </c>
      <c r="J13" s="6">
        <v>1.0500000000000001E-2</v>
      </c>
      <c r="K13" s="85" t="str">
        <f t="shared" si="0"/>
        <v>Yes</v>
      </c>
    </row>
    <row r="14" spans="1:11" x14ac:dyDescent="0.25">
      <c r="A14" s="81" t="s">
        <v>822</v>
      </c>
      <c r="B14" s="21" t="s">
        <v>220</v>
      </c>
      <c r="C14" s="4">
        <v>1.1145270601999999</v>
      </c>
      <c r="D14" s="5" t="str">
        <f>IF($B14="N/A","N/A",IF(C14&gt;1,"Yes","No"))</f>
        <v>Yes</v>
      </c>
      <c r="E14" s="4">
        <v>1.1125577488</v>
      </c>
      <c r="F14" s="5" t="str">
        <f>IF($B14="N/A","N/A",IF(E14&gt;1,"Yes","No"))</f>
        <v>Yes</v>
      </c>
      <c r="G14" s="4">
        <v>1.1228856734999999</v>
      </c>
      <c r="H14" s="5" t="str">
        <f>IF($B14="N/A","N/A",IF(G14&gt;1,"Yes","No"))</f>
        <v>Yes</v>
      </c>
      <c r="I14" s="6">
        <v>-0.17699999999999999</v>
      </c>
      <c r="J14" s="6">
        <v>0.92830000000000001</v>
      </c>
      <c r="K14" s="85" t="str">
        <f t="shared" si="0"/>
        <v>Yes</v>
      </c>
    </row>
    <row r="15" spans="1:11" x14ac:dyDescent="0.25">
      <c r="A15" s="81" t="s">
        <v>311</v>
      </c>
      <c r="B15" s="21" t="s">
        <v>214</v>
      </c>
      <c r="C15" s="4">
        <v>99.960765081000005</v>
      </c>
      <c r="D15" s="5" t="str">
        <f>IF($B15="N/A","N/A",IF(C15&gt;100,"No",IF(C15&lt;95,"No","Yes")))</f>
        <v>Yes</v>
      </c>
      <c r="E15" s="4">
        <v>99.800524933999995</v>
      </c>
      <c r="F15" s="5" t="str">
        <f>IF($B15="N/A","N/A",IF(E15&gt;100,"No",IF(E15&lt;95,"No","Yes")))</f>
        <v>Yes</v>
      </c>
      <c r="G15" s="4">
        <v>98.624414102000003</v>
      </c>
      <c r="H15" s="5" t="str">
        <f>IF($B15="N/A","N/A",IF(G15&gt;100,"No",IF(G15&lt;95,"No","Yes")))</f>
        <v>Yes</v>
      </c>
      <c r="I15" s="6">
        <v>-0.16</v>
      </c>
      <c r="J15" s="6">
        <v>-1.18</v>
      </c>
      <c r="K15" s="85" t="str">
        <f t="shared" si="0"/>
        <v>Yes</v>
      </c>
    </row>
    <row r="16" spans="1:11" x14ac:dyDescent="0.25">
      <c r="A16" s="81" t="s">
        <v>823</v>
      </c>
      <c r="B16" s="21" t="s">
        <v>221</v>
      </c>
      <c r="C16" s="4">
        <v>8.5084878815000007</v>
      </c>
      <c r="D16" s="5" t="str">
        <f>IF($B16="N/A","N/A",IF(C16&gt;3,"Yes","No"))</f>
        <v>Yes</v>
      </c>
      <c r="E16" s="4">
        <v>8.3699768566999992</v>
      </c>
      <c r="F16" s="5" t="str">
        <f>IF($B16="N/A","N/A",IF(E16&gt;3,"Yes","No"))</f>
        <v>Yes</v>
      </c>
      <c r="G16" s="4">
        <v>8.3346420084999995</v>
      </c>
      <c r="H16" s="5" t="str">
        <f>IF($B16="N/A","N/A",IF(G16&gt;3,"Yes","No"))</f>
        <v>Yes</v>
      </c>
      <c r="I16" s="6">
        <v>-1.63</v>
      </c>
      <c r="J16" s="6">
        <v>-0.42199999999999999</v>
      </c>
      <c r="K16" s="85" t="str">
        <f t="shared" si="0"/>
        <v>Yes</v>
      </c>
    </row>
    <row r="17" spans="1:11" x14ac:dyDescent="0.25">
      <c r="A17" s="81" t="s">
        <v>824</v>
      </c>
      <c r="B17" s="21" t="s">
        <v>222</v>
      </c>
      <c r="C17" s="4">
        <v>4.1899950955999996</v>
      </c>
      <c r="D17" s="5" t="str">
        <f>IF($B17="N/A","N/A",IF(C17&gt;=8,"No",IF(C17&lt;2,"No","Yes")))</f>
        <v>Yes</v>
      </c>
      <c r="E17" s="4">
        <v>4.0582677164999996</v>
      </c>
      <c r="F17" s="5" t="str">
        <f>IF($B17="N/A","N/A",IF(E17&gt;=8,"No",IF(E17&lt;2,"No","Yes")))</f>
        <v>Yes</v>
      </c>
      <c r="G17" s="4">
        <v>2.9423214103999999</v>
      </c>
      <c r="H17" s="5" t="str">
        <f>IF($B17="N/A","N/A",IF(G17&gt;=8,"No",IF(G17&lt;2,"No","Yes")))</f>
        <v>Yes</v>
      </c>
      <c r="I17" s="6">
        <v>-3.14</v>
      </c>
      <c r="J17" s="6">
        <v>-27.5</v>
      </c>
      <c r="K17" s="85" t="str">
        <f t="shared" si="0"/>
        <v>Yes</v>
      </c>
    </row>
    <row r="18" spans="1:11" x14ac:dyDescent="0.25">
      <c r="A18" s="81" t="s">
        <v>825</v>
      </c>
      <c r="B18" s="21" t="s">
        <v>222</v>
      </c>
      <c r="C18" s="4">
        <v>4.1737721022000001</v>
      </c>
      <c r="D18" s="5" t="str">
        <f>IF($B18="N/A","N/A",IF(C18&gt;=8,"No",IF(C18&lt;2,"No","Yes")))</f>
        <v>Yes</v>
      </c>
      <c r="E18" s="4">
        <v>4.0231116713999997</v>
      </c>
      <c r="F18" s="5" t="str">
        <f>IF($B18="N/A","N/A",IF(E18&gt;=8,"No",IF(E18&lt;2,"No","Yes")))</f>
        <v>Yes</v>
      </c>
      <c r="G18" s="4">
        <v>4.1229232494000003</v>
      </c>
      <c r="H18" s="5" t="str">
        <f>IF($B18="N/A","N/A",IF(G18&gt;=8,"No",IF(G18&lt;2,"No","Yes")))</f>
        <v>Yes</v>
      </c>
      <c r="I18" s="6">
        <v>-3.61</v>
      </c>
      <c r="J18" s="6">
        <v>2.4809999999999999</v>
      </c>
      <c r="K18" s="85" t="str">
        <f t="shared" si="0"/>
        <v>Yes</v>
      </c>
    </row>
    <row r="19" spans="1:11" x14ac:dyDescent="0.25">
      <c r="A19" s="81" t="s">
        <v>312</v>
      </c>
      <c r="B19" s="21" t="s">
        <v>223</v>
      </c>
      <c r="C19" s="4">
        <v>97.763609613</v>
      </c>
      <c r="D19" s="5" t="str">
        <f>IF(OR($B19="N/A",$C19="N/A"),"N/A",IF(C19&gt;100,"No",IF(C19&lt;98,"No","Yes")))</f>
        <v>No</v>
      </c>
      <c r="E19" s="4">
        <v>95.916010498999995</v>
      </c>
      <c r="F19" s="5" t="str">
        <f>IF(OR($B19="N/A",$E19="N/A"),"N/A",IF(E19&gt;100,"No",IF(E19&lt;98,"No","Yes")))</f>
        <v>No</v>
      </c>
      <c r="G19" s="4">
        <v>95.995516609000006</v>
      </c>
      <c r="H19" s="5" t="str">
        <f>IF($B19="N/A","N/A",IF(G19&gt;100,"No",IF(G19&lt;98,"No","Yes")))</f>
        <v>No</v>
      </c>
      <c r="I19" s="6">
        <v>-1.89</v>
      </c>
      <c r="J19" s="6">
        <v>8.2900000000000001E-2</v>
      </c>
      <c r="K19" s="85" t="str">
        <f t="shared" si="0"/>
        <v>Yes</v>
      </c>
    </row>
    <row r="20" spans="1:11" x14ac:dyDescent="0.25">
      <c r="A20" s="81" t="s">
        <v>31</v>
      </c>
      <c r="B20" s="29" t="s">
        <v>214</v>
      </c>
      <c r="C20" s="4">
        <v>97.292790584000002</v>
      </c>
      <c r="D20" s="5" t="str">
        <f>IF($B20="N/A","N/A",IF(C20&gt;100,"No",IF(C20&lt;95,"No","Yes")))</f>
        <v>Yes</v>
      </c>
      <c r="E20" s="4">
        <v>95.517060366999999</v>
      </c>
      <c r="F20" s="5" t="str">
        <f>IF($B20="N/A","N/A",IF(E20&gt;100,"No",IF(E20&lt;95,"No","Yes")))</f>
        <v>Yes</v>
      </c>
      <c r="G20" s="4">
        <v>93.539841042999996</v>
      </c>
      <c r="H20" s="5" t="str">
        <f>IF($B20="N/A","N/A",IF(G20&gt;100,"No",IF(G20&lt;95,"No","Yes")))</f>
        <v>No</v>
      </c>
      <c r="I20" s="6">
        <v>-1.83</v>
      </c>
      <c r="J20" s="6">
        <v>-2.0699999999999998</v>
      </c>
      <c r="K20" s="85" t="str">
        <f t="shared" si="0"/>
        <v>Yes</v>
      </c>
    </row>
    <row r="21" spans="1:11" x14ac:dyDescent="0.25">
      <c r="A21" s="81" t="s">
        <v>313</v>
      </c>
      <c r="B21" s="21" t="s">
        <v>214</v>
      </c>
      <c r="C21" s="4">
        <v>97.734183423000005</v>
      </c>
      <c r="D21" s="5" t="str">
        <f>IF($B21="N/A","N/A",IF(C21&gt;100,"No",IF(C21&lt;95,"No","Yes")))</f>
        <v>Yes</v>
      </c>
      <c r="E21" s="4">
        <v>97.921259843000001</v>
      </c>
      <c r="F21" s="5" t="str">
        <f>IF($B21="N/A","N/A",IF(E21&gt;100,"No",IF(E21&lt;95,"No","Yes")))</f>
        <v>Yes</v>
      </c>
      <c r="G21" s="4">
        <v>98.216833096000002</v>
      </c>
      <c r="H21" s="5" t="str">
        <f>IF($B21="N/A","N/A",IF(G21&gt;100,"No",IF(G21&lt;95,"No","Yes")))</f>
        <v>Yes</v>
      </c>
      <c r="I21" s="6">
        <v>0.19139999999999999</v>
      </c>
      <c r="J21" s="6">
        <v>0.30180000000000001</v>
      </c>
      <c r="K21" s="85" t="str">
        <f t="shared" si="0"/>
        <v>Yes</v>
      </c>
    </row>
    <row r="22" spans="1:11" x14ac:dyDescent="0.25">
      <c r="A22" s="81" t="s">
        <v>1680</v>
      </c>
      <c r="B22" s="21" t="s">
        <v>224</v>
      </c>
      <c r="C22" s="4">
        <v>2.2658165767999998</v>
      </c>
      <c r="D22" s="5" t="str">
        <f>IF($B22="N/A","N/A",IF(C22&gt;5,"No",IF(C22&lt;=0,"No","Yes")))</f>
        <v>Yes</v>
      </c>
      <c r="E22" s="4">
        <v>2.0787401575</v>
      </c>
      <c r="F22" s="5" t="str">
        <f>IF($B22="N/A","N/A",IF(E22&gt;5,"No",IF(E22&lt;=0,"No","Yes")))</f>
        <v>Yes</v>
      </c>
      <c r="G22" s="4">
        <v>2.1499898105000002</v>
      </c>
      <c r="H22" s="5" t="str">
        <f>IF($B22="N/A","N/A",IF(G22&gt;5,"No",IF(G22&lt;=0,"No","Yes")))</f>
        <v>Yes</v>
      </c>
      <c r="I22" s="6">
        <v>-8.26</v>
      </c>
      <c r="J22" s="6">
        <v>3.4279999999999999</v>
      </c>
      <c r="K22" s="85" t="str">
        <f t="shared" si="0"/>
        <v>Yes</v>
      </c>
    </row>
    <row r="23" spans="1:11" x14ac:dyDescent="0.25">
      <c r="A23" s="81"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85" t="str">
        <f t="shared" si="0"/>
        <v>Yes</v>
      </c>
    </row>
    <row r="24" spans="1:11" x14ac:dyDescent="0.25">
      <c r="A24" s="81" t="s">
        <v>826</v>
      </c>
      <c r="B24" s="21" t="s">
        <v>225</v>
      </c>
      <c r="C24" s="4">
        <v>4.8832761157000002</v>
      </c>
      <c r="D24" s="5" t="str">
        <f>IF($B24="N/A","N/A",IF(C24&gt;=2,"Yes","No"))</f>
        <v>Yes</v>
      </c>
      <c r="E24" s="4">
        <v>4.9739632546000001</v>
      </c>
      <c r="F24" s="5" t="str">
        <f>IF($B24="N/A","N/A",IF(E24&gt;=2,"Yes","No"))</f>
        <v>Yes</v>
      </c>
      <c r="G24" s="4">
        <v>4.8691664968000001</v>
      </c>
      <c r="H24" s="5" t="str">
        <f>IF($B24="N/A","N/A",IF(G24&gt;=2,"Yes","No"))</f>
        <v>Yes</v>
      </c>
      <c r="I24" s="6">
        <v>1.857</v>
      </c>
      <c r="J24" s="6">
        <v>-2.11</v>
      </c>
      <c r="K24" s="85" t="str">
        <f t="shared" si="0"/>
        <v>Yes</v>
      </c>
    </row>
    <row r="25" spans="1:11" x14ac:dyDescent="0.25">
      <c r="A25" s="81" t="s">
        <v>827</v>
      </c>
      <c r="B25" s="21" t="s">
        <v>226</v>
      </c>
      <c r="C25" s="4">
        <v>4.8062775871000003</v>
      </c>
      <c r="D25" s="5" t="str">
        <f>IF($B25="N/A","N/A",IF(C25&gt;30,"No",IF(C25&lt;5,"No","Yes")))</f>
        <v>No</v>
      </c>
      <c r="E25" s="4">
        <v>4.4514435696000003</v>
      </c>
      <c r="F25" s="5" t="str">
        <f>IF($B25="N/A","N/A",IF(E25&gt;30,"No",IF(E25&lt;5,"No","Yes")))</f>
        <v>No</v>
      </c>
      <c r="G25" s="4">
        <v>4.5241491745999998</v>
      </c>
      <c r="H25" s="5" t="str">
        <f>IF($B25="N/A","N/A",IF(G25&gt;30,"No",IF(G25&lt;5,"No","Yes")))</f>
        <v>No</v>
      </c>
      <c r="I25" s="6">
        <v>-7.38</v>
      </c>
      <c r="J25" s="6">
        <v>1.633</v>
      </c>
      <c r="K25" s="85" t="str">
        <f t="shared" si="0"/>
        <v>Yes</v>
      </c>
    </row>
    <row r="26" spans="1:11" x14ac:dyDescent="0.25">
      <c r="A26" s="81" t="s">
        <v>828</v>
      </c>
      <c r="B26" s="21" t="s">
        <v>227</v>
      </c>
      <c r="C26" s="4">
        <v>12.878862186999999</v>
      </c>
      <c r="D26" s="5" t="str">
        <f>IF($B26="N/A","N/A",IF(C26&gt;75,"No",IF(C26&lt;15,"No","Yes")))</f>
        <v>No</v>
      </c>
      <c r="E26" s="4">
        <v>13.868766404</v>
      </c>
      <c r="F26" s="5" t="str">
        <f>IF($B26="N/A","N/A",IF(E26&gt;75,"No",IF(E26&lt;15,"No","Yes")))</f>
        <v>No</v>
      </c>
      <c r="G26" s="4">
        <v>17.434277562999998</v>
      </c>
      <c r="H26" s="5" t="str">
        <f>IF($B26="N/A","N/A",IF(G26&gt;75,"No",IF(G26&lt;15,"No","Yes")))</f>
        <v>Yes</v>
      </c>
      <c r="I26" s="6">
        <v>7.6859999999999999</v>
      </c>
      <c r="J26" s="6">
        <v>25.71</v>
      </c>
      <c r="K26" s="85" t="str">
        <f t="shared" si="0"/>
        <v>Yes</v>
      </c>
    </row>
    <row r="27" spans="1:11" x14ac:dyDescent="0.25">
      <c r="A27" s="81" t="s">
        <v>829</v>
      </c>
      <c r="B27" s="21" t="s">
        <v>228</v>
      </c>
      <c r="C27" s="4">
        <v>82.314860225999993</v>
      </c>
      <c r="D27" s="5" t="str">
        <f>IF($B27="N/A","N/A",IF(C27&gt;70,"No",IF(C27&lt;25,"No","Yes")))</f>
        <v>No</v>
      </c>
      <c r="E27" s="4">
        <v>81.679790026000006</v>
      </c>
      <c r="F27" s="5" t="str">
        <f>IF($B27="N/A","N/A",IF(E27&gt;70,"No",IF(E27&lt;25,"No","Yes")))</f>
        <v>No</v>
      </c>
      <c r="G27" s="4">
        <v>74.220501325000001</v>
      </c>
      <c r="H27" s="5" t="str">
        <f>IF($B27="N/A","N/A",IF(G27&gt;70,"No",IF(G27&lt;25,"No","Yes")))</f>
        <v>No</v>
      </c>
      <c r="I27" s="6">
        <v>-0.77200000000000002</v>
      </c>
      <c r="J27" s="6">
        <v>-9.1300000000000008</v>
      </c>
      <c r="K27" s="85" t="str">
        <f t="shared" si="0"/>
        <v>Yes</v>
      </c>
    </row>
    <row r="28" spans="1:11" x14ac:dyDescent="0.25">
      <c r="A28" s="81" t="s">
        <v>318</v>
      </c>
      <c r="B28" s="21" t="s">
        <v>229</v>
      </c>
      <c r="C28" s="4">
        <v>61.020107895999999</v>
      </c>
      <c r="D28" s="5" t="str">
        <f>IF($B28="N/A","N/A",IF(C28&gt;70,"No",IF(C28&lt;35,"No","Yes")))</f>
        <v>Yes</v>
      </c>
      <c r="E28" s="4">
        <v>61.637795275999999</v>
      </c>
      <c r="F28" s="5" t="str">
        <f>IF($B28="N/A","N/A",IF(E28&gt;70,"No",IF(E28&lt;35,"No","Yes")))</f>
        <v>Yes</v>
      </c>
      <c r="G28" s="4">
        <v>59.353984103999998</v>
      </c>
      <c r="H28" s="5" t="str">
        <f>IF($B28="N/A","N/A",IF(G28&gt;70,"No",IF(G28&lt;35,"No","Yes")))</f>
        <v>Yes</v>
      </c>
      <c r="I28" s="6">
        <v>1.012</v>
      </c>
      <c r="J28" s="6">
        <v>-3.71</v>
      </c>
      <c r="K28" s="85" t="str">
        <f t="shared" si="0"/>
        <v>Yes</v>
      </c>
    </row>
    <row r="29" spans="1:11" x14ac:dyDescent="0.25">
      <c r="A29" s="81" t="s">
        <v>830</v>
      </c>
      <c r="B29" s="21" t="s">
        <v>220</v>
      </c>
      <c r="C29" s="4">
        <v>2.1557627391</v>
      </c>
      <c r="D29" s="5" t="str">
        <f>IF($B29="N/A","N/A",IF(C29&gt;1,"Yes","No"))</f>
        <v>Yes</v>
      </c>
      <c r="E29" s="4">
        <v>2.1822517458999999</v>
      </c>
      <c r="F29" s="5" t="str">
        <f>IF($B29="N/A","N/A",IF(E29&gt;1,"Yes","No"))</f>
        <v>Yes</v>
      </c>
      <c r="G29" s="4">
        <v>2.1464377682000002</v>
      </c>
      <c r="H29" s="5" t="str">
        <f>IF($B29="N/A","N/A",IF(G29&gt;1,"Yes","No"))</f>
        <v>Yes</v>
      </c>
      <c r="I29" s="6">
        <v>1.2290000000000001</v>
      </c>
      <c r="J29" s="6">
        <v>-1.64</v>
      </c>
      <c r="K29" s="85" t="str">
        <f t="shared" si="0"/>
        <v>Yes</v>
      </c>
    </row>
    <row r="30" spans="1:11" x14ac:dyDescent="0.25">
      <c r="A30" s="81" t="s">
        <v>319</v>
      </c>
      <c r="B30" s="21" t="s">
        <v>213</v>
      </c>
      <c r="C30" s="4">
        <v>0</v>
      </c>
      <c r="D30" s="5" t="str">
        <f>IF($B30="N/A","N/A",IF(C30&gt;15,"No",IF(C30&lt;-15,"No","Yes")))</f>
        <v>N/A</v>
      </c>
      <c r="E30" s="4">
        <v>0</v>
      </c>
      <c r="F30" s="5" t="str">
        <f>IF($B30="N/A","N/A",IF(E30&gt;15,"No",IF(E30&lt;-15,"No","Yes")))</f>
        <v>N/A</v>
      </c>
      <c r="G30" s="4">
        <v>0</v>
      </c>
      <c r="H30" s="5" t="str">
        <f>IF($B30="N/A","N/A",IF(G30&gt;15,"No",IF(G30&lt;-15,"No","Yes")))</f>
        <v>N/A</v>
      </c>
      <c r="I30" s="6" t="s">
        <v>1750</v>
      </c>
      <c r="J30" s="6" t="s">
        <v>1750</v>
      </c>
      <c r="K30" s="85" t="str">
        <f t="shared" si="0"/>
        <v>N/A</v>
      </c>
    </row>
    <row r="31" spans="1:11" x14ac:dyDescent="0.25">
      <c r="A31" s="81" t="s">
        <v>831</v>
      </c>
      <c r="B31" s="21" t="s">
        <v>213</v>
      </c>
      <c r="C31" s="4">
        <v>99.823179553000003</v>
      </c>
      <c r="D31" s="5" t="str">
        <f>IF($B31="N/A","N/A",IF(C31&gt;15,"No",IF(C31&lt;-15,"No","Yes")))</f>
        <v>N/A</v>
      </c>
      <c r="E31" s="4">
        <v>99.948901379999995</v>
      </c>
      <c r="F31" s="5" t="str">
        <f>IF($B31="N/A","N/A",IF(E31&gt;15,"No",IF(E31&lt;-15,"No","Yes")))</f>
        <v>N/A</v>
      </c>
      <c r="G31" s="4">
        <v>74.918454936000003</v>
      </c>
      <c r="H31" s="5" t="str">
        <f>IF($B31="N/A","N/A",IF(G31&gt;15,"No",IF(G31&lt;-15,"No","Yes")))</f>
        <v>N/A</v>
      </c>
      <c r="I31" s="6">
        <v>0.12590000000000001</v>
      </c>
      <c r="J31" s="6">
        <v>-25</v>
      </c>
      <c r="K31" s="85" t="str">
        <f t="shared" si="0"/>
        <v>Yes</v>
      </c>
    </row>
    <row r="32" spans="1:11" x14ac:dyDescent="0.25">
      <c r="A32" s="81" t="s">
        <v>320</v>
      </c>
      <c r="B32" s="21" t="s">
        <v>213</v>
      </c>
      <c r="C32" s="4" t="s">
        <v>1750</v>
      </c>
      <c r="D32" s="5" t="str">
        <f>IF($B32="N/A","N/A",IF(C32&gt;15,"No",IF(C32&lt;-15,"No","Yes")))</f>
        <v>N/A</v>
      </c>
      <c r="E32" s="4" t="s">
        <v>1750</v>
      </c>
      <c r="F32" s="5" t="str">
        <f>IF($B32="N/A","N/A",IF(E32&gt;15,"No",IF(E32&lt;-15,"No","Yes")))</f>
        <v>N/A</v>
      </c>
      <c r="G32" s="4" t="s">
        <v>1750</v>
      </c>
      <c r="H32" s="5" t="str">
        <f>IF($B32="N/A","N/A",IF(G32&gt;15,"No",IF(G32&lt;-15,"No","Yes")))</f>
        <v>N/A</v>
      </c>
      <c r="I32" s="6" t="s">
        <v>1750</v>
      </c>
      <c r="J32" s="6" t="s">
        <v>1750</v>
      </c>
      <c r="K32" s="85" t="str">
        <f t="shared" si="0"/>
        <v>N/A</v>
      </c>
    </row>
    <row r="33" spans="1:11" x14ac:dyDescent="0.25">
      <c r="A33" s="81" t="s">
        <v>321</v>
      </c>
      <c r="B33" s="21" t="s">
        <v>213</v>
      </c>
      <c r="C33" s="4">
        <v>99.983896939999994</v>
      </c>
      <c r="D33" s="5" t="str">
        <f>IF($B33="N/A","N/A",IF(C33&gt;15,"No",IF(C33&lt;-15,"No","Yes")))</f>
        <v>N/A</v>
      </c>
      <c r="E33" s="4">
        <v>100</v>
      </c>
      <c r="F33" s="5" t="str">
        <f>IF($B33="N/A","N/A",IF(E33&gt;15,"No",IF(E33&lt;-15,"No","Yes")))</f>
        <v>N/A</v>
      </c>
      <c r="G33" s="4">
        <v>100</v>
      </c>
      <c r="H33" s="5" t="str">
        <f>IF($B33="N/A","N/A",IF(G33&gt;15,"No",IF(G33&lt;-15,"No","Yes")))</f>
        <v>N/A</v>
      </c>
      <c r="I33" s="6">
        <v>1.61E-2</v>
      </c>
      <c r="J33" s="6">
        <v>0</v>
      </c>
      <c r="K33" s="85" t="str">
        <f t="shared" si="0"/>
        <v>Yes</v>
      </c>
    </row>
    <row r="34" spans="1:11" x14ac:dyDescent="0.25">
      <c r="A34" s="81" t="s">
        <v>322</v>
      </c>
      <c r="B34" s="21" t="s">
        <v>230</v>
      </c>
      <c r="C34" s="4">
        <v>0</v>
      </c>
      <c r="D34" s="5" t="str">
        <f>IF($B34="N/A","N/A",IF(C34&gt;=90,"Yes","No"))</f>
        <v>No</v>
      </c>
      <c r="E34" s="4">
        <v>0</v>
      </c>
      <c r="F34" s="5" t="str">
        <f>IF($B34="N/A","N/A",IF(E34&gt;=90,"Yes","No"))</f>
        <v>No</v>
      </c>
      <c r="G34" s="4">
        <v>0</v>
      </c>
      <c r="H34" s="5" t="str">
        <f>IF($B34="N/A","N/A",IF(G34&gt;=90,"Yes","No"))</f>
        <v>No</v>
      </c>
      <c r="I34" s="6" t="s">
        <v>1750</v>
      </c>
      <c r="J34" s="6" t="s">
        <v>1750</v>
      </c>
      <c r="K34" s="85" t="str">
        <f t="shared" si="0"/>
        <v>N/A</v>
      </c>
    </row>
    <row r="35" spans="1:11" x14ac:dyDescent="0.25">
      <c r="A35" s="81" t="s">
        <v>323</v>
      </c>
      <c r="B35" s="21" t="s">
        <v>213</v>
      </c>
      <c r="C35" s="4">
        <v>27.709661599</v>
      </c>
      <c r="D35" s="5" t="str">
        <f>IF($B35="N/A","N/A",IF(C35&gt;15,"No",IF(C35&lt;-15,"No","Yes")))</f>
        <v>N/A</v>
      </c>
      <c r="E35" s="4">
        <v>27.926509186000001</v>
      </c>
      <c r="F35" s="5" t="str">
        <f>IF($B35="N/A","N/A",IF(E35&gt;15,"No",IF(E35&lt;-15,"No","Yes")))</f>
        <v>N/A</v>
      </c>
      <c r="G35" s="4">
        <v>26.727124516</v>
      </c>
      <c r="H35" s="5" t="str">
        <f>IF($B35="N/A","N/A",IF(G35&gt;15,"No",IF(G35&lt;-15,"No","Yes")))</f>
        <v>N/A</v>
      </c>
      <c r="I35" s="6">
        <v>0.78259999999999996</v>
      </c>
      <c r="J35" s="6">
        <v>-4.29</v>
      </c>
      <c r="K35" s="85" t="str">
        <f t="shared" si="0"/>
        <v>Yes</v>
      </c>
    </row>
    <row r="36" spans="1:11" x14ac:dyDescent="0.25">
      <c r="A36" s="81" t="s">
        <v>1704</v>
      </c>
      <c r="B36" s="21" t="s">
        <v>213</v>
      </c>
      <c r="C36" s="4">
        <v>30.112800392</v>
      </c>
      <c r="D36" s="5" t="str">
        <f>IF($B36="N/A","N/A",IF(C36&gt;15,"No",IF(C36&lt;-15,"No","Yes")))</f>
        <v>N/A</v>
      </c>
      <c r="E36" s="4">
        <v>30.06824147</v>
      </c>
      <c r="F36" s="5" t="str">
        <f>IF($B36="N/A","N/A",IF(E36&gt;15,"No",IF(E36&lt;-15,"No","Yes")))</f>
        <v>N/A</v>
      </c>
      <c r="G36" s="4">
        <v>30.089667820999999</v>
      </c>
      <c r="H36" s="5" t="str">
        <f>IF($B36="N/A","N/A",IF(G36&gt;15,"No",IF(G36&lt;-15,"No","Yes")))</f>
        <v>N/A</v>
      </c>
      <c r="I36" s="6">
        <v>-0.14799999999999999</v>
      </c>
      <c r="J36" s="6">
        <v>7.1300000000000002E-2</v>
      </c>
      <c r="K36" s="85" t="str">
        <f t="shared" si="0"/>
        <v>Yes</v>
      </c>
    </row>
    <row r="37" spans="1:11" x14ac:dyDescent="0.25">
      <c r="A37" s="81" t="s">
        <v>372</v>
      </c>
      <c r="B37" s="21" t="s">
        <v>231</v>
      </c>
      <c r="C37" s="4">
        <v>92.192251103000004</v>
      </c>
      <c r="D37" s="5" t="str">
        <f>IF($B37="N/A","N/A",IF(C37&gt;90,"No",IF(C37&lt;75,"No","Yes")))</f>
        <v>No</v>
      </c>
      <c r="E37" s="4">
        <v>91.716535433000004</v>
      </c>
      <c r="F37" s="5" t="str">
        <f>IF($B37="N/A","N/A",IF(E37&gt;90,"No",IF(E37&lt;75,"No","Yes")))</f>
        <v>No</v>
      </c>
      <c r="G37" s="4">
        <v>91.277766455999995</v>
      </c>
      <c r="H37" s="5" t="str">
        <f>IF($B37="N/A","N/A",IF(G37&gt;90,"No",IF(G37&lt;75,"No","Yes")))</f>
        <v>No</v>
      </c>
      <c r="I37" s="6">
        <v>-0.51600000000000001</v>
      </c>
      <c r="J37" s="6">
        <v>-0.47799999999999998</v>
      </c>
      <c r="K37" s="85" t="str">
        <f>IF(J37="Div by 0", "N/A", IF(J37="N/A","N/A", IF(J37&gt;30, "No", IF(J37&lt;-30, "No", "Yes"))))</f>
        <v>Yes</v>
      </c>
    </row>
    <row r="38" spans="1:11" x14ac:dyDescent="0.25">
      <c r="A38" s="81" t="s">
        <v>373</v>
      </c>
      <c r="B38" s="21" t="s">
        <v>232</v>
      </c>
      <c r="C38" s="4">
        <v>4.8357037763999999</v>
      </c>
      <c r="D38" s="5" t="str">
        <f>IF($B38="N/A","N/A",IF(C38&gt;10,"No",IF(C38&lt;1,"No","Yes")))</f>
        <v>Yes</v>
      </c>
      <c r="E38" s="4">
        <v>4.8398950130999996</v>
      </c>
      <c r="F38" s="5" t="str">
        <f>IF($B38="N/A","N/A",IF(E38&gt;10,"No",IF(E38&lt;1,"No","Yes")))</f>
        <v>Yes</v>
      </c>
      <c r="G38" s="4">
        <v>5.4106378642999999</v>
      </c>
      <c r="H38" s="5" t="str">
        <f>IF($B38="N/A","N/A",IF(G38&gt;10,"No",IF(G38&lt;1,"No","Yes")))</f>
        <v>Yes</v>
      </c>
      <c r="I38" s="6">
        <v>8.6699999999999999E-2</v>
      </c>
      <c r="J38" s="6">
        <v>11.79</v>
      </c>
      <c r="K38" s="85" t="str">
        <f>IF(J38="Div by 0", "N/A", IF(J38="N/A","N/A", IF(J38&gt;30, "No", IF(J38&lt;-30, "No", "Yes"))))</f>
        <v>Yes</v>
      </c>
    </row>
    <row r="39" spans="1:11" x14ac:dyDescent="0.25">
      <c r="A39" s="81" t="s">
        <v>374</v>
      </c>
      <c r="B39" s="21" t="s">
        <v>233</v>
      </c>
      <c r="C39" s="4">
        <v>0.64737616480000004</v>
      </c>
      <c r="D39" s="5" t="str">
        <f>IF($B39="N/A","N/A",IF(C39&gt;2,"No",IF(C39&lt;=0,"No","Yes")))</f>
        <v>Yes</v>
      </c>
      <c r="E39" s="4">
        <v>0.15748031500000001</v>
      </c>
      <c r="F39" s="5" t="str">
        <f>IF($B39="N/A","N/A",IF(E39&gt;2,"No",IF(E39&lt;=0,"No","Yes")))</f>
        <v>Yes</v>
      </c>
      <c r="G39" s="4">
        <v>0.34644385570000003</v>
      </c>
      <c r="H39" s="5" t="str">
        <f>IF($B39="N/A","N/A",IF(G39&gt;2,"No",IF(G39&lt;=0,"No","Yes")))</f>
        <v>Yes</v>
      </c>
      <c r="I39" s="6">
        <v>-75.7</v>
      </c>
      <c r="J39" s="6">
        <v>120</v>
      </c>
      <c r="K39" s="85" t="str">
        <f>IF(J39="Div by 0", "N/A", IF(J39="N/A","N/A", IF(J39&gt;30, "No", IF(J39&lt;-30, "No", "Yes"))))</f>
        <v>No</v>
      </c>
    </row>
    <row r="40" spans="1:11" x14ac:dyDescent="0.25">
      <c r="A40" s="97" t="s">
        <v>375</v>
      </c>
      <c r="B40" s="93" t="s">
        <v>234</v>
      </c>
      <c r="C40" s="98">
        <v>0.49043648849999999</v>
      </c>
      <c r="D40" s="94" t="str">
        <f>IF($B40="N/A","N/A",IF(C40&gt;3,"No",IF(C40&lt;=0,"No","Yes")))</f>
        <v>Yes</v>
      </c>
      <c r="E40" s="98">
        <v>0.56692913389999999</v>
      </c>
      <c r="F40" s="94" t="str">
        <f>IF($B40="N/A","N/A",IF(E40&gt;3,"No",IF(E40&lt;=0,"No","Yes")))</f>
        <v>Yes</v>
      </c>
      <c r="G40" s="98">
        <v>0.62156103529999995</v>
      </c>
      <c r="H40" s="94" t="str">
        <f>IF($B40="N/A","N/A",IF(G40&gt;3,"No",IF(G40&lt;=0,"No","Yes")))</f>
        <v>Yes</v>
      </c>
      <c r="I40" s="95">
        <v>15.6</v>
      </c>
      <c r="J40" s="95">
        <v>9.6359999999999992</v>
      </c>
      <c r="K40" s="96" t="str">
        <f>IF(J40="Div by 0", "N/A", IF(J40="N/A","N/A", IF(J40&gt;30, "No", IF(J40&lt;-30, "No", "Yes"))))</f>
        <v>Yes</v>
      </c>
    </row>
    <row r="41" spans="1:11" s="67" customFormat="1" x14ac:dyDescent="0.25">
      <c r="A41" s="177" t="s">
        <v>1619</v>
      </c>
      <c r="B41" s="178"/>
      <c r="C41" s="178"/>
      <c r="D41" s="178"/>
      <c r="E41" s="178"/>
      <c r="F41" s="178"/>
      <c r="G41" s="178"/>
      <c r="H41" s="178"/>
      <c r="I41" s="178"/>
      <c r="J41" s="178"/>
      <c r="K41" s="179"/>
    </row>
    <row r="42" spans="1:11" ht="16.5" customHeight="1" x14ac:dyDescent="0.25">
      <c r="A42" s="167" t="s">
        <v>1617</v>
      </c>
      <c r="B42" s="168"/>
      <c r="C42" s="168"/>
      <c r="D42" s="168"/>
      <c r="E42" s="168"/>
      <c r="F42" s="168"/>
      <c r="G42" s="168"/>
      <c r="H42" s="168"/>
      <c r="I42" s="168"/>
      <c r="J42" s="168"/>
      <c r="K42" s="169"/>
    </row>
    <row r="43" spans="1:11" x14ac:dyDescent="0.25">
      <c r="A43" s="170" t="s">
        <v>1705</v>
      </c>
      <c r="B43" s="170"/>
      <c r="C43" s="170"/>
      <c r="D43" s="170"/>
      <c r="E43" s="170"/>
      <c r="F43" s="170"/>
      <c r="G43" s="170"/>
      <c r="H43" s="170"/>
      <c r="I43" s="170"/>
      <c r="J43" s="170"/>
      <c r="K43" s="17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1561</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1" t="s">
        <v>301</v>
      </c>
      <c r="B6" s="21" t="s">
        <v>213</v>
      </c>
      <c r="C6" s="22">
        <v>2268</v>
      </c>
      <c r="D6" s="5" t="str">
        <f>IF($B6="N/A","N/A",IF(C6&gt;15,"No",IF(C6&lt;-15,"No","Yes")))</f>
        <v>N/A</v>
      </c>
      <c r="E6" s="22">
        <v>2187</v>
      </c>
      <c r="F6" s="5" t="str">
        <f>IF($B6="N/A","N/A",IF(E6&gt;15,"No",IF(E6&lt;-15,"No","Yes")))</f>
        <v>N/A</v>
      </c>
      <c r="G6" s="22">
        <v>2239</v>
      </c>
      <c r="H6" s="5" t="str">
        <f>IF($B6="N/A","N/A",IF(G6&gt;15,"No",IF(G6&lt;-15,"No","Yes")))</f>
        <v>N/A</v>
      </c>
      <c r="I6" s="6">
        <v>-3.57</v>
      </c>
      <c r="J6" s="6">
        <v>2.3780000000000001</v>
      </c>
      <c r="K6" s="85" t="str">
        <f t="shared" ref="K6:K31" si="0">IF(J6="Div by 0", "N/A", IF(J6="N/A","N/A", IF(J6&gt;30, "No", IF(J6&lt;-30, "No", "Yes"))))</f>
        <v>Yes</v>
      </c>
    </row>
    <row r="7" spans="1:11" x14ac:dyDescent="0.25">
      <c r="A7" s="81"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81" t="s">
        <v>308</v>
      </c>
      <c r="B8" s="21" t="s">
        <v>217</v>
      </c>
      <c r="C8" s="4">
        <v>0</v>
      </c>
      <c r="D8" s="5" t="str">
        <f>IF($B8="N/A","N/A",IF(C8=0,"Yes","No"))</f>
        <v>Yes</v>
      </c>
      <c r="E8" s="4">
        <v>0</v>
      </c>
      <c r="F8" s="5" t="str">
        <f>IF($B8="N/A","N/A",IF(E8=0,"Yes","No"))</f>
        <v>Yes</v>
      </c>
      <c r="G8" s="4">
        <v>0</v>
      </c>
      <c r="H8" s="5" t="str">
        <f>IF($B8="N/A","N/A",IF(G8=0,"Yes","No"))</f>
        <v>Yes</v>
      </c>
      <c r="I8" s="6" t="s">
        <v>1750</v>
      </c>
      <c r="J8" s="6" t="s">
        <v>1750</v>
      </c>
      <c r="K8" s="85" t="str">
        <f t="shared" si="0"/>
        <v>N/A</v>
      </c>
    </row>
    <row r="9" spans="1:11" x14ac:dyDescent="0.25">
      <c r="A9" s="81" t="s">
        <v>819</v>
      </c>
      <c r="B9" s="21" t="s">
        <v>213</v>
      </c>
      <c r="C9" s="51">
        <v>1261.5776014</v>
      </c>
      <c r="D9" s="5" t="str">
        <f>IF($B9="N/A","N/A",IF(C9&gt;15,"No",IF(C9&lt;-15,"No","Yes")))</f>
        <v>N/A</v>
      </c>
      <c r="E9" s="51">
        <v>1308.0978508999999</v>
      </c>
      <c r="F9" s="5" t="str">
        <f>IF($B9="N/A","N/A",IF(E9&gt;15,"No",IF(E9&lt;-15,"No","Yes")))</f>
        <v>N/A</v>
      </c>
      <c r="G9" s="51">
        <v>1357.2286735</v>
      </c>
      <c r="H9" s="5" t="str">
        <f>IF($B9="N/A","N/A",IF(G9&gt;15,"No",IF(G9&lt;-15,"No","Yes")))</f>
        <v>N/A</v>
      </c>
      <c r="I9" s="6">
        <v>3.6869999999999998</v>
      </c>
      <c r="J9" s="6">
        <v>3.7559999999999998</v>
      </c>
      <c r="K9" s="85" t="str">
        <f t="shared" si="0"/>
        <v>Yes</v>
      </c>
    </row>
    <row r="10" spans="1:11" x14ac:dyDescent="0.25">
      <c r="A10" s="81" t="s">
        <v>309</v>
      </c>
      <c r="B10" s="21" t="s">
        <v>213</v>
      </c>
      <c r="C10" s="4">
        <v>0.52910052910000005</v>
      </c>
      <c r="D10" s="5" t="str">
        <f>IF($B10="N/A","N/A",IF(C10&gt;15,"No",IF(C10&lt;-15,"No","Yes")))</f>
        <v>N/A</v>
      </c>
      <c r="E10" s="4">
        <v>0.41152263369999997</v>
      </c>
      <c r="F10" s="5" t="str">
        <f>IF($B10="N/A","N/A",IF(E10&gt;15,"No",IF(E10&lt;-15,"No","Yes")))</f>
        <v>N/A</v>
      </c>
      <c r="G10" s="4">
        <v>4.4662795900000003E-2</v>
      </c>
      <c r="H10" s="5" t="str">
        <f>IF($B10="N/A","N/A",IF(G10&gt;15,"No",IF(G10&lt;-15,"No","Yes")))</f>
        <v>N/A</v>
      </c>
      <c r="I10" s="6">
        <v>-22.2</v>
      </c>
      <c r="J10" s="6">
        <v>-89.1</v>
      </c>
      <c r="K10" s="85" t="str">
        <f t="shared" si="0"/>
        <v>No</v>
      </c>
    </row>
    <row r="11" spans="1:11" x14ac:dyDescent="0.25">
      <c r="A11" s="81" t="s">
        <v>821</v>
      </c>
      <c r="B11" s="21" t="s">
        <v>213</v>
      </c>
      <c r="C11" s="51">
        <v>738</v>
      </c>
      <c r="D11" s="5" t="str">
        <f>IF($B11="N/A","N/A",IF(C11&gt;15,"No",IF(C11&lt;-15,"No","Yes")))</f>
        <v>N/A</v>
      </c>
      <c r="E11" s="51">
        <v>574.33333332999996</v>
      </c>
      <c r="F11" s="5" t="str">
        <f>IF($B11="N/A","N/A",IF(E11&gt;15,"No",IF(E11&lt;-15,"No","Yes")))</f>
        <v>N/A</v>
      </c>
      <c r="G11" s="51">
        <v>1209</v>
      </c>
      <c r="H11" s="5" t="str">
        <f>IF($B11="N/A","N/A",IF(G11&gt;15,"No",IF(G11&lt;-15,"No","Yes")))</f>
        <v>N/A</v>
      </c>
      <c r="I11" s="6">
        <v>-22.2</v>
      </c>
      <c r="J11" s="6">
        <v>110.5</v>
      </c>
      <c r="K11" s="85" t="str">
        <f t="shared" si="0"/>
        <v>No</v>
      </c>
    </row>
    <row r="12" spans="1:11" x14ac:dyDescent="0.25">
      <c r="A12" s="81" t="s">
        <v>310</v>
      </c>
      <c r="B12" s="21" t="s">
        <v>214</v>
      </c>
      <c r="C12" s="4">
        <v>99.735449735000003</v>
      </c>
      <c r="D12" s="5" t="str">
        <f>IF($B12="N/A","N/A",IF(C12&gt;100,"No",IF(C12&lt;95,"No","Yes")))</f>
        <v>Yes</v>
      </c>
      <c r="E12" s="4">
        <v>99.862825788999999</v>
      </c>
      <c r="F12" s="5" t="str">
        <f>IF($B12="N/A","N/A",IF(E12&gt;100,"No",IF(E12&lt;95,"No","Yes")))</f>
        <v>Yes</v>
      </c>
      <c r="G12" s="4">
        <v>100</v>
      </c>
      <c r="H12" s="5" t="str">
        <f>IF($B12="N/A","N/A",IF(G12&gt;100,"No",IF(G12&lt;95,"No","Yes")))</f>
        <v>Yes</v>
      </c>
      <c r="I12" s="6">
        <v>0.12770000000000001</v>
      </c>
      <c r="J12" s="6">
        <v>0.13739999999999999</v>
      </c>
      <c r="K12" s="85" t="str">
        <f t="shared" si="0"/>
        <v>Yes</v>
      </c>
    </row>
    <row r="13" spans="1:11" x14ac:dyDescent="0.25">
      <c r="A13" s="81" t="s">
        <v>822</v>
      </c>
      <c r="B13" s="21" t="s">
        <v>220</v>
      </c>
      <c r="C13" s="4">
        <v>1.1631299735</v>
      </c>
      <c r="D13" s="5" t="str">
        <f>IF($B13="N/A","N/A",IF(C13&gt;1,"Yes","No"))</f>
        <v>Yes</v>
      </c>
      <c r="E13" s="4">
        <v>1.1913919414</v>
      </c>
      <c r="F13" s="5" t="str">
        <f>IF($B13="N/A","N/A",IF(E13&gt;1,"Yes","No"))</f>
        <v>Yes</v>
      </c>
      <c r="G13" s="4">
        <v>1.1728450201</v>
      </c>
      <c r="H13" s="5" t="str">
        <f>IF($B13="N/A","N/A",IF(G13&gt;1,"Yes","No"))</f>
        <v>Yes</v>
      </c>
      <c r="I13" s="6">
        <v>2.4300000000000002</v>
      </c>
      <c r="J13" s="6">
        <v>-1.56</v>
      </c>
      <c r="K13" s="85" t="str">
        <f t="shared" si="0"/>
        <v>Yes</v>
      </c>
    </row>
    <row r="14" spans="1:11" x14ac:dyDescent="0.25">
      <c r="A14" s="81" t="s">
        <v>311</v>
      </c>
      <c r="B14" s="21" t="s">
        <v>214</v>
      </c>
      <c r="C14" s="4">
        <v>99.955908289000007</v>
      </c>
      <c r="D14" s="5" t="str">
        <f>IF($B14="N/A","N/A",IF(C14&gt;100,"No",IF(C14&lt;95,"No","Yes")))</f>
        <v>Yes</v>
      </c>
      <c r="E14" s="4">
        <v>99.954275263</v>
      </c>
      <c r="F14" s="5" t="str">
        <f>IF($B14="N/A","N/A",IF(E14&gt;100,"No",IF(E14&lt;95,"No","Yes")))</f>
        <v>Yes</v>
      </c>
      <c r="G14" s="4">
        <v>98.972755695000004</v>
      </c>
      <c r="H14" s="5" t="str">
        <f>IF($B14="N/A","N/A",IF(G14&gt;100,"No",IF(G14&lt;95,"No","Yes")))</f>
        <v>Yes</v>
      </c>
      <c r="I14" s="6">
        <v>-2E-3</v>
      </c>
      <c r="J14" s="6">
        <v>-0.98199999999999998</v>
      </c>
      <c r="K14" s="85" t="str">
        <f t="shared" si="0"/>
        <v>Yes</v>
      </c>
    </row>
    <row r="15" spans="1:11" x14ac:dyDescent="0.25">
      <c r="A15" s="81" t="s">
        <v>823</v>
      </c>
      <c r="B15" s="21" t="s">
        <v>221</v>
      </c>
      <c r="C15" s="4">
        <v>12.078076752999999</v>
      </c>
      <c r="D15" s="5" t="str">
        <f>IF($B15="N/A","N/A",IF(C15&gt;3,"Yes","No"))</f>
        <v>Yes</v>
      </c>
      <c r="E15" s="4">
        <v>12.236505032</v>
      </c>
      <c r="F15" s="5" t="str">
        <f>IF($B15="N/A","N/A",IF(E15&gt;3,"Yes","No"))</f>
        <v>Yes</v>
      </c>
      <c r="G15" s="4">
        <v>12.664259928</v>
      </c>
      <c r="H15" s="5" t="str">
        <f>IF($B15="N/A","N/A",IF(G15&gt;3,"Yes","No"))</f>
        <v>Yes</v>
      </c>
      <c r="I15" s="6">
        <v>1.3120000000000001</v>
      </c>
      <c r="J15" s="6">
        <v>3.496</v>
      </c>
      <c r="K15" s="85" t="str">
        <f t="shared" si="0"/>
        <v>Yes</v>
      </c>
    </row>
    <row r="16" spans="1:11" x14ac:dyDescent="0.25">
      <c r="A16" s="81" t="s">
        <v>824</v>
      </c>
      <c r="B16" s="21" t="s">
        <v>222</v>
      </c>
      <c r="C16" s="4">
        <v>5.2896825397000002</v>
      </c>
      <c r="D16" s="5" t="str">
        <f>IF($B16="N/A","N/A",IF(C16&gt;=8,"No",IF(C16&lt;2,"No","Yes")))</f>
        <v>Yes</v>
      </c>
      <c r="E16" s="4">
        <v>5.4677640604000004</v>
      </c>
      <c r="F16" s="5" t="str">
        <f>IF($B16="N/A","N/A",IF(E16&gt;=8,"No",IF(E16&lt;2,"No","Yes")))</f>
        <v>Yes</v>
      </c>
      <c r="G16" s="4">
        <v>3.7958910227999998</v>
      </c>
      <c r="H16" s="5" t="str">
        <f>IF($B16="N/A","N/A",IF(G16&gt;=8,"No",IF(G16&lt;2,"No","Yes")))</f>
        <v>Yes</v>
      </c>
      <c r="I16" s="6">
        <v>3.367</v>
      </c>
      <c r="J16" s="6">
        <v>-30.6</v>
      </c>
      <c r="K16" s="85" t="str">
        <f t="shared" si="0"/>
        <v>No</v>
      </c>
    </row>
    <row r="17" spans="1:11" x14ac:dyDescent="0.25">
      <c r="A17" s="81" t="s">
        <v>312</v>
      </c>
      <c r="B17" s="21" t="s">
        <v>223</v>
      </c>
      <c r="C17" s="4">
        <v>89.329805996000005</v>
      </c>
      <c r="D17" s="5" t="str">
        <f>IF(OR($B17="N/A",$C17="N/A"),"N/A",IF(C17&gt;100,"No",IF(C17&lt;98,"No","Yes")))</f>
        <v>No</v>
      </c>
      <c r="E17" s="4">
        <v>82.578875171000007</v>
      </c>
      <c r="F17" s="5" t="str">
        <f>IF(OR($B17="N/A",$E17="N/A"),"N/A",IF(E17&gt;100,"No",IF(E17&lt;98,"No","Yes")))</f>
        <v>No</v>
      </c>
      <c r="G17" s="4">
        <v>87.360428763000002</v>
      </c>
      <c r="H17" s="5" t="str">
        <f>IF($B17="N/A","N/A",IF(G17&gt;100,"No",IF(G17&lt;98,"No","Yes")))</f>
        <v>No</v>
      </c>
      <c r="I17" s="6">
        <v>-7.56</v>
      </c>
      <c r="J17" s="6">
        <v>5.79</v>
      </c>
      <c r="K17" s="85" t="str">
        <f t="shared" si="0"/>
        <v>Yes</v>
      </c>
    </row>
    <row r="18" spans="1:11" x14ac:dyDescent="0.25">
      <c r="A18" s="81" t="s">
        <v>31</v>
      </c>
      <c r="B18" s="21" t="s">
        <v>214</v>
      </c>
      <c r="C18" s="4">
        <v>89.241622574999994</v>
      </c>
      <c r="D18" s="5" t="str">
        <f>IF($B18="N/A","N/A",IF(C18&gt;100,"No",IF(C18&lt;95,"No","Yes")))</f>
        <v>No</v>
      </c>
      <c r="E18" s="4">
        <v>82.578875171000007</v>
      </c>
      <c r="F18" s="5" t="str">
        <f>IF($B18="N/A","N/A",IF(E18&gt;100,"No",IF(E18&lt;95,"No","Yes")))</f>
        <v>No</v>
      </c>
      <c r="G18" s="4">
        <v>79.097811523000004</v>
      </c>
      <c r="H18" s="5" t="str">
        <f>IF($B18="N/A","N/A",IF(G18&gt;100,"No",IF(G18&lt;95,"No","Yes")))</f>
        <v>No</v>
      </c>
      <c r="I18" s="6">
        <v>-7.47</v>
      </c>
      <c r="J18" s="6">
        <v>-4.22</v>
      </c>
      <c r="K18" s="85" t="str">
        <f t="shared" si="0"/>
        <v>Yes</v>
      </c>
    </row>
    <row r="19" spans="1:11" x14ac:dyDescent="0.25">
      <c r="A19" s="81" t="s">
        <v>313</v>
      </c>
      <c r="B19" s="21"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85" t="str">
        <f t="shared" si="0"/>
        <v>Yes</v>
      </c>
    </row>
    <row r="20" spans="1:11" x14ac:dyDescent="0.25">
      <c r="A20" s="81" t="s">
        <v>314</v>
      </c>
      <c r="B20" s="21"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85" t="str">
        <f t="shared" si="0"/>
        <v>Yes</v>
      </c>
    </row>
    <row r="21" spans="1:11" x14ac:dyDescent="0.25">
      <c r="A21" s="81" t="s">
        <v>826</v>
      </c>
      <c r="B21" s="21" t="s">
        <v>225</v>
      </c>
      <c r="C21" s="4">
        <v>8.2817460316999991</v>
      </c>
      <c r="D21" s="5" t="str">
        <f>IF($B21="N/A","N/A",IF(C21&gt;=2,"Yes","No"))</f>
        <v>Yes</v>
      </c>
      <c r="E21" s="4">
        <v>8.3104709648000004</v>
      </c>
      <c r="F21" s="5" t="str">
        <f>IF($B21="N/A","N/A",IF(E21&gt;=2,"Yes","No"))</f>
        <v>Yes</v>
      </c>
      <c r="G21" s="4">
        <v>8.2630638677999997</v>
      </c>
      <c r="H21" s="5" t="str">
        <f>IF($B21="N/A","N/A",IF(G21&gt;=2,"Yes","No"))</f>
        <v>Yes</v>
      </c>
      <c r="I21" s="6">
        <v>0.3468</v>
      </c>
      <c r="J21" s="6">
        <v>-0.56999999999999995</v>
      </c>
      <c r="K21" s="85" t="str">
        <f t="shared" si="0"/>
        <v>Yes</v>
      </c>
    </row>
    <row r="22" spans="1:11" x14ac:dyDescent="0.25">
      <c r="A22" s="81" t="s">
        <v>827</v>
      </c>
      <c r="B22" s="21" t="s">
        <v>226</v>
      </c>
      <c r="C22" s="4">
        <v>7.9365079365</v>
      </c>
      <c r="D22" s="5" t="str">
        <f>IF($B22="N/A","N/A",IF(C22&gt;30,"No",IF(C22&lt;5,"No","Yes")))</f>
        <v>Yes</v>
      </c>
      <c r="E22" s="4">
        <v>7.3159579332</v>
      </c>
      <c r="F22" s="5" t="str">
        <f>IF($B22="N/A","N/A",IF(E22&gt;30,"No",IF(E22&lt;5,"No","Yes")))</f>
        <v>Yes</v>
      </c>
      <c r="G22" s="4">
        <v>5.2255471191999998</v>
      </c>
      <c r="H22" s="5" t="str">
        <f>IF($B22="N/A","N/A",IF(G22&gt;30,"No",IF(G22&lt;5,"No","Yes")))</f>
        <v>Yes</v>
      </c>
      <c r="I22" s="6">
        <v>-7.82</v>
      </c>
      <c r="J22" s="6">
        <v>-28.6</v>
      </c>
      <c r="K22" s="85" t="str">
        <f t="shared" si="0"/>
        <v>Yes</v>
      </c>
    </row>
    <row r="23" spans="1:11" x14ac:dyDescent="0.25">
      <c r="A23" s="81" t="s">
        <v>828</v>
      </c>
      <c r="B23" s="21" t="s">
        <v>227</v>
      </c>
      <c r="C23" s="4">
        <v>37.522045855000002</v>
      </c>
      <c r="D23" s="5" t="str">
        <f>IF($B23="N/A","N/A",IF(C23&gt;75,"No",IF(C23&lt;15,"No","Yes")))</f>
        <v>Yes</v>
      </c>
      <c r="E23" s="4">
        <v>39.003200732000003</v>
      </c>
      <c r="F23" s="5" t="str">
        <f>IF($B23="N/A","N/A",IF(E23&gt;75,"No",IF(E23&lt;15,"No","Yes")))</f>
        <v>Yes</v>
      </c>
      <c r="G23" s="4">
        <v>39.392585975999999</v>
      </c>
      <c r="H23" s="5" t="str">
        <f>IF($B23="N/A","N/A",IF(G23&gt;75,"No",IF(G23&lt;15,"No","Yes")))</f>
        <v>Yes</v>
      </c>
      <c r="I23" s="6">
        <v>3.9470000000000001</v>
      </c>
      <c r="J23" s="6">
        <v>0.99829999999999997</v>
      </c>
      <c r="K23" s="85" t="str">
        <f t="shared" si="0"/>
        <v>Yes</v>
      </c>
    </row>
    <row r="24" spans="1:11" x14ac:dyDescent="0.25">
      <c r="A24" s="81" t="s">
        <v>829</v>
      </c>
      <c r="B24" s="21" t="s">
        <v>228</v>
      </c>
      <c r="C24" s="4">
        <v>54.541446208000004</v>
      </c>
      <c r="D24" s="5" t="str">
        <f>IF($B24="N/A","N/A",IF(C24&gt;70,"No",IF(C24&lt;25,"No","Yes")))</f>
        <v>Yes</v>
      </c>
      <c r="E24" s="4">
        <v>53.680841334999997</v>
      </c>
      <c r="F24" s="5" t="str">
        <f>IF($B24="N/A","N/A",IF(E24&gt;70,"No",IF(E24&lt;25,"No","Yes")))</f>
        <v>Yes</v>
      </c>
      <c r="G24" s="4">
        <v>50.602947745000002</v>
      </c>
      <c r="H24" s="5" t="str">
        <f>IF($B24="N/A","N/A",IF(G24&gt;70,"No",IF(G24&lt;25,"No","Yes")))</f>
        <v>Yes</v>
      </c>
      <c r="I24" s="6">
        <v>-1.58</v>
      </c>
      <c r="J24" s="6">
        <v>-5.73</v>
      </c>
      <c r="K24" s="85" t="str">
        <f t="shared" si="0"/>
        <v>Yes</v>
      </c>
    </row>
    <row r="25" spans="1:11" x14ac:dyDescent="0.25">
      <c r="A25" s="81" t="s">
        <v>318</v>
      </c>
      <c r="B25" s="21" t="s">
        <v>229</v>
      </c>
      <c r="C25" s="4">
        <v>0</v>
      </c>
      <c r="D25" s="5" t="str">
        <f>IF($B25="N/A","N/A",IF(C25&gt;70,"No",IF(C25&lt;35,"No","Yes")))</f>
        <v>No</v>
      </c>
      <c r="E25" s="4">
        <v>0</v>
      </c>
      <c r="F25" s="5" t="str">
        <f>IF($B25="N/A","N/A",IF(E25&gt;70,"No",IF(E25&lt;35,"No","Yes")))</f>
        <v>No</v>
      </c>
      <c r="G25" s="4">
        <v>19.249665028999999</v>
      </c>
      <c r="H25" s="5" t="str">
        <f>IF($B25="N/A","N/A",IF(G25&gt;70,"No",IF(G25&lt;35,"No","Yes")))</f>
        <v>No</v>
      </c>
      <c r="I25" s="6" t="s">
        <v>1750</v>
      </c>
      <c r="J25" s="6" t="s">
        <v>1750</v>
      </c>
      <c r="K25" s="85" t="str">
        <f t="shared" si="0"/>
        <v>N/A</v>
      </c>
    </row>
    <row r="26" spans="1:11" x14ac:dyDescent="0.25">
      <c r="A26" s="81" t="s">
        <v>830</v>
      </c>
      <c r="B26" s="21" t="s">
        <v>220</v>
      </c>
      <c r="C26" s="4" t="s">
        <v>1750</v>
      </c>
      <c r="D26" s="5" t="str">
        <f>IF($B26="N/A","N/A",IF(C26&gt;1,"Yes","No"))</f>
        <v>Yes</v>
      </c>
      <c r="E26" s="4" t="s">
        <v>1750</v>
      </c>
      <c r="F26" s="5" t="str">
        <f>IF($B26="N/A","N/A",IF(E26&gt;1,"Yes","No"))</f>
        <v>Yes</v>
      </c>
      <c r="G26" s="4">
        <v>2.2436194895999999</v>
      </c>
      <c r="H26" s="5" t="str">
        <f>IF($B26="N/A","N/A",IF(G26&gt;1,"Yes","No"))</f>
        <v>Yes</v>
      </c>
      <c r="I26" s="6" t="s">
        <v>1750</v>
      </c>
      <c r="J26" s="6" t="s">
        <v>1750</v>
      </c>
      <c r="K26" s="85" t="str">
        <f t="shared" si="0"/>
        <v>N/A</v>
      </c>
    </row>
    <row r="27" spans="1:11" x14ac:dyDescent="0.25">
      <c r="A27" s="81" t="s">
        <v>319</v>
      </c>
      <c r="B27" s="21" t="s">
        <v>213</v>
      </c>
      <c r="C27" s="4" t="s">
        <v>1750</v>
      </c>
      <c r="D27" s="5" t="str">
        <f>IF($B27="N/A","N/A",IF(C27&gt;15,"No",IF(C27&lt;-15,"No","Yes")))</f>
        <v>N/A</v>
      </c>
      <c r="E27" s="4" t="s">
        <v>1750</v>
      </c>
      <c r="F27" s="5" t="str">
        <f>IF($B27="N/A","N/A",IF(E27&gt;15,"No",IF(E27&lt;-15,"No","Yes")))</f>
        <v>N/A</v>
      </c>
      <c r="G27" s="4">
        <v>0</v>
      </c>
      <c r="H27" s="5" t="str">
        <f>IF($B27="N/A","N/A",IF(G27&gt;15,"No",IF(G27&lt;-15,"No","Yes")))</f>
        <v>N/A</v>
      </c>
      <c r="I27" s="6" t="s">
        <v>1750</v>
      </c>
      <c r="J27" s="6" t="s">
        <v>1750</v>
      </c>
      <c r="K27" s="85" t="str">
        <f t="shared" si="0"/>
        <v>N/A</v>
      </c>
    </row>
    <row r="28" spans="1:11" x14ac:dyDescent="0.25">
      <c r="A28" s="81" t="s">
        <v>831</v>
      </c>
      <c r="B28" s="21" t="s">
        <v>213</v>
      </c>
      <c r="C28" s="4" t="s">
        <v>1750</v>
      </c>
      <c r="D28" s="5" t="str">
        <f>IF($B28="N/A","N/A",IF(C28&gt;15,"No",IF(C28&lt;-15,"No","Yes")))</f>
        <v>N/A</v>
      </c>
      <c r="E28" s="4" t="s">
        <v>1750</v>
      </c>
      <c r="F28" s="5" t="str">
        <f>IF($B28="N/A","N/A",IF(E28&gt;15,"No",IF(E28&lt;-15,"No","Yes")))</f>
        <v>N/A</v>
      </c>
      <c r="G28" s="4">
        <v>32.946635731000001</v>
      </c>
      <c r="H28" s="5" t="str">
        <f>IF($B28="N/A","N/A",IF(G28&gt;15,"No",IF(G28&lt;-15,"No","Yes")))</f>
        <v>N/A</v>
      </c>
      <c r="I28" s="6" t="s">
        <v>1750</v>
      </c>
      <c r="J28" s="6" t="s">
        <v>1750</v>
      </c>
      <c r="K28" s="85" t="str">
        <f t="shared" si="0"/>
        <v>N/A</v>
      </c>
    </row>
    <row r="29" spans="1:11" x14ac:dyDescent="0.25">
      <c r="A29" s="81" t="s">
        <v>320</v>
      </c>
      <c r="B29" s="21" t="s">
        <v>213</v>
      </c>
      <c r="C29" s="4" t="s">
        <v>1750</v>
      </c>
      <c r="D29" s="5" t="str">
        <f>IF($B29="N/A","N/A",IF(C29&gt;15,"No",IF(C29&lt;-15,"No","Yes")))</f>
        <v>N/A</v>
      </c>
      <c r="E29" s="4" t="s">
        <v>1750</v>
      </c>
      <c r="F29" s="5" t="str">
        <f>IF($B29="N/A","N/A",IF(E29&gt;15,"No",IF(E29&lt;-15,"No","Yes")))</f>
        <v>N/A</v>
      </c>
      <c r="G29" s="4" t="s">
        <v>1750</v>
      </c>
      <c r="H29" s="5" t="str">
        <f>IF($B29="N/A","N/A",IF(G29&gt;15,"No",IF(G29&lt;-15,"No","Yes")))</f>
        <v>N/A</v>
      </c>
      <c r="I29" s="6" t="s">
        <v>1750</v>
      </c>
      <c r="J29" s="6" t="s">
        <v>1750</v>
      </c>
      <c r="K29" s="85" t="str">
        <f t="shared" si="0"/>
        <v>N/A</v>
      </c>
    </row>
    <row r="30" spans="1:11" x14ac:dyDescent="0.25">
      <c r="A30" s="81" t="s">
        <v>321</v>
      </c>
      <c r="B30" s="21" t="s">
        <v>213</v>
      </c>
      <c r="C30" s="4" t="s">
        <v>1750</v>
      </c>
      <c r="D30" s="5" t="str">
        <f>IF($B30="N/A","N/A",IF(C30&gt;15,"No",IF(C30&lt;-15,"No","Yes")))</f>
        <v>N/A</v>
      </c>
      <c r="E30" s="4" t="s">
        <v>1750</v>
      </c>
      <c r="F30" s="5" t="str">
        <f>IF($B30="N/A","N/A",IF(E30&gt;15,"No",IF(E30&lt;-15,"No","Yes")))</f>
        <v>N/A</v>
      </c>
      <c r="G30" s="4">
        <v>100</v>
      </c>
      <c r="H30" s="5" t="str">
        <f>IF($B30="N/A","N/A",IF(G30&gt;15,"No",IF(G30&lt;-15,"No","Yes")))</f>
        <v>N/A</v>
      </c>
      <c r="I30" s="6" t="s">
        <v>1750</v>
      </c>
      <c r="J30" s="6" t="s">
        <v>1750</v>
      </c>
      <c r="K30" s="85" t="str">
        <f t="shared" si="0"/>
        <v>N/A</v>
      </c>
    </row>
    <row r="31" spans="1:11" x14ac:dyDescent="0.25">
      <c r="A31" s="97" t="s">
        <v>322</v>
      </c>
      <c r="B31" s="93" t="s">
        <v>230</v>
      </c>
      <c r="C31" s="98">
        <v>0</v>
      </c>
      <c r="D31" s="94" t="str">
        <f>IF($B31="N/A","N/A",IF(C31&gt;=90,"Yes","No"))</f>
        <v>No</v>
      </c>
      <c r="E31" s="98">
        <v>0</v>
      </c>
      <c r="F31" s="94" t="str">
        <f>IF($B31="N/A","N/A",IF(E31&gt;=90,"Yes","No"))</f>
        <v>No</v>
      </c>
      <c r="G31" s="98">
        <v>0</v>
      </c>
      <c r="H31" s="94" t="str">
        <f>IF($B31="N/A","N/A",IF(G31&gt;=90,"Yes","No"))</f>
        <v>No</v>
      </c>
      <c r="I31" s="95" t="s">
        <v>1750</v>
      </c>
      <c r="J31" s="95" t="s">
        <v>1750</v>
      </c>
      <c r="K31" s="96" t="str">
        <f t="shared" si="0"/>
        <v>N/A</v>
      </c>
    </row>
    <row r="32" spans="1:11" x14ac:dyDescent="0.25">
      <c r="A32" s="177" t="s">
        <v>1619</v>
      </c>
      <c r="B32" s="178"/>
      <c r="C32" s="178"/>
      <c r="D32" s="178"/>
      <c r="E32" s="178"/>
      <c r="F32" s="178"/>
      <c r="G32" s="178"/>
      <c r="H32" s="178"/>
      <c r="I32" s="178"/>
      <c r="J32" s="178"/>
      <c r="K32" s="179"/>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1564</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99" t="s">
        <v>301</v>
      </c>
      <c r="B6" s="60" t="s">
        <v>213</v>
      </c>
      <c r="C6" s="22">
        <v>0</v>
      </c>
      <c r="D6" s="5" t="str">
        <f>IF(OR($B6="N/A",$C6="N/A"),"N/A",IF(C6&lt;0,"No","Yes"))</f>
        <v>N/A</v>
      </c>
      <c r="E6" s="22">
        <v>0</v>
      </c>
      <c r="F6" s="5" t="str">
        <f>IF($B6="N/A","N/A",IF(E6&lt;0,"No","Yes"))</f>
        <v>N/A</v>
      </c>
      <c r="G6" s="22">
        <v>0</v>
      </c>
      <c r="H6" s="5" t="str">
        <f>IF($B6="N/A","N/A",IF(G6&lt;0,"No","Yes"))</f>
        <v>N/A</v>
      </c>
      <c r="I6" s="6" t="s">
        <v>1750</v>
      </c>
      <c r="J6" s="6" t="s">
        <v>1750</v>
      </c>
      <c r="K6" s="85" t="str">
        <f t="shared" ref="K6:K35" si="0">IF(J6="Div by 0", "N/A", IF(J6="N/A","N/A", IF(J6&gt;30, "No", IF(J6&lt;-30, "No", "Yes"))))</f>
        <v>N/A</v>
      </c>
    </row>
    <row r="7" spans="1:11" x14ac:dyDescent="0.25">
      <c r="A7" s="81" t="s">
        <v>435</v>
      </c>
      <c r="B7" s="60" t="s">
        <v>213</v>
      </c>
      <c r="C7" s="5" t="s">
        <v>1750</v>
      </c>
      <c r="D7" s="5" t="str">
        <f t="shared" ref="D7:D17" si="1">IF(OR($B7="N/A",$C7="N/A"),"N/A",IF(C7&lt;0,"No","Yes"))</f>
        <v>N/A</v>
      </c>
      <c r="E7" s="5" t="s">
        <v>1750</v>
      </c>
      <c r="F7" s="5" t="str">
        <f t="shared" ref="F7:F17" si="2">IF($B7="N/A","N/A",IF(E7&lt;0,"No","Yes"))</f>
        <v>N/A</v>
      </c>
      <c r="G7" s="5" t="s">
        <v>1750</v>
      </c>
      <c r="H7" s="5" t="str">
        <f t="shared" ref="H7:H17" si="3">IF($B7="N/A","N/A",IF(G7&lt;0,"No","Yes"))</f>
        <v>N/A</v>
      </c>
      <c r="I7" s="6" t="s">
        <v>1750</v>
      </c>
      <c r="J7" s="6" t="s">
        <v>1750</v>
      </c>
      <c r="K7" s="85" t="str">
        <f t="shared" si="0"/>
        <v>N/A</v>
      </c>
    </row>
    <row r="8" spans="1:11" x14ac:dyDescent="0.25">
      <c r="A8" s="81" t="s">
        <v>436</v>
      </c>
      <c r="B8" s="60" t="s">
        <v>213</v>
      </c>
      <c r="C8" s="5" t="s">
        <v>1750</v>
      </c>
      <c r="D8" s="5" t="str">
        <f t="shared" si="1"/>
        <v>N/A</v>
      </c>
      <c r="E8" s="5" t="s">
        <v>1750</v>
      </c>
      <c r="F8" s="5" t="str">
        <f t="shared" si="2"/>
        <v>N/A</v>
      </c>
      <c r="G8" s="5" t="s">
        <v>1750</v>
      </c>
      <c r="H8" s="5" t="str">
        <f t="shared" si="3"/>
        <v>N/A</v>
      </c>
      <c r="I8" s="6" t="s">
        <v>1750</v>
      </c>
      <c r="J8" s="6" t="s">
        <v>1750</v>
      </c>
      <c r="K8" s="85" t="str">
        <f t="shared" si="0"/>
        <v>N/A</v>
      </c>
    </row>
    <row r="9" spans="1:11" x14ac:dyDescent="0.25">
      <c r="A9" s="81" t="s">
        <v>437</v>
      </c>
      <c r="B9" s="60" t="s">
        <v>213</v>
      </c>
      <c r="C9" s="5" t="s">
        <v>1750</v>
      </c>
      <c r="D9" s="5" t="str">
        <f t="shared" si="1"/>
        <v>N/A</v>
      </c>
      <c r="E9" s="5" t="s">
        <v>1750</v>
      </c>
      <c r="F9" s="5" t="str">
        <f t="shared" si="2"/>
        <v>N/A</v>
      </c>
      <c r="G9" s="5" t="s">
        <v>1750</v>
      </c>
      <c r="H9" s="5" t="str">
        <f t="shared" si="3"/>
        <v>N/A</v>
      </c>
      <c r="I9" s="6" t="s">
        <v>1750</v>
      </c>
      <c r="J9" s="6" t="s">
        <v>1750</v>
      </c>
      <c r="K9" s="85" t="str">
        <f t="shared" si="0"/>
        <v>N/A</v>
      </c>
    </row>
    <row r="10" spans="1:11" x14ac:dyDescent="0.25">
      <c r="A10" s="81" t="s">
        <v>438</v>
      </c>
      <c r="B10" s="60" t="s">
        <v>213</v>
      </c>
      <c r="C10" s="5" t="s">
        <v>1750</v>
      </c>
      <c r="D10" s="5" t="str">
        <f t="shared" si="1"/>
        <v>N/A</v>
      </c>
      <c r="E10" s="5" t="s">
        <v>1750</v>
      </c>
      <c r="F10" s="5" t="str">
        <f t="shared" si="2"/>
        <v>N/A</v>
      </c>
      <c r="G10" s="5" t="s">
        <v>1750</v>
      </c>
      <c r="H10" s="5" t="str">
        <f t="shared" si="3"/>
        <v>N/A</v>
      </c>
      <c r="I10" s="6" t="s">
        <v>1750</v>
      </c>
      <c r="J10" s="6" t="s">
        <v>1750</v>
      </c>
      <c r="K10" s="85" t="str">
        <f t="shared" si="0"/>
        <v>N/A</v>
      </c>
    </row>
    <row r="11" spans="1:11" x14ac:dyDescent="0.25">
      <c r="A11" s="82" t="s">
        <v>324</v>
      </c>
      <c r="B11" s="60" t="s">
        <v>213</v>
      </c>
      <c r="C11" s="5" t="s">
        <v>1750</v>
      </c>
      <c r="D11" s="5" t="str">
        <f t="shared" si="1"/>
        <v>N/A</v>
      </c>
      <c r="E11" s="5" t="s">
        <v>1750</v>
      </c>
      <c r="F11" s="5" t="str">
        <f t="shared" si="2"/>
        <v>N/A</v>
      </c>
      <c r="G11" s="5" t="s">
        <v>1750</v>
      </c>
      <c r="H11" s="5" t="str">
        <f t="shared" si="3"/>
        <v>N/A</v>
      </c>
      <c r="I11" s="6" t="s">
        <v>1750</v>
      </c>
      <c r="J11" s="6" t="s">
        <v>1750</v>
      </c>
      <c r="K11" s="85" t="str">
        <f t="shared" si="0"/>
        <v>N/A</v>
      </c>
    </row>
    <row r="12" spans="1:11" x14ac:dyDescent="0.25">
      <c r="A12" s="82" t="s">
        <v>310</v>
      </c>
      <c r="B12" s="60" t="s">
        <v>213</v>
      </c>
      <c r="C12" s="5" t="s">
        <v>1750</v>
      </c>
      <c r="D12" s="5" t="str">
        <f t="shared" si="1"/>
        <v>N/A</v>
      </c>
      <c r="E12" s="5" t="s">
        <v>1750</v>
      </c>
      <c r="F12" s="5" t="str">
        <f t="shared" si="2"/>
        <v>N/A</v>
      </c>
      <c r="G12" s="5" t="s">
        <v>1750</v>
      </c>
      <c r="H12" s="5" t="str">
        <f t="shared" si="3"/>
        <v>N/A</v>
      </c>
      <c r="I12" s="6" t="s">
        <v>1750</v>
      </c>
      <c r="J12" s="6" t="s">
        <v>1750</v>
      </c>
      <c r="K12" s="85" t="str">
        <f t="shared" si="0"/>
        <v>N/A</v>
      </c>
    </row>
    <row r="13" spans="1:11" x14ac:dyDescent="0.25">
      <c r="A13" s="82" t="s">
        <v>822</v>
      </c>
      <c r="B13" s="60" t="s">
        <v>213</v>
      </c>
      <c r="C13" s="5" t="s">
        <v>1750</v>
      </c>
      <c r="D13" s="5" t="str">
        <f t="shared" si="1"/>
        <v>N/A</v>
      </c>
      <c r="E13" s="5" t="s">
        <v>1750</v>
      </c>
      <c r="F13" s="5" t="str">
        <f t="shared" si="2"/>
        <v>N/A</v>
      </c>
      <c r="G13" s="5" t="s">
        <v>1750</v>
      </c>
      <c r="H13" s="5" t="str">
        <f t="shared" si="3"/>
        <v>N/A</v>
      </c>
      <c r="I13" s="6" t="s">
        <v>1750</v>
      </c>
      <c r="J13" s="6" t="s">
        <v>1750</v>
      </c>
      <c r="K13" s="85" t="str">
        <f t="shared" si="0"/>
        <v>N/A</v>
      </c>
    </row>
    <row r="14" spans="1:11" x14ac:dyDescent="0.25">
      <c r="A14" s="82" t="s">
        <v>311</v>
      </c>
      <c r="B14" s="60" t="s">
        <v>213</v>
      </c>
      <c r="C14" s="5" t="s">
        <v>1750</v>
      </c>
      <c r="D14" s="5" t="str">
        <f t="shared" si="1"/>
        <v>N/A</v>
      </c>
      <c r="E14" s="5" t="s">
        <v>1750</v>
      </c>
      <c r="F14" s="5" t="str">
        <f t="shared" si="2"/>
        <v>N/A</v>
      </c>
      <c r="G14" s="5" t="s">
        <v>1750</v>
      </c>
      <c r="H14" s="5" t="str">
        <f t="shared" si="3"/>
        <v>N/A</v>
      </c>
      <c r="I14" s="6" t="s">
        <v>1750</v>
      </c>
      <c r="J14" s="6" t="s">
        <v>1750</v>
      </c>
      <c r="K14" s="85" t="str">
        <f t="shared" si="0"/>
        <v>N/A</v>
      </c>
    </row>
    <row r="15" spans="1:11" x14ac:dyDescent="0.25">
      <c r="A15" s="82" t="s">
        <v>823</v>
      </c>
      <c r="B15" s="60" t="s">
        <v>213</v>
      </c>
      <c r="C15" s="5" t="s">
        <v>1750</v>
      </c>
      <c r="D15" s="5" t="str">
        <f t="shared" si="1"/>
        <v>N/A</v>
      </c>
      <c r="E15" s="5" t="s">
        <v>1750</v>
      </c>
      <c r="F15" s="5" t="str">
        <f t="shared" si="2"/>
        <v>N/A</v>
      </c>
      <c r="G15" s="5" t="s">
        <v>1750</v>
      </c>
      <c r="H15" s="5" t="str">
        <f t="shared" si="3"/>
        <v>N/A</v>
      </c>
      <c r="I15" s="6" t="s">
        <v>1750</v>
      </c>
      <c r="J15" s="6" t="s">
        <v>1750</v>
      </c>
      <c r="K15" s="85" t="str">
        <f t="shared" si="0"/>
        <v>N/A</v>
      </c>
    </row>
    <row r="16" spans="1:11" x14ac:dyDescent="0.25">
      <c r="A16" s="82" t="s">
        <v>832</v>
      </c>
      <c r="B16" s="60" t="s">
        <v>213</v>
      </c>
      <c r="C16" s="5" t="s">
        <v>1750</v>
      </c>
      <c r="D16" s="5" t="str">
        <f t="shared" si="1"/>
        <v>N/A</v>
      </c>
      <c r="E16" s="5" t="s">
        <v>1750</v>
      </c>
      <c r="F16" s="5" t="str">
        <f t="shared" si="2"/>
        <v>N/A</v>
      </c>
      <c r="G16" s="5" t="s">
        <v>1750</v>
      </c>
      <c r="H16" s="5" t="str">
        <f t="shared" si="3"/>
        <v>N/A</v>
      </c>
      <c r="I16" s="6" t="s">
        <v>1750</v>
      </c>
      <c r="J16" s="6" t="s">
        <v>1750</v>
      </c>
      <c r="K16" s="85" t="str">
        <f t="shared" si="0"/>
        <v>N/A</v>
      </c>
    </row>
    <row r="17" spans="1:11" x14ac:dyDescent="0.25">
      <c r="A17" s="82" t="s">
        <v>825</v>
      </c>
      <c r="B17" s="60" t="s">
        <v>213</v>
      </c>
      <c r="C17" s="5" t="s">
        <v>1750</v>
      </c>
      <c r="D17" s="5" t="str">
        <f t="shared" si="1"/>
        <v>N/A</v>
      </c>
      <c r="E17" s="5" t="s">
        <v>1750</v>
      </c>
      <c r="F17" s="5" t="str">
        <f t="shared" si="2"/>
        <v>N/A</v>
      </c>
      <c r="G17" s="5" t="s">
        <v>1750</v>
      </c>
      <c r="H17" s="5" t="str">
        <f t="shared" si="3"/>
        <v>N/A</v>
      </c>
      <c r="I17" s="6" t="s">
        <v>1750</v>
      </c>
      <c r="J17" s="6" t="s">
        <v>1750</v>
      </c>
      <c r="K17" s="85" t="str">
        <f t="shared" si="0"/>
        <v>N/A</v>
      </c>
    </row>
    <row r="18" spans="1:11" x14ac:dyDescent="0.25">
      <c r="A18" s="81" t="s">
        <v>312</v>
      </c>
      <c r="B18" s="21" t="s">
        <v>223</v>
      </c>
      <c r="C18" s="5" t="s">
        <v>1750</v>
      </c>
      <c r="D18" s="5" t="str">
        <f>IF(OR($B18="N/A",$C18="N/A"),"N/A",IF(C18&gt;100,"No",IF(C18&lt;98,"No","Yes")))</f>
        <v>No</v>
      </c>
      <c r="E18" s="5" t="s">
        <v>1750</v>
      </c>
      <c r="F18" s="5" t="str">
        <f>IF(OR($B18="N/A",$E18="N/A"),"N/A",IF(E18&gt;100,"No",IF(E18&lt;98,"No","Yes")))</f>
        <v>No</v>
      </c>
      <c r="G18" s="5" t="s">
        <v>1750</v>
      </c>
      <c r="H18" s="5" t="str">
        <f>IF($B18="N/A","N/A",IF(G18&gt;100,"No",IF(G18&lt;98,"No","Yes")))</f>
        <v>No</v>
      </c>
      <c r="I18" s="6" t="s">
        <v>1750</v>
      </c>
      <c r="J18" s="6" t="s">
        <v>1750</v>
      </c>
      <c r="K18" s="85" t="str">
        <f t="shared" si="0"/>
        <v>N/A</v>
      </c>
    </row>
    <row r="19" spans="1:11" x14ac:dyDescent="0.25">
      <c r="A19" s="81" t="s">
        <v>31</v>
      </c>
      <c r="B19" s="21" t="s">
        <v>214</v>
      </c>
      <c r="C19" s="5" t="s">
        <v>1750</v>
      </c>
      <c r="D19" s="5" t="str">
        <f>IF(OR($B19="N/A",$C19="N/A"),"N/A",IF(C19&gt;100,"No",IF(C19&lt;95,"No","Yes")))</f>
        <v>No</v>
      </c>
      <c r="E19" s="5" t="s">
        <v>1750</v>
      </c>
      <c r="F19" s="5" t="str">
        <f>IF(OR($B19="N/A",$E19="N/A"),"N/A",IF(E19&gt;100,"No",IF(E19&lt;98,"No","Yes")))</f>
        <v>No</v>
      </c>
      <c r="G19" s="5" t="s">
        <v>1750</v>
      </c>
      <c r="H19" s="5" t="str">
        <f>IF($B19="N/A","N/A",IF(G19&gt;100,"No",IF(G19&lt;95,"No","Yes")))</f>
        <v>No</v>
      </c>
      <c r="I19" s="6" t="s">
        <v>1750</v>
      </c>
      <c r="J19" s="6" t="s">
        <v>1750</v>
      </c>
      <c r="K19" s="85" t="str">
        <f t="shared" si="0"/>
        <v>N/A</v>
      </c>
    </row>
    <row r="20" spans="1:11" x14ac:dyDescent="0.25">
      <c r="A20" s="82" t="s">
        <v>313</v>
      </c>
      <c r="B20" s="60" t="s">
        <v>213</v>
      </c>
      <c r="C20" s="5" t="s">
        <v>1750</v>
      </c>
      <c r="D20" s="5" t="str">
        <f t="shared" ref="D20:D35" si="4">IF(OR($B20="N/A",$C20="N/A"),"N/A",IF(C20&lt;0,"No","Yes"))</f>
        <v>N/A</v>
      </c>
      <c r="E20" s="5" t="s">
        <v>1750</v>
      </c>
      <c r="F20" s="5" t="str">
        <f t="shared" ref="F20:F34" si="5">IF($B20="N/A","N/A",IF(E20&lt;0,"No","Yes"))</f>
        <v>N/A</v>
      </c>
      <c r="G20" s="5" t="s">
        <v>1750</v>
      </c>
      <c r="H20" s="5" t="str">
        <f t="shared" ref="H20:H35" si="6">IF($B20="N/A","N/A",IF(G20&lt;0,"No","Yes"))</f>
        <v>N/A</v>
      </c>
      <c r="I20" s="6" t="s">
        <v>1750</v>
      </c>
      <c r="J20" s="6" t="s">
        <v>1750</v>
      </c>
      <c r="K20" s="85" t="str">
        <f t="shared" si="0"/>
        <v>N/A</v>
      </c>
    </row>
    <row r="21" spans="1:11" x14ac:dyDescent="0.25">
      <c r="A21" s="82" t="s">
        <v>833</v>
      </c>
      <c r="B21" s="60" t="s">
        <v>213</v>
      </c>
      <c r="C21" s="5" t="s">
        <v>1750</v>
      </c>
      <c r="D21" s="5" t="str">
        <f t="shared" si="4"/>
        <v>N/A</v>
      </c>
      <c r="E21" s="5" t="s">
        <v>1750</v>
      </c>
      <c r="F21" s="5" t="str">
        <f t="shared" si="5"/>
        <v>N/A</v>
      </c>
      <c r="G21" s="5" t="s">
        <v>1750</v>
      </c>
      <c r="H21" s="5" t="str">
        <f t="shared" si="6"/>
        <v>N/A</v>
      </c>
      <c r="I21" s="6" t="s">
        <v>1750</v>
      </c>
      <c r="J21" s="6" t="s">
        <v>1750</v>
      </c>
      <c r="K21" s="85" t="str">
        <f t="shared" si="0"/>
        <v>N/A</v>
      </c>
    </row>
    <row r="22" spans="1:11" x14ac:dyDescent="0.25">
      <c r="A22" s="82" t="s">
        <v>314</v>
      </c>
      <c r="B22" s="60" t="s">
        <v>213</v>
      </c>
      <c r="C22" s="5" t="s">
        <v>1750</v>
      </c>
      <c r="D22" s="5" t="str">
        <f t="shared" si="4"/>
        <v>N/A</v>
      </c>
      <c r="E22" s="5" t="s">
        <v>1750</v>
      </c>
      <c r="F22" s="5" t="str">
        <f t="shared" si="5"/>
        <v>N/A</v>
      </c>
      <c r="G22" s="5" t="s">
        <v>1750</v>
      </c>
      <c r="H22" s="5" t="str">
        <f t="shared" si="6"/>
        <v>N/A</v>
      </c>
      <c r="I22" s="6" t="s">
        <v>1750</v>
      </c>
      <c r="J22" s="6" t="s">
        <v>1750</v>
      </c>
      <c r="K22" s="85" t="str">
        <f t="shared" si="0"/>
        <v>N/A</v>
      </c>
    </row>
    <row r="23" spans="1:11" x14ac:dyDescent="0.25">
      <c r="A23" s="82" t="s">
        <v>826</v>
      </c>
      <c r="B23" s="60" t="s">
        <v>213</v>
      </c>
      <c r="C23" s="5" t="s">
        <v>1750</v>
      </c>
      <c r="D23" s="5" t="str">
        <f t="shared" si="4"/>
        <v>N/A</v>
      </c>
      <c r="E23" s="5" t="s">
        <v>1750</v>
      </c>
      <c r="F23" s="5" t="str">
        <f t="shared" si="5"/>
        <v>N/A</v>
      </c>
      <c r="G23" s="5" t="s">
        <v>1750</v>
      </c>
      <c r="H23" s="5" t="str">
        <f t="shared" si="6"/>
        <v>N/A</v>
      </c>
      <c r="I23" s="6" t="s">
        <v>1750</v>
      </c>
      <c r="J23" s="6" t="s">
        <v>1750</v>
      </c>
      <c r="K23" s="85" t="str">
        <f t="shared" si="0"/>
        <v>N/A</v>
      </c>
    </row>
    <row r="24" spans="1:11" x14ac:dyDescent="0.25">
      <c r="A24" s="82" t="s">
        <v>315</v>
      </c>
      <c r="B24" s="60" t="s">
        <v>213</v>
      </c>
      <c r="C24" s="5" t="s">
        <v>1750</v>
      </c>
      <c r="D24" s="5" t="str">
        <f t="shared" si="4"/>
        <v>N/A</v>
      </c>
      <c r="E24" s="5" t="s">
        <v>1750</v>
      </c>
      <c r="F24" s="5" t="str">
        <f t="shared" si="5"/>
        <v>N/A</v>
      </c>
      <c r="G24" s="5" t="s">
        <v>1750</v>
      </c>
      <c r="H24" s="5" t="str">
        <f t="shared" si="6"/>
        <v>N/A</v>
      </c>
      <c r="I24" s="6" t="s">
        <v>1750</v>
      </c>
      <c r="J24" s="6" t="s">
        <v>1750</v>
      </c>
      <c r="K24" s="85" t="str">
        <f t="shared" si="0"/>
        <v>N/A</v>
      </c>
    </row>
    <row r="25" spans="1:11" x14ac:dyDescent="0.25">
      <c r="A25" s="82" t="s">
        <v>316</v>
      </c>
      <c r="B25" s="60" t="s">
        <v>213</v>
      </c>
      <c r="C25" s="5" t="s">
        <v>1750</v>
      </c>
      <c r="D25" s="5" t="str">
        <f t="shared" si="4"/>
        <v>N/A</v>
      </c>
      <c r="E25" s="5" t="s">
        <v>1750</v>
      </c>
      <c r="F25" s="5" t="str">
        <f t="shared" si="5"/>
        <v>N/A</v>
      </c>
      <c r="G25" s="5" t="s">
        <v>1750</v>
      </c>
      <c r="H25" s="5" t="str">
        <f t="shared" si="6"/>
        <v>N/A</v>
      </c>
      <c r="I25" s="6" t="s">
        <v>1750</v>
      </c>
      <c r="J25" s="6" t="s">
        <v>1750</v>
      </c>
      <c r="K25" s="85" t="str">
        <f t="shared" si="0"/>
        <v>N/A</v>
      </c>
    </row>
    <row r="26" spans="1:11" x14ac:dyDescent="0.25">
      <c r="A26" s="82" t="s">
        <v>317</v>
      </c>
      <c r="B26" s="60" t="s">
        <v>213</v>
      </c>
      <c r="C26" s="5" t="s">
        <v>1750</v>
      </c>
      <c r="D26" s="5" t="str">
        <f t="shared" si="4"/>
        <v>N/A</v>
      </c>
      <c r="E26" s="5" t="s">
        <v>1750</v>
      </c>
      <c r="F26" s="5" t="str">
        <f t="shared" si="5"/>
        <v>N/A</v>
      </c>
      <c r="G26" s="5" t="s">
        <v>1750</v>
      </c>
      <c r="H26" s="5" t="str">
        <f t="shared" si="6"/>
        <v>N/A</v>
      </c>
      <c r="I26" s="6" t="s">
        <v>1750</v>
      </c>
      <c r="J26" s="6" t="s">
        <v>1750</v>
      </c>
      <c r="K26" s="85" t="str">
        <f t="shared" si="0"/>
        <v>N/A</v>
      </c>
    </row>
    <row r="27" spans="1:11" x14ac:dyDescent="0.25">
      <c r="A27" s="82" t="s">
        <v>318</v>
      </c>
      <c r="B27" s="60" t="s">
        <v>213</v>
      </c>
      <c r="C27" s="5" t="s">
        <v>1750</v>
      </c>
      <c r="D27" s="5" t="str">
        <f t="shared" si="4"/>
        <v>N/A</v>
      </c>
      <c r="E27" s="5" t="s">
        <v>1750</v>
      </c>
      <c r="F27" s="5" t="str">
        <f t="shared" si="5"/>
        <v>N/A</v>
      </c>
      <c r="G27" s="5" t="s">
        <v>1750</v>
      </c>
      <c r="H27" s="5" t="str">
        <f t="shared" si="6"/>
        <v>N/A</v>
      </c>
      <c r="I27" s="6" t="s">
        <v>1750</v>
      </c>
      <c r="J27" s="6" t="s">
        <v>1750</v>
      </c>
      <c r="K27" s="85" t="str">
        <f t="shared" si="0"/>
        <v>N/A</v>
      </c>
    </row>
    <row r="28" spans="1:11" x14ac:dyDescent="0.25">
      <c r="A28" s="82" t="s">
        <v>830</v>
      </c>
      <c r="B28" s="60" t="s">
        <v>213</v>
      </c>
      <c r="C28" s="5" t="s">
        <v>1750</v>
      </c>
      <c r="D28" s="5" t="str">
        <f t="shared" si="4"/>
        <v>N/A</v>
      </c>
      <c r="E28" s="5" t="s">
        <v>1750</v>
      </c>
      <c r="F28" s="5" t="str">
        <f t="shared" si="5"/>
        <v>N/A</v>
      </c>
      <c r="G28" s="5" t="s">
        <v>1750</v>
      </c>
      <c r="H28" s="5" t="str">
        <f t="shared" si="6"/>
        <v>N/A</v>
      </c>
      <c r="I28" s="6" t="s">
        <v>1750</v>
      </c>
      <c r="J28" s="6" t="s">
        <v>1750</v>
      </c>
      <c r="K28" s="85" t="str">
        <f t="shared" si="0"/>
        <v>N/A</v>
      </c>
    </row>
    <row r="29" spans="1:11" x14ac:dyDescent="0.25">
      <c r="A29" s="82" t="s">
        <v>319</v>
      </c>
      <c r="B29" s="60" t="s">
        <v>213</v>
      </c>
      <c r="C29" s="5" t="s">
        <v>1750</v>
      </c>
      <c r="D29" s="5" t="str">
        <f t="shared" si="4"/>
        <v>N/A</v>
      </c>
      <c r="E29" s="5" t="s">
        <v>1750</v>
      </c>
      <c r="F29" s="5" t="str">
        <f t="shared" si="5"/>
        <v>N/A</v>
      </c>
      <c r="G29" s="5" t="s">
        <v>1750</v>
      </c>
      <c r="H29" s="5" t="str">
        <f t="shared" si="6"/>
        <v>N/A</v>
      </c>
      <c r="I29" s="6" t="s">
        <v>1750</v>
      </c>
      <c r="J29" s="6" t="s">
        <v>1750</v>
      </c>
      <c r="K29" s="85" t="str">
        <f t="shared" si="0"/>
        <v>N/A</v>
      </c>
    </row>
    <row r="30" spans="1:11" x14ac:dyDescent="0.25">
      <c r="A30" s="82" t="s">
        <v>831</v>
      </c>
      <c r="B30" s="60" t="s">
        <v>213</v>
      </c>
      <c r="C30" s="5" t="s">
        <v>1750</v>
      </c>
      <c r="D30" s="5" t="str">
        <f t="shared" si="4"/>
        <v>N/A</v>
      </c>
      <c r="E30" s="5" t="s">
        <v>1750</v>
      </c>
      <c r="F30" s="5" t="str">
        <f t="shared" si="5"/>
        <v>N/A</v>
      </c>
      <c r="G30" s="5" t="s">
        <v>1750</v>
      </c>
      <c r="H30" s="5" t="str">
        <f t="shared" si="6"/>
        <v>N/A</v>
      </c>
      <c r="I30" s="6" t="s">
        <v>1750</v>
      </c>
      <c r="J30" s="6" t="s">
        <v>1750</v>
      </c>
      <c r="K30" s="85" t="str">
        <f t="shared" si="0"/>
        <v>N/A</v>
      </c>
    </row>
    <row r="31" spans="1:11" x14ac:dyDescent="0.25">
      <c r="A31" s="81" t="s">
        <v>320</v>
      </c>
      <c r="B31" s="21" t="s">
        <v>213</v>
      </c>
      <c r="C31" s="5" t="s">
        <v>1750</v>
      </c>
      <c r="D31" s="5" t="str">
        <f t="shared" si="4"/>
        <v>N/A</v>
      </c>
      <c r="E31" s="5" t="s">
        <v>1750</v>
      </c>
      <c r="F31" s="5" t="str">
        <f t="shared" si="5"/>
        <v>N/A</v>
      </c>
      <c r="G31" s="5" t="s">
        <v>1750</v>
      </c>
      <c r="H31" s="5" t="str">
        <f t="shared" si="6"/>
        <v>N/A</v>
      </c>
      <c r="I31" s="6" t="s">
        <v>1750</v>
      </c>
      <c r="J31" s="6" t="s">
        <v>1750</v>
      </c>
      <c r="K31" s="85" t="str">
        <f t="shared" si="0"/>
        <v>N/A</v>
      </c>
    </row>
    <row r="32" spans="1:11" x14ac:dyDescent="0.25">
      <c r="A32" s="81" t="s">
        <v>321</v>
      </c>
      <c r="B32" s="21" t="s">
        <v>213</v>
      </c>
      <c r="C32" s="5" t="s">
        <v>1750</v>
      </c>
      <c r="D32" s="5" t="str">
        <f t="shared" si="4"/>
        <v>N/A</v>
      </c>
      <c r="E32" s="5" t="s">
        <v>1750</v>
      </c>
      <c r="F32" s="5" t="str">
        <f t="shared" si="5"/>
        <v>N/A</v>
      </c>
      <c r="G32" s="5" t="s">
        <v>1750</v>
      </c>
      <c r="H32" s="5" t="str">
        <f t="shared" si="6"/>
        <v>N/A</v>
      </c>
      <c r="I32" s="6" t="s">
        <v>1750</v>
      </c>
      <c r="J32" s="6" t="s">
        <v>1750</v>
      </c>
      <c r="K32" s="85" t="str">
        <f t="shared" si="0"/>
        <v>N/A</v>
      </c>
    </row>
    <row r="33" spans="1:11" x14ac:dyDescent="0.25">
      <c r="A33" s="82" t="s">
        <v>322</v>
      </c>
      <c r="B33" s="60" t="s">
        <v>213</v>
      </c>
      <c r="C33" s="5" t="s">
        <v>1750</v>
      </c>
      <c r="D33" s="5" t="str">
        <f t="shared" si="4"/>
        <v>N/A</v>
      </c>
      <c r="E33" s="5" t="s">
        <v>1750</v>
      </c>
      <c r="F33" s="5" t="str">
        <f t="shared" si="5"/>
        <v>N/A</v>
      </c>
      <c r="G33" s="5" t="s">
        <v>1750</v>
      </c>
      <c r="H33" s="5" t="str">
        <f t="shared" si="6"/>
        <v>N/A</v>
      </c>
      <c r="I33" s="6" t="s">
        <v>1750</v>
      </c>
      <c r="J33" s="6" t="s">
        <v>1750</v>
      </c>
      <c r="K33" s="85" t="str">
        <f t="shared" si="0"/>
        <v>N/A</v>
      </c>
    </row>
    <row r="34" spans="1:11" x14ac:dyDescent="0.25">
      <c r="A34" s="82" t="s">
        <v>323</v>
      </c>
      <c r="B34" s="60" t="s">
        <v>213</v>
      </c>
      <c r="C34" s="5" t="s">
        <v>1750</v>
      </c>
      <c r="D34" s="5" t="str">
        <f t="shared" si="4"/>
        <v>N/A</v>
      </c>
      <c r="E34" s="5" t="s">
        <v>1750</v>
      </c>
      <c r="F34" s="5" t="str">
        <f t="shared" si="5"/>
        <v>N/A</v>
      </c>
      <c r="G34" s="5" t="s">
        <v>1750</v>
      </c>
      <c r="H34" s="5" t="str">
        <f t="shared" si="6"/>
        <v>N/A</v>
      </c>
      <c r="I34" s="6" t="s">
        <v>1750</v>
      </c>
      <c r="J34" s="6" t="s">
        <v>1750</v>
      </c>
      <c r="K34" s="85" t="str">
        <f t="shared" si="0"/>
        <v>N/A</v>
      </c>
    </row>
    <row r="35" spans="1:11" x14ac:dyDescent="0.25">
      <c r="A35" s="82" t="s">
        <v>1704</v>
      </c>
      <c r="B35" s="60" t="s">
        <v>213</v>
      </c>
      <c r="C35" s="5" t="s">
        <v>1750</v>
      </c>
      <c r="D35" s="5" t="str">
        <f t="shared" si="4"/>
        <v>N/A</v>
      </c>
      <c r="E35" s="5" t="s">
        <v>1750</v>
      </c>
      <c r="F35" s="5" t="str">
        <f>IF($B35="N/A","N/A",IF(E35&lt;0,"No","Yes"))</f>
        <v>N/A</v>
      </c>
      <c r="G35" s="5" t="s">
        <v>1750</v>
      </c>
      <c r="H35" s="5" t="str">
        <f t="shared" si="6"/>
        <v>N/A</v>
      </c>
      <c r="I35" s="6" t="s">
        <v>1750</v>
      </c>
      <c r="J35" s="6" t="s">
        <v>1750</v>
      </c>
      <c r="K35" s="85" t="str">
        <f t="shared" si="0"/>
        <v>N/A</v>
      </c>
    </row>
    <row r="36" spans="1:11" x14ac:dyDescent="0.25">
      <c r="A36" s="83" t="s">
        <v>372</v>
      </c>
      <c r="B36" s="1" t="s">
        <v>213</v>
      </c>
      <c r="C36" s="4" t="s">
        <v>1750</v>
      </c>
      <c r="D36" s="5" t="str">
        <f t="shared" ref="D36:D39" si="7">IF($B36="N/A","N/A",IF(C36&lt;0,"No","Yes"))</f>
        <v>N/A</v>
      </c>
      <c r="E36" s="4" t="s">
        <v>1750</v>
      </c>
      <c r="F36" s="5" t="str">
        <f t="shared" ref="F36:F39" si="8">IF($B36="N/A","N/A",IF(E36&lt;0,"No","Yes"))</f>
        <v>N/A</v>
      </c>
      <c r="G36" s="4" t="s">
        <v>1750</v>
      </c>
      <c r="H36" s="5" t="str">
        <f t="shared" ref="H36:H39" si="9">IF($B36="N/A","N/A",IF(G36&lt;0,"No","Yes"))</f>
        <v>N/A</v>
      </c>
      <c r="I36" s="6" t="s">
        <v>1750</v>
      </c>
      <c r="J36" s="6" t="s">
        <v>1750</v>
      </c>
      <c r="K36" s="85" t="str">
        <f>IF(J36="Div by 0", "N/A", IF(J36="N/A","N/A", IF(J36&gt;30, "No", IF(J36&lt;-30, "No", "Yes"))))</f>
        <v>N/A</v>
      </c>
    </row>
    <row r="37" spans="1:11" x14ac:dyDescent="0.25">
      <c r="A37" s="83" t="s">
        <v>373</v>
      </c>
      <c r="B37" s="1" t="s">
        <v>213</v>
      </c>
      <c r="C37" s="4" t="s">
        <v>1750</v>
      </c>
      <c r="D37" s="5" t="str">
        <f t="shared" si="7"/>
        <v>N/A</v>
      </c>
      <c r="E37" s="4" t="s">
        <v>1750</v>
      </c>
      <c r="F37" s="5" t="str">
        <f t="shared" si="8"/>
        <v>N/A</v>
      </c>
      <c r="G37" s="4" t="s">
        <v>1750</v>
      </c>
      <c r="H37" s="5" t="str">
        <f t="shared" si="9"/>
        <v>N/A</v>
      </c>
      <c r="I37" s="6" t="s">
        <v>1750</v>
      </c>
      <c r="J37" s="6" t="s">
        <v>1750</v>
      </c>
      <c r="K37" s="85" t="str">
        <f>IF(J37="Div by 0", "N/A", IF(J37="N/A","N/A", IF(J37&gt;30, "No", IF(J37&lt;-30, "No", "Yes"))))</f>
        <v>N/A</v>
      </c>
    </row>
    <row r="38" spans="1:11" x14ac:dyDescent="0.25">
      <c r="A38" s="83" t="s">
        <v>374</v>
      </c>
      <c r="B38" s="1" t="s">
        <v>213</v>
      </c>
      <c r="C38" s="4" t="s">
        <v>1750</v>
      </c>
      <c r="D38" s="5" t="str">
        <f t="shared" si="7"/>
        <v>N/A</v>
      </c>
      <c r="E38" s="4" t="s">
        <v>1750</v>
      </c>
      <c r="F38" s="5" t="str">
        <f t="shared" si="8"/>
        <v>N/A</v>
      </c>
      <c r="G38" s="4" t="s">
        <v>1750</v>
      </c>
      <c r="H38" s="5" t="str">
        <f t="shared" si="9"/>
        <v>N/A</v>
      </c>
      <c r="I38" s="6" t="s">
        <v>1750</v>
      </c>
      <c r="J38" s="6" t="s">
        <v>1750</v>
      </c>
      <c r="K38" s="85" t="str">
        <f>IF(J38="Div by 0", "N/A", IF(J38="N/A","N/A", IF(J38&gt;30, "No", IF(J38&lt;-30, "No", "Yes"))))</f>
        <v>N/A</v>
      </c>
    </row>
    <row r="39" spans="1:11" x14ac:dyDescent="0.25">
      <c r="A39" s="100" t="s">
        <v>375</v>
      </c>
      <c r="B39" s="101" t="s">
        <v>213</v>
      </c>
      <c r="C39" s="98" t="s">
        <v>1750</v>
      </c>
      <c r="D39" s="94" t="str">
        <f t="shared" si="7"/>
        <v>N/A</v>
      </c>
      <c r="E39" s="98" t="s">
        <v>1750</v>
      </c>
      <c r="F39" s="94" t="str">
        <f t="shared" si="8"/>
        <v>N/A</v>
      </c>
      <c r="G39" s="98" t="s">
        <v>1750</v>
      </c>
      <c r="H39" s="94" t="str">
        <f t="shared" si="9"/>
        <v>N/A</v>
      </c>
      <c r="I39" s="95" t="s">
        <v>1750</v>
      </c>
      <c r="J39" s="95" t="s">
        <v>1750</v>
      </c>
      <c r="K39" s="96" t="str">
        <f>IF(J39="Div by 0", "N/A", IF(J39="N/A","N/A", IF(J39&gt;30, "No", IF(J39&lt;-30, "No", "Yes"))))</f>
        <v>N/A</v>
      </c>
    </row>
    <row r="40" spans="1:11" x14ac:dyDescent="0.25">
      <c r="A40" s="177" t="s">
        <v>1619</v>
      </c>
      <c r="B40" s="178"/>
      <c r="C40" s="178"/>
      <c r="D40" s="178"/>
      <c r="E40" s="178"/>
      <c r="F40" s="178"/>
      <c r="G40" s="178"/>
      <c r="H40" s="178"/>
      <c r="I40" s="178"/>
      <c r="J40" s="178"/>
      <c r="K40" s="179"/>
    </row>
    <row r="41" spans="1:11" x14ac:dyDescent="0.25">
      <c r="A41" s="167" t="s">
        <v>1617</v>
      </c>
      <c r="B41" s="168"/>
      <c r="C41" s="168"/>
      <c r="D41" s="168"/>
      <c r="E41" s="168"/>
      <c r="F41" s="168"/>
      <c r="G41" s="168"/>
      <c r="H41" s="168"/>
      <c r="I41" s="168"/>
      <c r="J41" s="168"/>
      <c r="K41" s="169"/>
    </row>
    <row r="42" spans="1:11" x14ac:dyDescent="0.25">
      <c r="A42" s="170" t="s">
        <v>1705</v>
      </c>
      <c r="B42" s="170"/>
      <c r="C42" s="170"/>
      <c r="D42" s="170"/>
      <c r="E42" s="170"/>
      <c r="F42" s="170"/>
      <c r="G42" s="170"/>
      <c r="H42" s="170"/>
      <c r="I42" s="170"/>
      <c r="J42" s="170"/>
      <c r="K42" s="171"/>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1565</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65.2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x14ac:dyDescent="0.25">
      <c r="A6" s="102" t="s">
        <v>342</v>
      </c>
      <c r="B6" s="5" t="s">
        <v>213</v>
      </c>
      <c r="C6" s="3">
        <v>7</v>
      </c>
      <c r="D6" s="5" t="s">
        <v>213</v>
      </c>
      <c r="E6" s="3">
        <v>7</v>
      </c>
      <c r="F6" s="5" t="s">
        <v>213</v>
      </c>
      <c r="G6" s="3">
        <v>7</v>
      </c>
      <c r="H6" s="5" t="s">
        <v>213</v>
      </c>
      <c r="I6" s="73" t="s">
        <v>213</v>
      </c>
      <c r="J6" s="73" t="s">
        <v>213</v>
      </c>
      <c r="K6" s="85" t="s">
        <v>213</v>
      </c>
    </row>
    <row r="7" spans="1:11" s="15" customFormat="1" x14ac:dyDescent="0.25">
      <c r="A7" s="102" t="s">
        <v>12</v>
      </c>
      <c r="B7" s="16" t="s">
        <v>213</v>
      </c>
      <c r="C7" s="17">
        <v>26980</v>
      </c>
      <c r="D7" s="18" t="str">
        <f>IF($B7="N/A","N/A",IF(C7&gt;15,"No",IF(C7&lt;-15,"No","Yes")))</f>
        <v>N/A</v>
      </c>
      <c r="E7" s="17">
        <v>28896</v>
      </c>
      <c r="F7" s="18" t="str">
        <f>IF($B7="N/A","N/A",IF(E7&gt;15,"No",IF(E7&lt;-15,"No","Yes")))</f>
        <v>N/A</v>
      </c>
      <c r="G7" s="17">
        <v>30563</v>
      </c>
      <c r="H7" s="18" t="str">
        <f>IF($B7="N/A","N/A",IF(G7&gt;15,"No",IF(G7&lt;-15,"No","Yes")))</f>
        <v>N/A</v>
      </c>
      <c r="I7" s="19">
        <v>7.1020000000000003</v>
      </c>
      <c r="J7" s="19">
        <v>5.7690000000000001</v>
      </c>
      <c r="K7" s="86" t="str">
        <f t="shared" ref="K7:K24" si="0">IF(J7="Div by 0", "N/A", IF(J7="N/A","N/A", IF(J7&gt;30, "No", IF(J7&lt;-30, "No", "Yes"))))</f>
        <v>Yes</v>
      </c>
    </row>
    <row r="8" spans="1:11" x14ac:dyDescent="0.25">
      <c r="A8" s="102" t="s">
        <v>362</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1" x14ac:dyDescent="0.25">
      <c r="A9" s="102" t="s">
        <v>119</v>
      </c>
      <c r="B9" s="21" t="s">
        <v>213</v>
      </c>
      <c r="C9" s="4">
        <v>0</v>
      </c>
      <c r="D9" s="5" t="str">
        <f>IF($B9="N/A","N/A",IF(C9&gt;15,"No",IF(C9&lt;-15,"No","Yes")))</f>
        <v>N/A</v>
      </c>
      <c r="E9" s="4">
        <v>0</v>
      </c>
      <c r="F9" s="5" t="str">
        <f>IF($B9="N/A","N/A",IF(E9&gt;15,"No",IF(E9&lt;-15,"No","Yes")))</f>
        <v>N/A</v>
      </c>
      <c r="G9" s="4">
        <v>0</v>
      </c>
      <c r="H9" s="5" t="str">
        <f>IF($B9="N/A","N/A",IF(G9&gt;15,"No",IF(G9&lt;-15,"No","Yes")))</f>
        <v>N/A</v>
      </c>
      <c r="I9" s="6" t="s">
        <v>1750</v>
      </c>
      <c r="J9" s="6" t="s">
        <v>1750</v>
      </c>
      <c r="K9" s="85" t="str">
        <f t="shared" si="0"/>
        <v>N/A</v>
      </c>
    </row>
    <row r="10" spans="1:11" x14ac:dyDescent="0.25">
      <c r="A10" s="102" t="s">
        <v>120</v>
      </c>
      <c r="B10" s="21" t="s">
        <v>213</v>
      </c>
      <c r="C10" s="4">
        <v>0</v>
      </c>
      <c r="D10" s="5" t="str">
        <f>IF($B10="N/A","N/A",IF(C10&gt;15,"No",IF(C10&lt;-15,"No","Yes")))</f>
        <v>N/A</v>
      </c>
      <c r="E10" s="4">
        <v>0</v>
      </c>
      <c r="F10" s="5" t="str">
        <f>IF($B10="N/A","N/A",IF(E10&gt;15,"No",IF(E10&lt;-15,"No","Yes")))</f>
        <v>N/A</v>
      </c>
      <c r="G10" s="4">
        <v>0</v>
      </c>
      <c r="H10" s="5" t="str">
        <f>IF($B10="N/A","N/A",IF(G10&gt;15,"No",IF(G10&lt;-15,"No","Yes")))</f>
        <v>N/A</v>
      </c>
      <c r="I10" s="6" t="s">
        <v>1750</v>
      </c>
      <c r="J10" s="6" t="s">
        <v>1750</v>
      </c>
      <c r="K10" s="85" t="str">
        <f t="shared" si="0"/>
        <v>N/A</v>
      </c>
    </row>
    <row r="11" spans="1:11" x14ac:dyDescent="0.25">
      <c r="A11" s="102" t="s">
        <v>834</v>
      </c>
      <c r="B11" s="21"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85" t="str">
        <f t="shared" si="0"/>
        <v>Yes</v>
      </c>
    </row>
    <row r="12" spans="1:11" x14ac:dyDescent="0.25">
      <c r="A12" s="102" t="s">
        <v>348</v>
      </c>
      <c r="B12" s="21"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1750</v>
      </c>
      <c r="J12" s="6" t="s">
        <v>1750</v>
      </c>
      <c r="K12" s="85" t="str">
        <f t="shared" si="0"/>
        <v>N/A</v>
      </c>
    </row>
    <row r="13" spans="1:11" x14ac:dyDescent="0.25">
      <c r="A13" s="102" t="s">
        <v>835</v>
      </c>
      <c r="B13" s="21" t="s">
        <v>214</v>
      </c>
      <c r="C13" s="4">
        <v>100</v>
      </c>
      <c r="D13" s="5" t="str">
        <f t="shared" si="1"/>
        <v>Yes</v>
      </c>
      <c r="E13" s="4">
        <v>100</v>
      </c>
      <c r="F13" s="5" t="str">
        <f t="shared" si="2"/>
        <v>Yes</v>
      </c>
      <c r="G13" s="4">
        <v>100</v>
      </c>
      <c r="H13" s="5" t="str">
        <f t="shared" si="3"/>
        <v>Yes</v>
      </c>
      <c r="I13" s="6">
        <v>0</v>
      </c>
      <c r="J13" s="6">
        <v>0</v>
      </c>
      <c r="K13" s="85" t="str">
        <f t="shared" si="0"/>
        <v>Yes</v>
      </c>
    </row>
    <row r="14" spans="1:11" x14ac:dyDescent="0.25">
      <c r="A14" s="102" t="s">
        <v>13</v>
      </c>
      <c r="B14" s="21" t="s">
        <v>213</v>
      </c>
      <c r="C14" s="22">
        <v>26980</v>
      </c>
      <c r="D14" s="5" t="str">
        <f>IF($B14="N/A","N/A",IF(C14&gt;15,"No",IF(C14&lt;-15,"No","Yes")))</f>
        <v>N/A</v>
      </c>
      <c r="E14" s="22">
        <v>28896</v>
      </c>
      <c r="F14" s="5" t="str">
        <f>IF($B14="N/A","N/A",IF(E14&gt;15,"No",IF(E14&lt;-15,"No","Yes")))</f>
        <v>N/A</v>
      </c>
      <c r="G14" s="22">
        <v>30563</v>
      </c>
      <c r="H14" s="5" t="str">
        <f>IF($B14="N/A","N/A",IF(G14&gt;15,"No",IF(G14&lt;-15,"No","Yes")))</f>
        <v>N/A</v>
      </c>
      <c r="I14" s="6">
        <v>7.1020000000000003</v>
      </c>
      <c r="J14" s="6">
        <v>5.7690000000000001</v>
      </c>
      <c r="K14" s="85" t="str">
        <f t="shared" si="0"/>
        <v>Yes</v>
      </c>
    </row>
    <row r="15" spans="1:11" x14ac:dyDescent="0.25">
      <c r="A15" s="102" t="s">
        <v>439</v>
      </c>
      <c r="B15" s="21" t="s">
        <v>215</v>
      </c>
      <c r="C15" s="4">
        <v>3.1171237954</v>
      </c>
      <c r="D15" s="5" t="str">
        <f>IF($B15="N/A","N/A",IF(C15&gt;20,"No",IF(C15&lt;5,"No","Yes")))</f>
        <v>No</v>
      </c>
      <c r="E15" s="4">
        <v>2.5816722038000002</v>
      </c>
      <c r="F15" s="5" t="str">
        <f>IF($B15="N/A","N/A",IF(E15&gt;20,"No",IF(E15&lt;5,"No","Yes")))</f>
        <v>No</v>
      </c>
      <c r="G15" s="4">
        <v>2.0907633413000002</v>
      </c>
      <c r="H15" s="5" t="str">
        <f>IF($B15="N/A","N/A",IF(G15&gt;20,"No",IF(G15&lt;5,"No","Yes")))</f>
        <v>No</v>
      </c>
      <c r="I15" s="6">
        <v>-17.2</v>
      </c>
      <c r="J15" s="6">
        <v>-19</v>
      </c>
      <c r="K15" s="85" t="str">
        <f t="shared" si="0"/>
        <v>Yes</v>
      </c>
    </row>
    <row r="16" spans="1:11" x14ac:dyDescent="0.25">
      <c r="A16" s="102" t="s">
        <v>440</v>
      </c>
      <c r="B16" s="16" t="s">
        <v>213</v>
      </c>
      <c r="C16" s="4">
        <v>96.882876205000002</v>
      </c>
      <c r="D16" s="5" t="str">
        <f>IF($B16="N/A","N/A",IF(C16&gt;15,"No",IF(C16&lt;-15,"No","Yes")))</f>
        <v>N/A</v>
      </c>
      <c r="E16" s="4">
        <v>97.418327796</v>
      </c>
      <c r="F16" s="5" t="str">
        <f>IF($B16="N/A","N/A",IF(E16&gt;15,"No",IF(E16&lt;-15,"No","Yes")))</f>
        <v>N/A</v>
      </c>
      <c r="G16" s="4">
        <v>97.909236659000001</v>
      </c>
      <c r="H16" s="5" t="str">
        <f>IF($B16="N/A","N/A",IF(G16&gt;15,"No",IF(G16&lt;-15,"No","Yes")))</f>
        <v>N/A</v>
      </c>
      <c r="I16" s="6">
        <v>0.55269999999999997</v>
      </c>
      <c r="J16" s="6">
        <v>0.50390000000000001</v>
      </c>
      <c r="K16" s="85" t="str">
        <f t="shared" si="0"/>
        <v>Yes</v>
      </c>
    </row>
    <row r="17" spans="1:11" x14ac:dyDescent="0.25">
      <c r="A17" s="102" t="s">
        <v>441</v>
      </c>
      <c r="B17" s="21" t="s">
        <v>235</v>
      </c>
      <c r="C17" s="4">
        <v>11.100815419</v>
      </c>
      <c r="D17" s="5" t="str">
        <f>IF($B17="N/A","N/A",IF(C17&gt;1,"Yes","No"))</f>
        <v>Yes</v>
      </c>
      <c r="E17" s="4">
        <v>17.957502769000001</v>
      </c>
      <c r="F17" s="5" t="str">
        <f>IF($B17="N/A","N/A",IF(E17&gt;1,"Yes","No"))</f>
        <v>Yes</v>
      </c>
      <c r="G17" s="4">
        <v>24.820861826000002</v>
      </c>
      <c r="H17" s="5" t="str">
        <f>IF($B17="N/A","N/A",IF(G17&gt;1,"Yes","No"))</f>
        <v>Yes</v>
      </c>
      <c r="I17" s="6">
        <v>61.77</v>
      </c>
      <c r="J17" s="6">
        <v>38.22</v>
      </c>
      <c r="K17" s="85" t="str">
        <f t="shared" si="0"/>
        <v>No</v>
      </c>
    </row>
    <row r="18" spans="1:11" x14ac:dyDescent="0.25">
      <c r="A18" s="102" t="s">
        <v>857</v>
      </c>
      <c r="B18" s="21" t="s">
        <v>213</v>
      </c>
      <c r="C18" s="62">
        <v>3525.7248748000002</v>
      </c>
      <c r="D18" s="5" t="str">
        <f>IF($B18="N/A","N/A",IF(C18&gt;15,"No",IF(C18&lt;-15,"No","Yes")))</f>
        <v>N/A</v>
      </c>
      <c r="E18" s="62">
        <v>3372.1304682999998</v>
      </c>
      <c r="F18" s="5" t="str">
        <f>IF($B18="N/A","N/A",IF(E18&gt;15,"No",IF(E18&lt;-15,"No","Yes")))</f>
        <v>N/A</v>
      </c>
      <c r="G18" s="62">
        <v>3510.2106512</v>
      </c>
      <c r="H18" s="5" t="str">
        <f>IF($B18="N/A","N/A",IF(G18&gt;15,"No",IF(G18&lt;-15,"No","Yes")))</f>
        <v>N/A</v>
      </c>
      <c r="I18" s="6">
        <v>-4.3600000000000003</v>
      </c>
      <c r="J18" s="6">
        <v>4.0949999999999998</v>
      </c>
      <c r="K18" s="85" t="str">
        <f t="shared" si="0"/>
        <v>Yes</v>
      </c>
    </row>
    <row r="19" spans="1:11" x14ac:dyDescent="0.25">
      <c r="A19" s="84" t="s">
        <v>131</v>
      </c>
      <c r="B19" s="21" t="s">
        <v>213</v>
      </c>
      <c r="C19" s="22">
        <v>63</v>
      </c>
      <c r="D19" s="21" t="s">
        <v>213</v>
      </c>
      <c r="E19" s="22">
        <v>92</v>
      </c>
      <c r="F19" s="21" t="s">
        <v>213</v>
      </c>
      <c r="G19" s="22">
        <v>14</v>
      </c>
      <c r="H19" s="5" t="str">
        <f>IF($B19="N/A","N/A",IF(G19&gt;15,"No",IF(G19&lt;-15,"No","Yes")))</f>
        <v>N/A</v>
      </c>
      <c r="I19" s="6">
        <v>46.03</v>
      </c>
      <c r="J19" s="6">
        <v>-84.8</v>
      </c>
      <c r="K19" s="85" t="str">
        <f t="shared" si="0"/>
        <v>No</v>
      </c>
    </row>
    <row r="20" spans="1:11" x14ac:dyDescent="0.25">
      <c r="A20" s="84" t="s">
        <v>346</v>
      </c>
      <c r="B20" s="16" t="s">
        <v>213</v>
      </c>
      <c r="C20" s="4">
        <v>0.233506301</v>
      </c>
      <c r="D20" s="21" t="s">
        <v>213</v>
      </c>
      <c r="E20" s="4">
        <v>0.31838316719999998</v>
      </c>
      <c r="F20" s="21" t="s">
        <v>213</v>
      </c>
      <c r="G20" s="4">
        <v>4.5807021599999997E-2</v>
      </c>
      <c r="H20" s="5" t="str">
        <f>IF($B20="N/A","N/A",IF(G20&gt;15,"No",IF(G20&lt;-15,"No","Yes")))</f>
        <v>N/A</v>
      </c>
      <c r="I20" s="6">
        <v>36.35</v>
      </c>
      <c r="J20" s="6">
        <v>-85.6</v>
      </c>
      <c r="K20" s="85" t="str">
        <f t="shared" si="0"/>
        <v>No</v>
      </c>
    </row>
    <row r="21" spans="1:11" ht="25" x14ac:dyDescent="0.25">
      <c r="A21" s="84" t="s">
        <v>836</v>
      </c>
      <c r="B21" s="21" t="s">
        <v>213</v>
      </c>
      <c r="C21" s="62">
        <v>2989.9365078999999</v>
      </c>
      <c r="D21" s="5" t="str">
        <f>IF($B21="N/A","N/A",IF(C21&gt;60,"No",IF(C21&lt;15,"No","Yes")))</f>
        <v>N/A</v>
      </c>
      <c r="E21" s="62">
        <v>4026.9239130000001</v>
      </c>
      <c r="F21" s="5" t="str">
        <f>IF($B21="N/A","N/A",IF(E21&gt;60,"No",IF(E21&lt;15,"No","Yes")))</f>
        <v>N/A</v>
      </c>
      <c r="G21" s="62">
        <v>3291</v>
      </c>
      <c r="H21" s="5" t="str">
        <f>IF($B21="N/A","N/A",IF(G21&gt;60,"No",IF(G21&lt;15,"No","Yes")))</f>
        <v>N/A</v>
      </c>
      <c r="I21" s="6">
        <v>34.68</v>
      </c>
      <c r="J21" s="6">
        <v>-18.3</v>
      </c>
      <c r="K21" s="85" t="str">
        <f t="shared" si="0"/>
        <v>Yes</v>
      </c>
    </row>
    <row r="22" spans="1:11" x14ac:dyDescent="0.25">
      <c r="A22" s="84" t="s">
        <v>27</v>
      </c>
      <c r="B22" s="21" t="s">
        <v>217</v>
      </c>
      <c r="C22" s="22">
        <v>0</v>
      </c>
      <c r="D22" s="5" t="str">
        <f>IF($B22="N/A","N/A",IF(C22="N/A","N/A",IF(C22=0,"Yes","No")))</f>
        <v>Yes</v>
      </c>
      <c r="E22" s="22">
        <v>0</v>
      </c>
      <c r="F22" s="5" t="str">
        <f>IF($B22="N/A","N/A",IF(E22="N/A","N/A",IF(E22=0,"Yes","No")))</f>
        <v>Yes</v>
      </c>
      <c r="G22" s="22">
        <v>0</v>
      </c>
      <c r="H22" s="5" t="str">
        <f>IF($B22="N/A","N/A",IF(G22=0,"Yes","No"))</f>
        <v>Yes</v>
      </c>
      <c r="I22" s="6" t="s">
        <v>1750</v>
      </c>
      <c r="J22" s="6" t="s">
        <v>1750</v>
      </c>
      <c r="K22" s="85" t="str">
        <f t="shared" si="0"/>
        <v>N/A</v>
      </c>
    </row>
    <row r="23" spans="1:11" x14ac:dyDescent="0.25">
      <c r="A23" s="84" t="s">
        <v>837</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1750</v>
      </c>
      <c r="J23" s="6" t="s">
        <v>1750</v>
      </c>
      <c r="K23" s="85" t="str">
        <f t="shared" si="0"/>
        <v>N/A</v>
      </c>
    </row>
    <row r="24" spans="1:11" x14ac:dyDescent="0.25">
      <c r="A24" s="92" t="s">
        <v>818</v>
      </c>
      <c r="B24" s="93" t="s">
        <v>217</v>
      </c>
      <c r="C24" s="103">
        <v>0</v>
      </c>
      <c r="D24" s="94" t="str">
        <f t="shared" si="4"/>
        <v>Yes</v>
      </c>
      <c r="E24" s="103">
        <v>0</v>
      </c>
      <c r="F24" s="94" t="str">
        <f t="shared" si="5"/>
        <v>Yes</v>
      </c>
      <c r="G24" s="103">
        <v>0</v>
      </c>
      <c r="H24" s="94" t="str">
        <f t="shared" si="6"/>
        <v>Yes</v>
      </c>
      <c r="I24" s="95" t="s">
        <v>1750</v>
      </c>
      <c r="J24" s="95" t="s">
        <v>1750</v>
      </c>
      <c r="K24" s="96" t="str">
        <f t="shared" si="0"/>
        <v>N/A</v>
      </c>
    </row>
    <row r="25" spans="1:11" x14ac:dyDescent="0.25">
      <c r="A25" s="177" t="s">
        <v>1619</v>
      </c>
      <c r="B25" s="178"/>
      <c r="C25" s="178"/>
      <c r="D25" s="178"/>
      <c r="E25" s="178"/>
      <c r="F25" s="178"/>
      <c r="G25" s="178"/>
      <c r="H25" s="178"/>
      <c r="I25" s="178"/>
      <c r="J25" s="178"/>
      <c r="K25" s="179"/>
    </row>
    <row r="26" spans="1:11" x14ac:dyDescent="0.25">
      <c r="A26" s="167" t="s">
        <v>1617</v>
      </c>
      <c r="B26" s="168"/>
      <c r="C26" s="168"/>
      <c r="D26" s="168"/>
      <c r="E26" s="168"/>
      <c r="F26" s="168"/>
      <c r="G26" s="168"/>
      <c r="H26" s="168"/>
      <c r="I26" s="168"/>
      <c r="J26" s="168"/>
      <c r="K26" s="169"/>
    </row>
    <row r="27" spans="1:11" x14ac:dyDescent="0.25">
      <c r="A27" s="170" t="s">
        <v>1705</v>
      </c>
      <c r="B27" s="170"/>
      <c r="C27" s="170"/>
      <c r="D27" s="170"/>
      <c r="E27" s="170"/>
      <c r="F27" s="170"/>
      <c r="G27" s="170"/>
      <c r="H27" s="170"/>
      <c r="I27" s="170"/>
      <c r="J27" s="170"/>
      <c r="K27" s="171"/>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1566</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1718</v>
      </c>
      <c r="I5" s="90" t="s">
        <v>1745</v>
      </c>
      <c r="J5" s="90" t="s">
        <v>1744</v>
      </c>
      <c r="K5" s="91" t="s">
        <v>648</v>
      </c>
    </row>
    <row r="6" spans="1:11" x14ac:dyDescent="0.25">
      <c r="A6" s="104" t="s">
        <v>12</v>
      </c>
      <c r="B6" s="21" t="s">
        <v>213</v>
      </c>
      <c r="C6" s="22">
        <v>26139</v>
      </c>
      <c r="D6" s="5" t="str">
        <f>IF($B6="N/A","N/A",IF(C6&gt;15,"No",IF(C6&lt;-15,"No","Yes")))</f>
        <v>N/A</v>
      </c>
      <c r="E6" s="22">
        <v>28150</v>
      </c>
      <c r="F6" s="5" t="str">
        <f>IF($B6="N/A","N/A",IF(E6&gt;15,"No",IF(E6&lt;-15,"No","Yes")))</f>
        <v>N/A</v>
      </c>
      <c r="G6" s="22">
        <v>29924</v>
      </c>
      <c r="H6" s="5" t="str">
        <f>IF($B6="N/A","N/A",IF(G6&gt;15,"No",IF(G6&lt;-15,"No","Yes")))</f>
        <v>N/A</v>
      </c>
      <c r="I6" s="6">
        <v>7.6929999999999996</v>
      </c>
      <c r="J6" s="6">
        <v>6.3019999999999996</v>
      </c>
      <c r="K6" s="85" t="str">
        <f t="shared" ref="K6:K1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1750</v>
      </c>
      <c r="J8" s="6" t="s">
        <v>1750</v>
      </c>
      <c r="K8" s="85" t="str">
        <f t="shared" si="0"/>
        <v>N/A</v>
      </c>
    </row>
    <row r="9" spans="1:11" ht="25" x14ac:dyDescent="0.25">
      <c r="A9" s="104" t="s">
        <v>838</v>
      </c>
      <c r="B9" s="21" t="s">
        <v>236</v>
      </c>
      <c r="C9" s="23">
        <v>132.22535879</v>
      </c>
      <c r="D9" s="5" t="str">
        <f>IF($B9="N/A","N/A",IF(C9&gt;100,"No",IF(C9&lt;50,"No","Yes")))</f>
        <v>No</v>
      </c>
      <c r="E9" s="23">
        <v>132.71735939999999</v>
      </c>
      <c r="F9" s="5" t="str">
        <f>IF($B9="N/A","N/A",IF(E9&gt;100,"No",IF(E9&lt;50,"No","Yes")))</f>
        <v>No</v>
      </c>
      <c r="G9" s="23">
        <v>142.69205436999999</v>
      </c>
      <c r="H9" s="5" t="str">
        <f>IF($B9="N/A","N/A",IF(G9&gt;100,"No",IF(G9&lt;50,"No","Yes")))</f>
        <v>No</v>
      </c>
      <c r="I9" s="6">
        <v>0.37209999999999999</v>
      </c>
      <c r="J9" s="6">
        <v>7.516</v>
      </c>
      <c r="K9" s="85" t="str">
        <f t="shared" si="0"/>
        <v>Yes</v>
      </c>
    </row>
    <row r="10" spans="1:11" ht="25" x14ac:dyDescent="0.25">
      <c r="A10" s="104" t="s">
        <v>839</v>
      </c>
      <c r="B10" s="21" t="s">
        <v>213</v>
      </c>
      <c r="C10" s="23">
        <v>694.34622672</v>
      </c>
      <c r="D10" s="5" t="str">
        <f>IF($B10="N/A","N/A",IF(C10&gt;15,"No",IF(C10&lt;-15,"No","Yes")))</f>
        <v>N/A</v>
      </c>
      <c r="E10" s="23">
        <v>695.61112150999998</v>
      </c>
      <c r="F10" s="5" t="str">
        <f>IF($B10="N/A","N/A",IF(E10&gt;15,"No",IF(E10&lt;-15,"No","Yes")))</f>
        <v>N/A</v>
      </c>
      <c r="G10" s="23">
        <v>766.49840732999996</v>
      </c>
      <c r="H10" s="5" t="str">
        <f>IF($B10="N/A","N/A",IF(G10&gt;15,"No",IF(G10&lt;-15,"No","Yes")))</f>
        <v>N/A</v>
      </c>
      <c r="I10" s="6">
        <v>0.1822</v>
      </c>
      <c r="J10" s="6">
        <v>10.19</v>
      </c>
      <c r="K10" s="85" t="str">
        <f t="shared" si="0"/>
        <v>Yes</v>
      </c>
    </row>
    <row r="11" spans="1:11" ht="25" x14ac:dyDescent="0.25">
      <c r="A11" s="104" t="s">
        <v>840</v>
      </c>
      <c r="B11" s="21" t="s">
        <v>213</v>
      </c>
      <c r="C11" s="23" t="s">
        <v>1750</v>
      </c>
      <c r="D11" s="5" t="str">
        <f>IF($B11="N/A","N/A",IF(C11&gt;15,"No",IF(C11&lt;-15,"No","Yes")))</f>
        <v>N/A</v>
      </c>
      <c r="E11" s="23" t="s">
        <v>1750</v>
      </c>
      <c r="F11" s="5" t="str">
        <f>IF($B11="N/A","N/A",IF(E11&gt;15,"No",IF(E11&lt;-15,"No","Yes")))</f>
        <v>N/A</v>
      </c>
      <c r="G11" s="23">
        <v>636.18911175000005</v>
      </c>
      <c r="H11" s="5" t="str">
        <f>IF($B11="N/A","N/A",IF(G11&gt;15,"No",IF(G11&lt;-15,"No","Yes")))</f>
        <v>N/A</v>
      </c>
      <c r="I11" s="6" t="s">
        <v>1750</v>
      </c>
      <c r="J11" s="6" t="s">
        <v>1750</v>
      </c>
      <c r="K11" s="85" t="str">
        <f t="shared" si="0"/>
        <v>N/A</v>
      </c>
    </row>
    <row r="12" spans="1:11" ht="25" x14ac:dyDescent="0.25">
      <c r="A12" s="104" t="s">
        <v>841</v>
      </c>
      <c r="B12" s="21" t="s">
        <v>213</v>
      </c>
      <c r="C12" s="23">
        <v>308.15005461999999</v>
      </c>
      <c r="D12" s="5" t="str">
        <f>IF($B12="N/A","N/A",IF(C12&gt;15,"No",IF(C12&lt;-15,"No","Yes")))</f>
        <v>N/A</v>
      </c>
      <c r="E12" s="23">
        <v>307.98639244999998</v>
      </c>
      <c r="F12" s="5" t="str">
        <f>IF($B12="N/A","N/A",IF(E12&gt;15,"No",IF(E12&lt;-15,"No","Yes")))</f>
        <v>N/A</v>
      </c>
      <c r="G12" s="23">
        <v>301.23175580999998</v>
      </c>
      <c r="H12" s="5" t="str">
        <f>IF($B12="N/A","N/A",IF(G12&gt;15,"No",IF(G12&lt;-15,"No","Yes")))</f>
        <v>N/A</v>
      </c>
      <c r="I12" s="6">
        <v>-5.2999999999999999E-2</v>
      </c>
      <c r="J12" s="6">
        <v>-2.19</v>
      </c>
      <c r="K12" s="85" t="str">
        <f t="shared" si="0"/>
        <v>Yes</v>
      </c>
    </row>
    <row r="13" spans="1:11" x14ac:dyDescent="0.25">
      <c r="A13" s="104" t="s">
        <v>650</v>
      </c>
      <c r="B13" s="21" t="s">
        <v>237</v>
      </c>
      <c r="C13" s="4">
        <v>86.139485061000002</v>
      </c>
      <c r="D13" s="5" t="str">
        <f>IF($B13="N/A","N/A",IF(C13&gt;99,"No",IF(C13&lt;75,"No","Yes")))</f>
        <v>Yes</v>
      </c>
      <c r="E13" s="4">
        <v>87.925399644999999</v>
      </c>
      <c r="F13" s="5" t="str">
        <f>IF($B13="N/A","N/A",IF(E13&gt;99,"No",IF(E13&lt;75,"No","Yes")))</f>
        <v>Yes</v>
      </c>
      <c r="G13" s="4">
        <v>89.713941985999995</v>
      </c>
      <c r="H13" s="5" t="str">
        <f>IF($B13="N/A","N/A",IF(G13&gt;99,"No",IF(G13&lt;75,"No","Yes")))</f>
        <v>Yes</v>
      </c>
      <c r="I13" s="6">
        <v>2.073</v>
      </c>
      <c r="J13" s="6">
        <v>2.0339999999999998</v>
      </c>
      <c r="K13" s="85" t="str">
        <f t="shared" ref="K13:K24" si="1">IF(J13="Div by 0", "N/A", IF(J13="N/A","N/A", IF(J13&gt;30, "No", IF(J13&lt;-30, "No", "Yes"))))</f>
        <v>Yes</v>
      </c>
    </row>
    <row r="14" spans="1:11" x14ac:dyDescent="0.25">
      <c r="A14" s="104" t="s">
        <v>492</v>
      </c>
      <c r="B14" s="21" t="s">
        <v>213</v>
      </c>
      <c r="C14" s="5">
        <v>99.995558713999998</v>
      </c>
      <c r="D14" s="5" t="str">
        <f>IF($B14="N/A","N/A",IF(C14&gt;15,"No",IF(C14&lt;-15,"No","Yes")))</f>
        <v>N/A</v>
      </c>
      <c r="E14" s="5">
        <v>100</v>
      </c>
      <c r="F14" s="5" t="str">
        <f>IF($B14="N/A","N/A",IF(E14&gt;15,"No",IF(E14&lt;-15,"No","Yes")))</f>
        <v>N/A</v>
      </c>
      <c r="G14" s="5">
        <v>100</v>
      </c>
      <c r="H14" s="5" t="str">
        <f>IF($B14="N/A","N/A",IF(G14&gt;15,"No",IF(G14&lt;-15,"No","Yes")))</f>
        <v>N/A</v>
      </c>
      <c r="I14" s="6">
        <v>4.4000000000000003E-3</v>
      </c>
      <c r="J14" s="6">
        <v>0</v>
      </c>
      <c r="K14" s="85" t="str">
        <f t="shared" si="1"/>
        <v>Yes</v>
      </c>
    </row>
    <row r="15" spans="1:11" x14ac:dyDescent="0.25">
      <c r="A15" s="104" t="s">
        <v>842</v>
      </c>
      <c r="B15" s="21" t="s">
        <v>213</v>
      </c>
      <c r="C15" s="22">
        <v>23.801954253000002</v>
      </c>
      <c r="D15" s="5" t="str">
        <f>IF($B15="N/A","N/A",IF(C15&gt;15,"No",IF(C15&lt;-15,"No","Yes")))</f>
        <v>N/A</v>
      </c>
      <c r="E15" s="6">
        <v>21.393761867999999</v>
      </c>
      <c r="F15" s="5" t="str">
        <f>IF($B15="N/A","N/A",IF(E15&gt;15,"No",IF(E15&lt;-15,"No","Yes")))</f>
        <v>N/A</v>
      </c>
      <c r="G15" s="6">
        <v>20.563175146999999</v>
      </c>
      <c r="H15" s="5" t="str">
        <f>IF($B15="N/A","N/A",IF(G15&gt;15,"No",IF(G15&lt;-15,"No","Yes")))</f>
        <v>N/A</v>
      </c>
      <c r="I15" s="6">
        <v>-10.1</v>
      </c>
      <c r="J15" s="6">
        <v>-3.88</v>
      </c>
      <c r="K15" s="85" t="str">
        <f t="shared" si="1"/>
        <v>Yes</v>
      </c>
    </row>
    <row r="16" spans="1:11" x14ac:dyDescent="0.25">
      <c r="A16" s="105" t="s">
        <v>651</v>
      </c>
      <c r="B16" s="29" t="s">
        <v>238</v>
      </c>
      <c r="C16" s="5">
        <v>3.5272963770999999</v>
      </c>
      <c r="D16" s="5" t="str">
        <f>IF($B16="N/A","N/A",IF(C16&gt;20,"No",IF(C16&lt;=0,"No","Yes")))</f>
        <v>Yes</v>
      </c>
      <c r="E16" s="5">
        <v>3.1474245115000001</v>
      </c>
      <c r="F16" s="5" t="str">
        <f>IF($B16="N/A","N/A",IF(E16&gt;20,"No",IF(E16&lt;=0,"No","Yes")))</f>
        <v>Yes</v>
      </c>
      <c r="G16" s="5">
        <v>2.7970859511000001</v>
      </c>
      <c r="H16" s="5" t="str">
        <f>IF($B16="N/A","N/A",IF(G16&gt;20,"No",IF(G16&lt;=0,"No","Yes")))</f>
        <v>Yes</v>
      </c>
      <c r="I16" s="6">
        <v>-10.8</v>
      </c>
      <c r="J16" s="6">
        <v>-11.1</v>
      </c>
      <c r="K16" s="85" t="str">
        <f t="shared" si="1"/>
        <v>Yes</v>
      </c>
    </row>
    <row r="17" spans="1:11" x14ac:dyDescent="0.25">
      <c r="A17" s="105" t="s">
        <v>369</v>
      </c>
      <c r="B17" s="21"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85" t="str">
        <f t="shared" si="1"/>
        <v>Yes</v>
      </c>
    </row>
    <row r="18" spans="1:11" x14ac:dyDescent="0.25">
      <c r="A18" s="105" t="s">
        <v>843</v>
      </c>
      <c r="B18" s="21" t="s">
        <v>213</v>
      </c>
      <c r="C18" s="6">
        <v>30.339479393000001</v>
      </c>
      <c r="D18" s="5" t="str">
        <f>IF($B18="N/A","N/A",IF(C18&gt;15,"No",IF(C18&lt;-15,"No","Yes")))</f>
        <v>N/A</v>
      </c>
      <c r="E18" s="6">
        <v>30.161399548999999</v>
      </c>
      <c r="F18" s="5" t="str">
        <f>IF($B18="N/A","N/A",IF(E18&gt;15,"No",IF(E18&lt;-15,"No","Yes")))</f>
        <v>N/A</v>
      </c>
      <c r="G18" s="6">
        <v>30.381123059</v>
      </c>
      <c r="H18" s="5" t="str">
        <f>IF($B18="N/A","N/A",IF(G18&gt;15,"No",IF(G18&lt;-15,"No","Yes")))</f>
        <v>N/A</v>
      </c>
      <c r="I18" s="6">
        <v>-0.58699999999999997</v>
      </c>
      <c r="J18" s="6">
        <v>0.72850000000000004</v>
      </c>
      <c r="K18" s="85" t="str">
        <f t="shared" si="1"/>
        <v>Yes</v>
      </c>
    </row>
    <row r="19" spans="1:11" x14ac:dyDescent="0.25">
      <c r="A19" s="104" t="s">
        <v>652</v>
      </c>
      <c r="B19" s="29" t="s">
        <v>239</v>
      </c>
      <c r="C19" s="5">
        <v>0</v>
      </c>
      <c r="D19" s="5" t="str">
        <f>IF($B19="N/A","N/A",IF(C19&gt;10,"No",IF(C19&lt;=0,"No","Yes")))</f>
        <v>No</v>
      </c>
      <c r="E19" s="5">
        <v>0</v>
      </c>
      <c r="F19" s="5" t="str">
        <f>IF($B19="N/A","N/A",IF(E19&gt;10,"No",IF(E19&lt;=0,"No","Yes")))</f>
        <v>No</v>
      </c>
      <c r="G19" s="5">
        <v>8.6886779799999994E-2</v>
      </c>
      <c r="H19" s="5" t="str">
        <f>IF($B19="N/A","N/A",IF(G19&gt;10,"No",IF(G19&lt;=0,"No","Yes")))</f>
        <v>Yes</v>
      </c>
      <c r="I19" s="6" t="s">
        <v>1750</v>
      </c>
      <c r="J19" s="6" t="s">
        <v>1750</v>
      </c>
      <c r="K19" s="85" t="str">
        <f t="shared" si="1"/>
        <v>N/A</v>
      </c>
    </row>
    <row r="20" spans="1:11" x14ac:dyDescent="0.25">
      <c r="A20" s="104" t="s">
        <v>129</v>
      </c>
      <c r="B20" s="21" t="s">
        <v>213</v>
      </c>
      <c r="C20" s="5" t="s">
        <v>1750</v>
      </c>
      <c r="D20" s="5" t="str">
        <f>IF($B20="N/A","N/A",IF(C20&gt;15,"No",IF(C20&lt;-15,"No","Yes")))</f>
        <v>N/A</v>
      </c>
      <c r="E20" s="5" t="s">
        <v>1750</v>
      </c>
      <c r="F20" s="5" t="str">
        <f>IF($B20="N/A","N/A",IF(E20&gt;15,"No",IF(E20&lt;-15,"No","Yes")))</f>
        <v>N/A</v>
      </c>
      <c r="G20" s="5">
        <v>100</v>
      </c>
      <c r="H20" s="5" t="str">
        <f>IF($B20="N/A","N/A",IF(G20&gt;15,"No",IF(G20&lt;-15,"No","Yes")))</f>
        <v>N/A</v>
      </c>
      <c r="I20" s="6" t="s">
        <v>1750</v>
      </c>
      <c r="J20" s="6" t="s">
        <v>1750</v>
      </c>
      <c r="K20" s="85" t="str">
        <f t="shared" si="1"/>
        <v>N/A</v>
      </c>
    </row>
    <row r="21" spans="1:11" x14ac:dyDescent="0.25">
      <c r="A21" s="104" t="s">
        <v>844</v>
      </c>
      <c r="B21" s="21" t="s">
        <v>213</v>
      </c>
      <c r="C21" s="6" t="s">
        <v>1750</v>
      </c>
      <c r="D21" s="5" t="str">
        <f>IF($B21="N/A","N/A",IF(C21&gt;15,"No",IF(C21&lt;-15,"No","Yes")))</f>
        <v>N/A</v>
      </c>
      <c r="E21" s="6" t="s">
        <v>1750</v>
      </c>
      <c r="F21" s="5" t="str">
        <f>IF($B21="N/A","N/A",IF(E21&gt;15,"No",IF(E21&lt;-15,"No","Yes")))</f>
        <v>N/A</v>
      </c>
      <c r="G21" s="6">
        <v>13.423076923</v>
      </c>
      <c r="H21" s="5" t="str">
        <f>IF($B21="N/A","N/A",IF(G21&gt;15,"No",IF(G21&lt;-15,"No","Yes")))</f>
        <v>N/A</v>
      </c>
      <c r="I21" s="6" t="s">
        <v>1750</v>
      </c>
      <c r="J21" s="6" t="s">
        <v>1750</v>
      </c>
      <c r="K21" s="85" t="str">
        <f t="shared" si="1"/>
        <v>N/A</v>
      </c>
    </row>
    <row r="22" spans="1:11" x14ac:dyDescent="0.25">
      <c r="A22" s="104" t="s">
        <v>1681</v>
      </c>
      <c r="B22" s="29" t="s">
        <v>224</v>
      </c>
      <c r="C22" s="5">
        <v>10.333218562000001</v>
      </c>
      <c r="D22" s="5" t="str">
        <f>IF($B22="N/A","N/A",IF(C22&gt;5,"No",IF(C22&lt;=0,"No","Yes")))</f>
        <v>No</v>
      </c>
      <c r="E22" s="5">
        <v>8.9271758437000006</v>
      </c>
      <c r="F22" s="5" t="str">
        <f>IF($B22="N/A","N/A",IF(E22&gt;5,"No",IF(E22&lt;=0,"No","Yes")))</f>
        <v>No</v>
      </c>
      <c r="G22" s="5">
        <v>7.4020852826999999</v>
      </c>
      <c r="H22" s="5" t="str">
        <f>IF($B22="N/A","N/A",IF(G22&gt;5,"No",IF(G22&lt;=0,"No","Yes")))</f>
        <v>No</v>
      </c>
      <c r="I22" s="6">
        <v>-13.6</v>
      </c>
      <c r="J22" s="6">
        <v>-17.100000000000001</v>
      </c>
      <c r="K22" s="85" t="str">
        <f t="shared" si="1"/>
        <v>Yes</v>
      </c>
    </row>
    <row r="23" spans="1:11" x14ac:dyDescent="0.25">
      <c r="A23" s="104" t="s">
        <v>130</v>
      </c>
      <c r="B23" s="21"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85" t="str">
        <f t="shared" si="1"/>
        <v>Yes</v>
      </c>
    </row>
    <row r="24" spans="1:11" x14ac:dyDescent="0.25">
      <c r="A24" s="104" t="s">
        <v>845</v>
      </c>
      <c r="B24" s="21" t="s">
        <v>213</v>
      </c>
      <c r="C24" s="6">
        <v>16.945575713</v>
      </c>
      <c r="D24" s="5" t="str">
        <f>IF($B24="N/A","N/A",IF(C24&gt;15,"No",IF(C24&lt;-15,"No","Yes")))</f>
        <v>N/A</v>
      </c>
      <c r="E24" s="6">
        <v>19.271388777999999</v>
      </c>
      <c r="F24" s="5" t="str">
        <f>IF($B24="N/A","N/A",IF(E24&gt;15,"No",IF(E24&lt;-15,"No","Yes")))</f>
        <v>N/A</v>
      </c>
      <c r="G24" s="6">
        <v>19.641986456000001</v>
      </c>
      <c r="H24" s="5" t="str">
        <f>IF($B24="N/A","N/A",IF(G24&gt;15,"No",IF(G24&lt;-15,"No","Yes")))</f>
        <v>N/A</v>
      </c>
      <c r="I24" s="6">
        <v>13.73</v>
      </c>
      <c r="J24" s="6">
        <v>1.923</v>
      </c>
      <c r="K24" s="85" t="str">
        <f t="shared" si="1"/>
        <v>Yes</v>
      </c>
    </row>
    <row r="25" spans="1:11" x14ac:dyDescent="0.25">
      <c r="A25" s="104" t="s">
        <v>15</v>
      </c>
      <c r="B25" s="21" t="s">
        <v>240</v>
      </c>
      <c r="C25" s="5">
        <v>1.2089215349</v>
      </c>
      <c r="D25" s="5" t="str">
        <f>IF($B25="N/A","N/A",IF(C25&gt;20,"No",IF(C25&lt;1,"No","Yes")))</f>
        <v>Yes</v>
      </c>
      <c r="E25" s="5">
        <v>1.2326820603999999</v>
      </c>
      <c r="F25" s="5" t="str">
        <f>IF($B25="N/A","N/A",IF(E25&gt;20,"No",IF(E25&lt;1,"No","Yes")))</f>
        <v>Yes</v>
      </c>
      <c r="G25" s="5">
        <v>0.63828365190000003</v>
      </c>
      <c r="H25" s="5" t="str">
        <f>IF($B25="N/A","N/A",IF(G25&gt;20,"No",IF(G25&lt;1,"No","Yes")))</f>
        <v>No</v>
      </c>
      <c r="I25" s="6">
        <v>1.9650000000000001</v>
      </c>
      <c r="J25" s="6">
        <v>-48.2</v>
      </c>
      <c r="K25" s="85" t="str">
        <f t="shared" ref="K25:K34" si="2">IF(J25="Div by 0", "N/A", IF(J25="N/A","N/A", IF(J25&gt;30, "No", IF(J25&lt;-30, "No", "Yes"))))</f>
        <v>No</v>
      </c>
    </row>
    <row r="26" spans="1:11" x14ac:dyDescent="0.25">
      <c r="A26" s="104" t="s">
        <v>159</v>
      </c>
      <c r="B26" s="21" t="s">
        <v>214</v>
      </c>
      <c r="C26" s="5">
        <v>100</v>
      </c>
      <c r="D26" s="5" t="str">
        <f>IF($B26="N/A","N/A",IF(C26&gt;100,"No",IF(C26&lt;95,"No","Yes")))</f>
        <v>Yes</v>
      </c>
      <c r="E26" s="5">
        <v>100</v>
      </c>
      <c r="F26" s="5" t="str">
        <f>IF($B26="N/A","N/A",IF(E26&gt;100,"No",IF(E26&lt;95,"No","Yes")))</f>
        <v>Yes</v>
      </c>
      <c r="G26" s="5">
        <v>100</v>
      </c>
      <c r="H26" s="5" t="str">
        <f>IF($B26="N/A","N/A",IF(G26&gt;100,"No",IF(G26&lt;95,"No","Yes")))</f>
        <v>Yes</v>
      </c>
      <c r="I26" s="6">
        <v>0</v>
      </c>
      <c r="J26" s="6">
        <v>0</v>
      </c>
      <c r="K26" s="85" t="str">
        <f t="shared" si="2"/>
        <v>Yes</v>
      </c>
    </row>
    <row r="27" spans="1:11" x14ac:dyDescent="0.25">
      <c r="A27" s="104" t="s">
        <v>32</v>
      </c>
      <c r="B27" s="21"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85" t="str">
        <f t="shared" si="2"/>
        <v>Yes</v>
      </c>
    </row>
    <row r="28" spans="1:11" x14ac:dyDescent="0.25">
      <c r="A28" s="104" t="s">
        <v>846</v>
      </c>
      <c r="B28" s="21" t="s">
        <v>226</v>
      </c>
      <c r="C28" s="5">
        <v>10.769348483</v>
      </c>
      <c r="D28" s="5" t="str">
        <f>IF($B28="N/A","N/A",IF(C28&gt;30,"No",IF(C28&lt;5,"No","Yes")))</f>
        <v>Yes</v>
      </c>
      <c r="E28" s="5">
        <v>10.809946714000001</v>
      </c>
      <c r="F28" s="5" t="str">
        <f>IF($B28="N/A","N/A",IF(E28&gt;30,"No",IF(E28&lt;5,"No","Yes")))</f>
        <v>Yes</v>
      </c>
      <c r="G28" s="5">
        <v>10.86084748</v>
      </c>
      <c r="H28" s="5" t="str">
        <f>IF($B28="N/A","N/A",IF(G28&gt;30,"No",IF(G28&lt;5,"No","Yes")))</f>
        <v>Yes</v>
      </c>
      <c r="I28" s="6">
        <v>0.377</v>
      </c>
      <c r="J28" s="6">
        <v>0.47089999999999999</v>
      </c>
      <c r="K28" s="85" t="str">
        <f t="shared" si="2"/>
        <v>Yes</v>
      </c>
    </row>
    <row r="29" spans="1:11" x14ac:dyDescent="0.25">
      <c r="A29" s="104" t="s">
        <v>847</v>
      </c>
      <c r="B29" s="21" t="s">
        <v>227</v>
      </c>
      <c r="C29" s="5">
        <v>39.221087263999998</v>
      </c>
      <c r="D29" s="5" t="str">
        <f>IF($B29="N/A","N/A",IF(C29&gt;75,"No",IF(C29&lt;15,"No","Yes")))</f>
        <v>Yes</v>
      </c>
      <c r="E29" s="5">
        <v>39.047957371000003</v>
      </c>
      <c r="F29" s="5" t="str">
        <f>IF($B29="N/A","N/A",IF(E29&gt;75,"No",IF(E29&lt;15,"No","Yes")))</f>
        <v>Yes</v>
      </c>
      <c r="G29" s="5">
        <v>38.684667824999998</v>
      </c>
      <c r="H29" s="5" t="str">
        <f>IF($B29="N/A","N/A",IF(G29&gt;75,"No",IF(G29&lt;15,"No","Yes")))</f>
        <v>Yes</v>
      </c>
      <c r="I29" s="6">
        <v>-0.441</v>
      </c>
      <c r="J29" s="6">
        <v>-0.93</v>
      </c>
      <c r="K29" s="85" t="str">
        <f t="shared" si="2"/>
        <v>Yes</v>
      </c>
    </row>
    <row r="30" spans="1:11" x14ac:dyDescent="0.25">
      <c r="A30" s="104" t="s">
        <v>848</v>
      </c>
      <c r="B30" s="21" t="s">
        <v>228</v>
      </c>
      <c r="C30" s="5">
        <v>50.009564253000001</v>
      </c>
      <c r="D30" s="5" t="str">
        <f>IF($B30="N/A","N/A",IF(C30&gt;70,"No",IF(C30&lt;25,"No","Yes")))</f>
        <v>Yes</v>
      </c>
      <c r="E30" s="5">
        <v>50.142095914999999</v>
      </c>
      <c r="F30" s="5" t="str">
        <f>IF($B30="N/A","N/A",IF(E30&gt;70,"No",IF(E30&lt;25,"No","Yes")))</f>
        <v>Yes</v>
      </c>
      <c r="G30" s="5">
        <v>48.990776633999999</v>
      </c>
      <c r="H30" s="5" t="str">
        <f>IF($B30="N/A","N/A",IF(G30&gt;70,"No",IF(G30&lt;25,"No","Yes")))</f>
        <v>Yes</v>
      </c>
      <c r="I30" s="6">
        <v>0.26500000000000001</v>
      </c>
      <c r="J30" s="6">
        <v>-2.2999999999999998</v>
      </c>
      <c r="K30" s="85" t="str">
        <f t="shared" si="2"/>
        <v>Yes</v>
      </c>
    </row>
    <row r="31" spans="1:11" x14ac:dyDescent="0.25">
      <c r="A31" s="104" t="s">
        <v>160</v>
      </c>
      <c r="B31" s="21" t="s">
        <v>214</v>
      </c>
      <c r="C31" s="5">
        <v>99.919660277999995</v>
      </c>
      <c r="D31" s="5" t="str">
        <f>IF($B31="N/A","N/A",IF(C31&gt;100,"No",IF(C31&lt;95,"No","Yes")))</f>
        <v>Yes</v>
      </c>
      <c r="E31" s="5">
        <v>99.918294849000006</v>
      </c>
      <c r="F31" s="5" t="str">
        <f>IF($B31="N/A","N/A",IF(E31&gt;100,"No",IF(E31&lt;95,"No","Yes")))</f>
        <v>Yes</v>
      </c>
      <c r="G31" s="5">
        <v>99.963240209000006</v>
      </c>
      <c r="H31" s="5" t="str">
        <f>IF($B31="N/A","N/A",IF(G31&gt;100,"No",IF(G31&lt;95,"No","Yes")))</f>
        <v>Yes</v>
      </c>
      <c r="I31" s="6">
        <v>-1E-3</v>
      </c>
      <c r="J31" s="6">
        <v>4.4999999999999998E-2</v>
      </c>
      <c r="K31" s="85" t="str">
        <f t="shared" si="2"/>
        <v>Yes</v>
      </c>
    </row>
    <row r="32" spans="1:11" x14ac:dyDescent="0.25">
      <c r="A32" s="83" t="s">
        <v>372</v>
      </c>
      <c r="B32" s="21" t="s">
        <v>241</v>
      </c>
      <c r="C32" s="5">
        <v>1.2548299476</v>
      </c>
      <c r="D32" s="5" t="str">
        <f>IF($B32="N/A","N/A",IF(C32&gt;5,"No",IF(C32&lt;1,"No","Yes")))</f>
        <v>Yes</v>
      </c>
      <c r="E32" s="5">
        <v>1.2824156306000001</v>
      </c>
      <c r="F32" s="5" t="str">
        <f>IF($B32="N/A","N/A",IF(E32&gt;5,"No",IF(E32&lt;1,"No","Yes")))</f>
        <v>Yes</v>
      </c>
      <c r="G32" s="5">
        <v>1.1796551262999999</v>
      </c>
      <c r="H32" s="5" t="str">
        <f>IF($B32="N/A","N/A",IF(G32&gt;5,"No",IF(G32&lt;1,"No","Yes")))</f>
        <v>Yes</v>
      </c>
      <c r="I32" s="6">
        <v>2.198</v>
      </c>
      <c r="J32" s="6">
        <v>-8.01</v>
      </c>
      <c r="K32" s="85" t="str">
        <f t="shared" si="2"/>
        <v>Yes</v>
      </c>
    </row>
    <row r="33" spans="1:11" x14ac:dyDescent="0.25">
      <c r="A33" s="83" t="s">
        <v>374</v>
      </c>
      <c r="B33" s="21" t="s">
        <v>242</v>
      </c>
      <c r="C33" s="5">
        <v>96.851448027999993</v>
      </c>
      <c r="D33" s="5" t="str">
        <f>IF($B33="N/A","N/A",IF(C33&gt;98,"No",IF(C33&lt;8,"No","Yes")))</f>
        <v>Yes</v>
      </c>
      <c r="E33" s="5">
        <v>96.795737122999995</v>
      </c>
      <c r="F33" s="5" t="str">
        <f>IF($B33="N/A","N/A",IF(E33&gt;98,"No",IF(E33&lt;8,"No","Yes")))</f>
        <v>Yes</v>
      </c>
      <c r="G33" s="5">
        <v>96.955620905999993</v>
      </c>
      <c r="H33" s="5" t="str">
        <f>IF($B33="N/A","N/A",IF(G33&gt;98,"No",IF(G33&lt;8,"No","Yes")))</f>
        <v>Yes</v>
      </c>
      <c r="I33" s="6">
        <v>-5.8000000000000003E-2</v>
      </c>
      <c r="J33" s="6">
        <v>0.16520000000000001</v>
      </c>
      <c r="K33" s="85" t="str">
        <f t="shared" si="2"/>
        <v>Yes</v>
      </c>
    </row>
    <row r="34" spans="1:11" x14ac:dyDescent="0.25">
      <c r="A34" s="100" t="s">
        <v>375</v>
      </c>
      <c r="B34" s="106" t="s">
        <v>224</v>
      </c>
      <c r="C34" s="94">
        <v>1.0558934925000001</v>
      </c>
      <c r="D34" s="94" t="str">
        <f>IF($B34="N/A","N/A",IF(C34&gt;5,"No",IF(C34&lt;=0,"No","Yes")))</f>
        <v>Yes</v>
      </c>
      <c r="E34" s="94">
        <v>1.0728241563000001</v>
      </c>
      <c r="F34" s="94" t="str">
        <f>IF($B34="N/A","N/A",IF(E34&gt;5,"No",IF(E34&lt;=0,"No","Yes")))</f>
        <v>Yes</v>
      </c>
      <c r="G34" s="94">
        <v>1.0192487635</v>
      </c>
      <c r="H34" s="94" t="str">
        <f>IF($B34="N/A","N/A",IF(G34&gt;5,"No",IF(G34&lt;=0,"No","Yes")))</f>
        <v>Yes</v>
      </c>
      <c r="I34" s="95">
        <v>1.603</v>
      </c>
      <c r="J34" s="95">
        <v>-4.99</v>
      </c>
      <c r="K34" s="96" t="str">
        <f t="shared" si="2"/>
        <v>Yes</v>
      </c>
    </row>
    <row r="35" spans="1:11" ht="12" customHeight="1" x14ac:dyDescent="0.25">
      <c r="A35" s="177" t="s">
        <v>1619</v>
      </c>
      <c r="B35" s="178"/>
      <c r="C35" s="178"/>
      <c r="D35" s="178"/>
      <c r="E35" s="178"/>
      <c r="F35" s="178"/>
      <c r="G35" s="178"/>
      <c r="H35" s="178"/>
      <c r="I35" s="178"/>
      <c r="J35" s="178"/>
      <c r="K35" s="179"/>
    </row>
    <row r="36" spans="1:11" x14ac:dyDescent="0.25">
      <c r="A36" s="167" t="s">
        <v>1617</v>
      </c>
      <c r="B36" s="168"/>
      <c r="C36" s="168"/>
      <c r="D36" s="168"/>
      <c r="E36" s="168"/>
      <c r="F36" s="168"/>
      <c r="G36" s="168"/>
      <c r="H36" s="168"/>
      <c r="I36" s="168"/>
      <c r="J36" s="168"/>
      <c r="K36" s="169"/>
    </row>
    <row r="37" spans="1:11" x14ac:dyDescent="0.25">
      <c r="A37" s="170" t="s">
        <v>1705</v>
      </c>
      <c r="B37" s="170"/>
      <c r="C37" s="170"/>
      <c r="D37" s="170"/>
      <c r="E37" s="170"/>
      <c r="F37" s="170"/>
      <c r="G37" s="170"/>
      <c r="H37" s="170"/>
      <c r="I37" s="170"/>
      <c r="J37" s="170"/>
      <c r="K37" s="171"/>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5" sqref="A5"/>
      <selection pane="topRight" activeCell="A5" sqref="A5"/>
      <selection pane="bottomLeft" activeCell="A5" sqref="A5"/>
      <selection pane="bottomRight" activeCell="A5" sqref="A5"/>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1567</v>
      </c>
      <c r="B2" s="165"/>
      <c r="C2" s="165"/>
      <c r="D2" s="165"/>
      <c r="E2" s="165"/>
      <c r="F2" s="165"/>
      <c r="G2" s="165"/>
      <c r="H2" s="165"/>
      <c r="I2" s="165"/>
      <c r="J2" s="165"/>
      <c r="K2" s="166"/>
    </row>
    <row r="3" spans="1:11" ht="13" x14ac:dyDescent="0.3">
      <c r="A3" s="164" t="s">
        <v>1749</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22">
        <v>841</v>
      </c>
      <c r="D6" s="5" t="str">
        <f>IF($B6="N/A","N/A",IF(C6&gt;15,"No",IF(C6&lt;-15,"No","Yes")))</f>
        <v>N/A</v>
      </c>
      <c r="E6" s="22">
        <v>746</v>
      </c>
      <c r="F6" s="5" t="str">
        <f>IF($B6="N/A","N/A",IF(E6&gt;15,"No",IF(E6&lt;-15,"No","Yes")))</f>
        <v>N/A</v>
      </c>
      <c r="G6" s="22">
        <v>639</v>
      </c>
      <c r="H6" s="5" t="str">
        <f>IF($B6="N/A","N/A",IF(G6&gt;15,"No",IF(G6&lt;-15,"No","Yes")))</f>
        <v>N/A</v>
      </c>
      <c r="I6" s="6">
        <v>-11.3</v>
      </c>
      <c r="J6" s="6">
        <v>-14.3</v>
      </c>
      <c r="K6" s="85" t="str">
        <f t="shared" ref="K6:K2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1750</v>
      </c>
      <c r="J8" s="6" t="s">
        <v>1750</v>
      </c>
      <c r="K8" s="85" t="str">
        <f t="shared" si="0"/>
        <v>N/A</v>
      </c>
    </row>
    <row r="9" spans="1:11" x14ac:dyDescent="0.25">
      <c r="A9" s="104" t="s">
        <v>849</v>
      </c>
      <c r="B9" s="21" t="s">
        <v>213</v>
      </c>
      <c r="C9" s="23">
        <v>2027.6171225000001</v>
      </c>
      <c r="D9" s="5" t="str">
        <f>IF($B9="N/A","N/A",IF(C9&gt;15,"No",IF(C9&lt;-15,"No","Yes")))</f>
        <v>N/A</v>
      </c>
      <c r="E9" s="23">
        <v>2051.2560321999999</v>
      </c>
      <c r="F9" s="5" t="str">
        <f>IF($B9="N/A","N/A",IF(E9&gt;15,"No",IF(E9&lt;-15,"No","Yes")))</f>
        <v>N/A</v>
      </c>
      <c r="G9" s="23">
        <v>2258.1596244000002</v>
      </c>
      <c r="H9" s="5" t="str">
        <f>IF($B9="N/A","N/A",IF(G9&gt;15,"No",IF(G9&lt;-15,"No","Yes")))</f>
        <v>N/A</v>
      </c>
      <c r="I9" s="6">
        <v>1.1659999999999999</v>
      </c>
      <c r="J9" s="6">
        <v>10.09</v>
      </c>
      <c r="K9" s="85" t="str">
        <f t="shared" si="0"/>
        <v>Yes</v>
      </c>
    </row>
    <row r="10" spans="1:11" x14ac:dyDescent="0.25">
      <c r="A10" s="104" t="s">
        <v>650</v>
      </c>
      <c r="B10" s="21" t="s">
        <v>237</v>
      </c>
      <c r="C10" s="4">
        <v>99.405469679000007</v>
      </c>
      <c r="D10" s="5" t="str">
        <f>IF($B10="N/A","N/A",IF(C10&gt;99,"No",IF(C10&lt;75,"No","Yes")))</f>
        <v>No</v>
      </c>
      <c r="E10" s="4">
        <v>99.329758713000004</v>
      </c>
      <c r="F10" s="5" t="str">
        <f>IF($B10="N/A","N/A",IF(E10&gt;99,"No",IF(E10&lt;75,"No","Yes")))</f>
        <v>No</v>
      </c>
      <c r="G10" s="4">
        <v>100</v>
      </c>
      <c r="H10" s="5" t="str">
        <f>IF($B10="N/A","N/A",IF(G10&gt;99,"No",IF(G10&lt;75,"No","Yes")))</f>
        <v>No</v>
      </c>
      <c r="I10" s="6">
        <v>-7.5999999999999998E-2</v>
      </c>
      <c r="J10" s="6">
        <v>0.67479999999999996</v>
      </c>
      <c r="K10" s="85" t="str">
        <f t="shared" si="0"/>
        <v>Yes</v>
      </c>
    </row>
    <row r="11" spans="1:11" x14ac:dyDescent="0.25">
      <c r="A11" s="105" t="s">
        <v>651</v>
      </c>
      <c r="B11" s="29" t="s">
        <v>238</v>
      </c>
      <c r="C11" s="5">
        <v>0</v>
      </c>
      <c r="D11" s="5" t="str">
        <f>IF($B11="N/A","N/A",IF(C11&gt;20,"No",IF(C11&lt;=0,"No","Yes")))</f>
        <v>No</v>
      </c>
      <c r="E11" s="5">
        <v>0</v>
      </c>
      <c r="F11" s="5" t="str">
        <f>IF($B11="N/A","N/A",IF(E11&gt;20,"No",IF(E11&lt;=0,"No","Yes")))</f>
        <v>No</v>
      </c>
      <c r="G11" s="5">
        <v>0</v>
      </c>
      <c r="H11" s="5" t="str">
        <f>IF($B11="N/A","N/A",IF(G11&gt;20,"No",IF(G11&lt;=0,"No","Yes")))</f>
        <v>No</v>
      </c>
      <c r="I11" s="6" t="s">
        <v>1750</v>
      </c>
      <c r="J11" s="6" t="s">
        <v>1750</v>
      </c>
      <c r="K11" s="85" t="str">
        <f t="shared" si="0"/>
        <v>N/A</v>
      </c>
    </row>
    <row r="12" spans="1:11" x14ac:dyDescent="0.25">
      <c r="A12" s="104" t="s">
        <v>652</v>
      </c>
      <c r="B12" s="29" t="s">
        <v>239</v>
      </c>
      <c r="C12" s="5">
        <v>0.59453032100000003</v>
      </c>
      <c r="D12" s="5" t="str">
        <f>IF($B12="N/A","N/A",IF(C12&gt;10,"No",IF(C12&lt;=0,"No","Yes")))</f>
        <v>Yes</v>
      </c>
      <c r="E12" s="5">
        <v>0.67024128689999996</v>
      </c>
      <c r="F12" s="5" t="str">
        <f>IF($B12="N/A","N/A",IF(E12&gt;10,"No",IF(E12&lt;=0,"No","Yes")))</f>
        <v>Yes</v>
      </c>
      <c r="G12" s="5">
        <v>0</v>
      </c>
      <c r="H12" s="5" t="str">
        <f>IF($B12="N/A","N/A",IF(G12&gt;10,"No",IF(G12&lt;=0,"No","Yes")))</f>
        <v>No</v>
      </c>
      <c r="I12" s="6">
        <v>12.73</v>
      </c>
      <c r="J12" s="6">
        <v>-100</v>
      </c>
      <c r="K12" s="85" t="str">
        <f t="shared" si="0"/>
        <v>No</v>
      </c>
    </row>
    <row r="13" spans="1:11" x14ac:dyDescent="0.25">
      <c r="A13" s="104" t="s">
        <v>653</v>
      </c>
      <c r="B13" s="29" t="s">
        <v>224</v>
      </c>
      <c r="C13" s="5">
        <v>0</v>
      </c>
      <c r="D13" s="5" t="str">
        <f>IF($B13="N/A","N/A",IF(C13&gt;5,"No",IF(C13&lt;=0,"No","Yes")))</f>
        <v>No</v>
      </c>
      <c r="E13" s="5">
        <v>0</v>
      </c>
      <c r="F13" s="5" t="str">
        <f>IF($B13="N/A","N/A",IF(E13&gt;5,"No",IF(E13&lt;=0,"No","Yes")))</f>
        <v>No</v>
      </c>
      <c r="G13" s="5">
        <v>0</v>
      </c>
      <c r="H13" s="5" t="str">
        <f>IF($B13="N/A","N/A",IF(G13&gt;5,"No",IF(G13&lt;=0,"No","Yes")))</f>
        <v>No</v>
      </c>
      <c r="I13" s="6" t="s">
        <v>1750</v>
      </c>
      <c r="J13" s="6" t="s">
        <v>1750</v>
      </c>
      <c r="K13" s="85" t="str">
        <f t="shared" si="0"/>
        <v>N/A</v>
      </c>
    </row>
    <row r="14" spans="1:11" x14ac:dyDescent="0.25">
      <c r="A14" s="104" t="s">
        <v>159</v>
      </c>
      <c r="B14" s="21" t="s">
        <v>214</v>
      </c>
      <c r="C14" s="5">
        <v>100</v>
      </c>
      <c r="D14" s="5" t="str">
        <f>IF($B14="N/A","N/A",IF(C14&gt;100,"No",IF(C14&lt;95,"No","Yes")))</f>
        <v>Yes</v>
      </c>
      <c r="E14" s="5">
        <v>99.865951742999997</v>
      </c>
      <c r="F14" s="5" t="str">
        <f>IF($B14="N/A","N/A",IF(E14&gt;100,"No",IF(E14&lt;95,"No","Yes")))</f>
        <v>Yes</v>
      </c>
      <c r="G14" s="5">
        <v>100</v>
      </c>
      <c r="H14" s="5" t="str">
        <f>IF($B14="N/A","N/A",IF(G14&gt;100,"No",IF(G14&lt;95,"No","Yes")))</f>
        <v>Yes</v>
      </c>
      <c r="I14" s="6">
        <v>-0.13400000000000001</v>
      </c>
      <c r="J14" s="6">
        <v>0.13420000000000001</v>
      </c>
      <c r="K14" s="85" t="str">
        <f t="shared" si="0"/>
        <v>Yes</v>
      </c>
    </row>
    <row r="15" spans="1:11" x14ac:dyDescent="0.25">
      <c r="A15" s="104" t="s">
        <v>32</v>
      </c>
      <c r="B15" s="21"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85" t="str">
        <f t="shared" si="0"/>
        <v>Yes</v>
      </c>
    </row>
    <row r="16" spans="1:11" x14ac:dyDescent="0.25">
      <c r="A16" s="104" t="s">
        <v>846</v>
      </c>
      <c r="B16" s="21" t="s">
        <v>226</v>
      </c>
      <c r="C16" s="5">
        <v>7.8478002377999996</v>
      </c>
      <c r="D16" s="5" t="str">
        <f>IF($B16="N/A","N/A",IF(C16&gt;30,"No",IF(C16&lt;5,"No","Yes")))</f>
        <v>Yes</v>
      </c>
      <c r="E16" s="5">
        <v>9.5174262734999999</v>
      </c>
      <c r="F16" s="5" t="str">
        <f>IF($B16="N/A","N/A",IF(E16&gt;30,"No",IF(E16&lt;5,"No","Yes")))</f>
        <v>Yes</v>
      </c>
      <c r="G16" s="5">
        <v>5.9467918622999996</v>
      </c>
      <c r="H16" s="5" t="str">
        <f>IF($B16="N/A","N/A",IF(G16&gt;30,"No",IF(G16&lt;5,"No","Yes")))</f>
        <v>Yes</v>
      </c>
      <c r="I16" s="6">
        <v>21.28</v>
      </c>
      <c r="J16" s="6">
        <v>-37.5</v>
      </c>
      <c r="K16" s="85" t="str">
        <f t="shared" si="0"/>
        <v>No</v>
      </c>
    </row>
    <row r="17" spans="1:11" x14ac:dyDescent="0.25">
      <c r="A17" s="104" t="s">
        <v>847</v>
      </c>
      <c r="B17" s="21" t="s">
        <v>227</v>
      </c>
      <c r="C17" s="5">
        <v>29.964328180999999</v>
      </c>
      <c r="D17" s="5" t="str">
        <f>IF($B17="N/A","N/A",IF(C17&gt;75,"No",IF(C17&lt;15,"No","Yes")))</f>
        <v>Yes</v>
      </c>
      <c r="E17" s="5">
        <v>28.686327078000001</v>
      </c>
      <c r="F17" s="5" t="str">
        <f>IF($B17="N/A","N/A",IF(E17&gt;75,"No",IF(E17&lt;15,"No","Yes")))</f>
        <v>Yes</v>
      </c>
      <c r="G17" s="5">
        <v>34.272300469000001</v>
      </c>
      <c r="H17" s="5" t="str">
        <f>IF($B17="N/A","N/A",IF(G17&gt;75,"No",IF(G17&lt;15,"No","Yes")))</f>
        <v>Yes</v>
      </c>
      <c r="I17" s="6">
        <v>-4.2699999999999996</v>
      </c>
      <c r="J17" s="6">
        <v>19.47</v>
      </c>
      <c r="K17" s="85" t="str">
        <f t="shared" si="0"/>
        <v>Yes</v>
      </c>
    </row>
    <row r="18" spans="1:11" x14ac:dyDescent="0.25">
      <c r="A18" s="104" t="s">
        <v>848</v>
      </c>
      <c r="B18" s="21" t="s">
        <v>228</v>
      </c>
      <c r="C18" s="5">
        <v>62.187871581000003</v>
      </c>
      <c r="D18" s="5" t="str">
        <f>IF($B18="N/A","N/A",IF(C18&gt;70,"No",IF(C18&lt;25,"No","Yes")))</f>
        <v>Yes</v>
      </c>
      <c r="E18" s="5">
        <v>61.796246648999997</v>
      </c>
      <c r="F18" s="5" t="str">
        <f>IF($B18="N/A","N/A",IF(E18&gt;70,"No",IF(E18&lt;25,"No","Yes")))</f>
        <v>Yes</v>
      </c>
      <c r="G18" s="5">
        <v>54.303599374000001</v>
      </c>
      <c r="H18" s="5" t="str">
        <f>IF($B18="N/A","N/A",IF(G18&gt;70,"No",IF(G18&lt;25,"No","Yes")))</f>
        <v>Yes</v>
      </c>
      <c r="I18" s="6">
        <v>-0.63</v>
      </c>
      <c r="J18" s="6">
        <v>-12.1</v>
      </c>
      <c r="K18" s="85" t="str">
        <f t="shared" si="0"/>
        <v>Yes</v>
      </c>
    </row>
    <row r="19" spans="1:11" x14ac:dyDescent="0.25">
      <c r="A19" s="104" t="s">
        <v>160</v>
      </c>
      <c r="B19" s="21" t="s">
        <v>214</v>
      </c>
      <c r="C19" s="5">
        <v>100</v>
      </c>
      <c r="D19" s="5" t="str">
        <f>IF($B19="N/A","N/A",IF(C19&gt;100,"No",IF(C19&lt;95,"No","Yes")))</f>
        <v>Yes</v>
      </c>
      <c r="E19" s="5">
        <v>99.865951742999997</v>
      </c>
      <c r="F19" s="5" t="str">
        <f>IF($B19="N/A","N/A",IF(E19&gt;100,"No",IF(E19&lt;95,"No","Yes")))</f>
        <v>Yes</v>
      </c>
      <c r="G19" s="5">
        <v>100</v>
      </c>
      <c r="H19" s="5" t="str">
        <f>IF($B19="N/A","N/A",IF(G19&gt;100,"No",IF(G19&lt;95,"No","Yes")))</f>
        <v>Yes</v>
      </c>
      <c r="I19" s="6">
        <v>-0.13400000000000001</v>
      </c>
      <c r="J19" s="6">
        <v>0.13420000000000001</v>
      </c>
      <c r="K19" s="85" t="str">
        <f t="shared" si="0"/>
        <v>Yes</v>
      </c>
    </row>
    <row r="20" spans="1:11" x14ac:dyDescent="0.25">
      <c r="A20" s="83" t="s">
        <v>372</v>
      </c>
      <c r="B20" s="21" t="s">
        <v>241</v>
      </c>
      <c r="C20" s="5">
        <v>12.604042806000001</v>
      </c>
      <c r="D20" s="5" t="str">
        <f>IF($B20="N/A","N/A",IF(C20&gt;5,"No",IF(C20&lt;1,"No","Yes")))</f>
        <v>No</v>
      </c>
      <c r="E20" s="5">
        <v>9.7855227881999998</v>
      </c>
      <c r="F20" s="5" t="str">
        <f>IF($B20="N/A","N/A",IF(E20&gt;5,"No",IF(E20&lt;1,"No","Yes")))</f>
        <v>No</v>
      </c>
      <c r="G20" s="5">
        <v>12.206572769999999</v>
      </c>
      <c r="H20" s="5" t="str">
        <f>IF($B20="N/A","N/A",IF(G20&gt;5,"No",IF(G20&lt;1,"No","Yes")))</f>
        <v>No</v>
      </c>
      <c r="I20" s="6">
        <v>-22.4</v>
      </c>
      <c r="J20" s="6">
        <v>24.74</v>
      </c>
      <c r="K20" s="85" t="str">
        <f t="shared" si="0"/>
        <v>Yes</v>
      </c>
    </row>
    <row r="21" spans="1:11" x14ac:dyDescent="0.25">
      <c r="A21" s="83" t="s">
        <v>374</v>
      </c>
      <c r="B21" s="21" t="s">
        <v>242</v>
      </c>
      <c r="C21" s="5">
        <v>74.673008323000005</v>
      </c>
      <c r="D21" s="5" t="str">
        <f>IF($B21="N/A","N/A",IF(C21&gt;98,"No",IF(C21&lt;8,"No","Yes")))</f>
        <v>Yes</v>
      </c>
      <c r="E21" s="5">
        <v>76.273458445000003</v>
      </c>
      <c r="F21" s="5" t="str">
        <f>IF($B21="N/A","N/A",IF(E21&gt;98,"No",IF(E21&lt;8,"No","Yes")))</f>
        <v>Yes</v>
      </c>
      <c r="G21" s="5">
        <v>76.369327073999997</v>
      </c>
      <c r="H21" s="5" t="str">
        <f>IF($B21="N/A","N/A",IF(G21&gt;98,"No",IF(G21&lt;8,"No","Yes")))</f>
        <v>Yes</v>
      </c>
      <c r="I21" s="6">
        <v>2.1429999999999998</v>
      </c>
      <c r="J21" s="6">
        <v>0.12570000000000001</v>
      </c>
      <c r="K21" s="85" t="str">
        <f t="shared" si="0"/>
        <v>Yes</v>
      </c>
    </row>
    <row r="22" spans="1:11" x14ac:dyDescent="0.25">
      <c r="A22" s="100" t="s">
        <v>375</v>
      </c>
      <c r="B22" s="106" t="s">
        <v>224</v>
      </c>
      <c r="C22" s="94">
        <v>2.1403091557999998</v>
      </c>
      <c r="D22" s="94" t="str">
        <f>IF($B22="N/A","N/A",IF(C22&gt;5,"No",IF(C22&lt;=0,"No","Yes")))</f>
        <v>Yes</v>
      </c>
      <c r="E22" s="94">
        <v>2.5469168900999999</v>
      </c>
      <c r="F22" s="94" t="str">
        <f>IF($B22="N/A","N/A",IF(E22&gt;5,"No",IF(E22&lt;=0,"No","Yes")))</f>
        <v>Yes</v>
      </c>
      <c r="G22" s="94">
        <v>1.5649452268999999</v>
      </c>
      <c r="H22" s="94" t="str">
        <f>IF($B22="N/A","N/A",IF(G22&gt;5,"No",IF(G22&lt;=0,"No","Yes")))</f>
        <v>Yes</v>
      </c>
      <c r="I22" s="95">
        <v>19</v>
      </c>
      <c r="J22" s="95">
        <v>-38.6</v>
      </c>
      <c r="K22" s="96" t="str">
        <f t="shared" si="0"/>
        <v>No</v>
      </c>
    </row>
    <row r="23" spans="1:11" ht="12" customHeight="1" x14ac:dyDescent="0.25">
      <c r="A23" s="177" t="s">
        <v>1619</v>
      </c>
      <c r="B23" s="178"/>
      <c r="C23" s="178"/>
      <c r="D23" s="178"/>
      <c r="E23" s="178"/>
      <c r="F23" s="178"/>
      <c r="G23" s="178"/>
      <c r="H23" s="178"/>
      <c r="I23" s="178"/>
      <c r="J23" s="178"/>
      <c r="K23" s="179"/>
    </row>
    <row r="24" spans="1:11" x14ac:dyDescent="0.25">
      <c r="A24" s="167" t="s">
        <v>1617</v>
      </c>
      <c r="B24" s="168"/>
      <c r="C24" s="168"/>
      <c r="D24" s="168"/>
      <c r="E24" s="168"/>
      <c r="F24" s="168"/>
      <c r="G24" s="168"/>
      <c r="H24" s="168"/>
      <c r="I24" s="168"/>
      <c r="J24" s="168"/>
      <c r="K24" s="169"/>
    </row>
    <row r="25" spans="1:11" x14ac:dyDescent="0.25">
      <c r="A25" s="170" t="s">
        <v>1705</v>
      </c>
      <c r="B25" s="170"/>
      <c r="C25" s="170"/>
      <c r="D25" s="170"/>
      <c r="E25" s="170"/>
      <c r="F25" s="170"/>
      <c r="G25" s="170"/>
      <c r="H25" s="170"/>
      <c r="I25" s="170"/>
      <c r="J25" s="170"/>
      <c r="K25" s="171"/>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2025-05-14T14:30:08Z</dcterms:modified>
  <dc:language>English</dc:language>
</cp:coreProperties>
</file>