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0" windowWidth="9630" windowHeight="5175"/>
  </bookViews>
  <sheets>
    <sheet name="TABLE10.1" sheetId="1" r:id="rId1"/>
  </sheets>
  <definedNames>
    <definedName name="_Regression_Int" localSheetId="0" hidden="1">1</definedName>
    <definedName name="_xlnm.Print_Area" localSheetId="0">TABLE10.1!$A$1:$K$151</definedName>
    <definedName name="Print_Area_MI" localSheetId="0">TABLE10.1!$A$1:$K$144</definedName>
  </definedNames>
  <calcPr calcId="125725"/>
</workbook>
</file>

<file path=xl/calcChain.xml><?xml version="1.0" encoding="utf-8"?>
<calcChain xmlns="http://schemas.openxmlformats.org/spreadsheetml/2006/main">
  <c r="I133" i="1"/>
  <c r="I92"/>
  <c r="I36"/>
  <c r="I132"/>
  <c r="I91"/>
  <c r="I35"/>
  <c r="I131"/>
  <c r="I90"/>
  <c r="I34"/>
  <c r="I130"/>
  <c r="I89"/>
  <c r="I33"/>
  <c r="I129"/>
  <c r="I88"/>
  <c r="I32"/>
  <c r="I128"/>
  <c r="I87"/>
  <c r="I31"/>
  <c r="I127"/>
  <c r="I86"/>
  <c r="I30"/>
  <c r="I126"/>
  <c r="I85"/>
  <c r="I29"/>
  <c r="I125"/>
  <c r="I84"/>
  <c r="I28"/>
  <c r="I124"/>
  <c r="I83"/>
  <c r="I27"/>
  <c r="I26"/>
  <c r="I25"/>
  <c r="I24"/>
  <c r="I23"/>
  <c r="I22"/>
  <c r="I82"/>
  <c r="I81"/>
  <c r="I80"/>
  <c r="I79"/>
  <c r="I78"/>
  <c r="I123"/>
  <c r="I122"/>
  <c r="I121"/>
  <c r="I119"/>
  <c r="I120"/>
</calcChain>
</file>

<file path=xl/sharedStrings.xml><?xml version="1.0" encoding="utf-8"?>
<sst xmlns="http://schemas.openxmlformats.org/spreadsheetml/2006/main" count="110" uniqueCount="48">
  <si>
    <t>Supplementary Medical Insurance (SMI) Medicare Enrollees, Hospital Outpatient Charges</t>
  </si>
  <si>
    <t>Type of</t>
  </si>
  <si>
    <t>Number of</t>
  </si>
  <si>
    <t>Program Payments</t>
  </si>
  <si>
    <t>Entitlement</t>
  </si>
  <si>
    <t xml:space="preserve">SMI </t>
  </si>
  <si>
    <t>Covered Charges</t>
  </si>
  <si>
    <t xml:space="preserve">   Amount</t>
  </si>
  <si>
    <t xml:space="preserve">  Per</t>
  </si>
  <si>
    <t xml:space="preserve"> As Percent</t>
  </si>
  <si>
    <t xml:space="preserve">and Year </t>
  </si>
  <si>
    <t>Enrollees</t>
  </si>
  <si>
    <t xml:space="preserve">  in Thousands</t>
  </si>
  <si>
    <t>in Thousands</t>
  </si>
  <si>
    <t xml:space="preserve"> of Charges</t>
  </si>
  <si>
    <t xml:space="preserve">Total SMI </t>
  </si>
  <si>
    <t>1976</t>
  </si>
  <si>
    <t>1978</t>
  </si>
  <si>
    <t>1980</t>
  </si>
  <si>
    <t>1982</t>
  </si>
  <si>
    <t>1984</t>
  </si>
  <si>
    <t>1986</t>
  </si>
  <si>
    <t>1987</t>
  </si>
  <si>
    <t>1988</t>
  </si>
  <si>
    <t>1989</t>
  </si>
  <si>
    <t>1990</t>
  </si>
  <si>
    <t>1991</t>
  </si>
  <si>
    <t>1992</t>
  </si>
  <si>
    <t>1993</t>
  </si>
  <si>
    <t>Aged</t>
  </si>
  <si>
    <t>See footnotes at end of table.</t>
  </si>
  <si>
    <t>Disabled</t>
  </si>
  <si>
    <t>1974</t>
  </si>
  <si>
    <t>Numbers may not add to totals because of rounding.</t>
  </si>
  <si>
    <t>dialysis facility services. Medicare program payments represent fee-for-service only and exclude amounts paid for managed care services.</t>
  </si>
  <si>
    <t xml:space="preserve">department operating room which are subject to the ambulatory surgical center (ASC) or blended ASC fee schedule and hospital-based renal </t>
  </si>
  <si>
    <t xml:space="preserve">SOURCE: Centers for Medicare &amp; Medicaid Services, Office of Information Services: Data from the Medicare Data Extract System; </t>
  </si>
  <si>
    <t>data development by the Office of Research, Development, and Information.</t>
  </si>
  <si>
    <t xml:space="preserve"> payments per enrollee.</t>
  </si>
  <si>
    <t xml:space="preserve">NOTES: Hospital outpatient services also include the facility component for those procedures performed in a hospital outpatient </t>
  </si>
  <si>
    <t>Table 10.1</t>
  </si>
  <si>
    <r>
      <t xml:space="preserve">Enrollee </t>
    </r>
    <r>
      <rPr>
        <vertAlign val="superscript"/>
        <sz val="8"/>
        <rFont val="Arial"/>
        <family val="2"/>
      </rPr>
      <t>2</t>
    </r>
  </si>
  <si>
    <r>
      <t xml:space="preserve">1974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</si>
  <si>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>1974 was the first full year of coverage for disabled beneficiaries under Medicare.</t>
    </r>
  </si>
  <si>
    <r>
      <t>2</t>
    </r>
    <r>
      <rPr>
        <sz val="7"/>
        <rFont val="Arial"/>
        <family val="2"/>
      </rPr>
      <t xml:space="preserve">Beginning with 1994, Medicare enrollees in managed care plans are not included in the denominator used to calculate average program </t>
    </r>
  </si>
  <si>
    <t xml:space="preserve"> and Program Payments, by Type of Entitlement: Selected Calendar Years 1974-2008</t>
  </si>
  <si>
    <t xml:space="preserve">  and Program Payments, by Type of Entitlement: Selected Calendar Years 1974-2008</t>
  </si>
  <si>
    <t>Table 10.1—Continued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</si>
</sst>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0.0_)"/>
    <numFmt numFmtId="165" formatCode="0.00_)"/>
    <numFmt numFmtId="166" formatCode=";;;"/>
    <numFmt numFmtId="167" formatCode="0_)"/>
    <numFmt numFmtId="168" formatCode="#,##0.0_);\(#,##0.0\)"/>
    <numFmt numFmtId="169" formatCode="_(* #,##0_);_(* \(#,##0\);_(* &quot;-&quot;??_);_(@_)"/>
  </numFmts>
  <fonts count="13">
    <font>
      <sz val="7"/>
      <name val="Helv"/>
    </font>
    <font>
      <sz val="10"/>
      <name val="Arial"/>
      <family val="2"/>
    </font>
    <font>
      <sz val="9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0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0" fillId="0" borderId="0" xfId="0" applyAlignment="1">
      <alignment vertical="top"/>
    </xf>
    <xf numFmtId="164" fontId="0" fillId="0" borderId="0" xfId="0" applyAlignment="1"/>
    <xf numFmtId="164" fontId="2" fillId="0" borderId="0" xfId="0" applyFont="1" applyBorder="1"/>
    <xf numFmtId="37" fontId="2" fillId="0" borderId="0" xfId="0" applyNumberFormat="1" applyFont="1" applyBorder="1" applyProtection="1"/>
    <xf numFmtId="164" fontId="0" fillId="0" borderId="0" xfId="0" applyBorder="1"/>
    <xf numFmtId="164" fontId="3" fillId="0" borderId="0" xfId="0" applyFont="1"/>
    <xf numFmtId="164" fontId="4" fillId="0" borderId="0" xfId="0" applyFont="1" applyAlignment="1" applyProtection="1">
      <alignment horizontal="centerContinuous" vertical="top"/>
    </xf>
    <xf numFmtId="165" fontId="4" fillId="0" borderId="0" xfId="0" applyNumberFormat="1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5" fillId="0" borderId="0" xfId="0" applyFont="1" applyAlignment="1"/>
    <xf numFmtId="164" fontId="7" fillId="0" borderId="1" xfId="0" applyFont="1" applyBorder="1" applyAlignment="1" applyProtection="1">
      <alignment horizontal="left"/>
    </xf>
    <xf numFmtId="164" fontId="7" fillId="0" borderId="1" xfId="0" applyFont="1" applyBorder="1"/>
    <xf numFmtId="164" fontId="7" fillId="0" borderId="1" xfId="0" applyFont="1" applyBorder="1" applyAlignment="1" applyProtection="1">
      <alignment horizontal="center"/>
    </xf>
    <xf numFmtId="164" fontId="8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/>
    <xf numFmtId="164" fontId="7" fillId="0" borderId="0" xfId="0" applyFont="1" applyAlignment="1" applyProtection="1">
      <alignment horizontal="center"/>
    </xf>
    <xf numFmtId="164" fontId="10" fillId="0" borderId="1" xfId="0" applyFont="1" applyBorder="1" applyAlignment="1" applyProtection="1">
      <alignment horizontal="left"/>
    </xf>
    <xf numFmtId="166" fontId="7" fillId="0" borderId="0" xfId="0" applyNumberFormat="1" applyFont="1" applyProtection="1"/>
    <xf numFmtId="37" fontId="7" fillId="0" borderId="0" xfId="0" applyNumberFormat="1" applyFont="1" applyProtection="1"/>
    <xf numFmtId="5" fontId="7" fillId="0" borderId="0" xfId="0" applyNumberFormat="1" applyFont="1" applyProtection="1"/>
    <xf numFmtId="164" fontId="7" fillId="0" borderId="0" xfId="0" applyFont="1" applyProtection="1"/>
    <xf numFmtId="164" fontId="8" fillId="0" borderId="0" xfId="0" applyFont="1" applyProtection="1"/>
    <xf numFmtId="167" fontId="7" fillId="0" borderId="0" xfId="0" applyNumberFormat="1" applyFont="1" applyProtection="1"/>
    <xf numFmtId="164" fontId="7" fillId="0" borderId="0" xfId="0" applyNumberFormat="1" applyFont="1" applyProtection="1"/>
    <xf numFmtId="168" fontId="7" fillId="0" borderId="0" xfId="0" applyNumberFormat="1" applyFont="1" applyProtection="1"/>
    <xf numFmtId="0" fontId="7" fillId="0" borderId="0" xfId="0" applyNumberFormat="1" applyFont="1" applyAlignment="1" applyProtection="1">
      <alignment horizontal="left"/>
    </xf>
    <xf numFmtId="164" fontId="7" fillId="0" borderId="0" xfId="0" applyFont="1" applyBorder="1"/>
    <xf numFmtId="37" fontId="7" fillId="0" borderId="0" xfId="0" applyNumberFormat="1" applyFont="1" applyBorder="1" applyProtection="1"/>
    <xf numFmtId="164" fontId="7" fillId="0" borderId="0" xfId="0" applyNumberFormat="1" applyFont="1" applyBorder="1" applyProtection="1"/>
    <xf numFmtId="164" fontId="8" fillId="0" borderId="0" xfId="0" applyFont="1" applyBorder="1" applyProtection="1"/>
    <xf numFmtId="164" fontId="11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Alignment="1" applyProtection="1">
      <alignment vertical="top"/>
    </xf>
    <xf numFmtId="164" fontId="8" fillId="0" borderId="0" xfId="0" applyFont="1" applyAlignment="1" applyProtection="1"/>
    <xf numFmtId="164" fontId="8" fillId="0" borderId="1" xfId="0" applyFont="1" applyBorder="1"/>
    <xf numFmtId="164" fontId="8" fillId="0" borderId="1" xfId="0" applyFont="1" applyBorder="1" applyAlignment="1" applyProtection="1">
      <alignment horizontal="left"/>
    </xf>
    <xf numFmtId="164" fontId="7" fillId="0" borderId="2" xfId="0" applyFont="1" applyBorder="1" applyAlignment="1" applyProtection="1">
      <alignment horizontal="left"/>
    </xf>
    <xf numFmtId="164" fontId="7" fillId="0" borderId="2" xfId="0" applyFont="1" applyBorder="1"/>
    <xf numFmtId="164" fontId="7" fillId="0" borderId="2" xfId="0" applyFont="1" applyBorder="1" applyAlignment="1" applyProtection="1">
      <alignment horizontal="center"/>
    </xf>
    <xf numFmtId="164" fontId="8" fillId="0" borderId="2" xfId="0" applyFont="1" applyBorder="1"/>
    <xf numFmtId="164" fontId="8" fillId="0" borderId="2" xfId="0" applyFont="1" applyBorder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166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4" fontId="7" fillId="0" borderId="0" xfId="0" quotePrefix="1" applyFont="1" applyBorder="1" applyAlignment="1" applyProtection="1">
      <alignment horizontal="left"/>
    </xf>
    <xf numFmtId="164" fontId="7" fillId="0" borderId="0" xfId="0" applyFont="1" applyBorder="1" applyProtection="1"/>
    <xf numFmtId="37" fontId="7" fillId="0" borderId="0" xfId="0" applyNumberFormat="1" applyFont="1"/>
    <xf numFmtId="169" fontId="7" fillId="0" borderId="0" xfId="1" applyNumberFormat="1" applyFont="1"/>
    <xf numFmtId="164" fontId="8" fillId="0" borderId="0" xfId="0" applyFont="1" applyAlignment="1" applyProtection="1">
      <alignment horizontal="left"/>
    </xf>
    <xf numFmtId="167" fontId="7" fillId="0" borderId="1" xfId="0" applyNumberFormat="1" applyFont="1" applyBorder="1" applyProtection="1"/>
    <xf numFmtId="164" fontId="8" fillId="0" borderId="1" xfId="0" applyNumberFormat="1" applyFont="1" applyBorder="1" applyProtection="1"/>
    <xf numFmtId="5" fontId="8" fillId="0" borderId="0" xfId="0" applyNumberFormat="1" applyFont="1" applyProtection="1"/>
    <xf numFmtId="164" fontId="8" fillId="0" borderId="0" xfId="0" applyNumberFormat="1" applyFont="1" applyProtection="1"/>
    <xf numFmtId="168" fontId="8" fillId="0" borderId="0" xfId="0" applyNumberFormat="1" applyFont="1" applyProtection="1"/>
    <xf numFmtId="37" fontId="7" fillId="0" borderId="0" xfId="0" applyNumberFormat="1" applyFont="1" applyAlignment="1" applyProtection="1">
      <alignment horizontal="left"/>
    </xf>
    <xf numFmtId="37" fontId="8" fillId="0" borderId="0" xfId="0" applyNumberFormat="1" applyFont="1" applyProtection="1"/>
    <xf numFmtId="164" fontId="12" fillId="0" borderId="1" xfId="0" applyFont="1" applyBorder="1" applyAlignment="1" applyProtection="1">
      <alignment horizontal="left"/>
    </xf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center"/>
    </xf>
    <xf numFmtId="164" fontId="5" fillId="0" borderId="0" xfId="0" applyFont="1" applyProtection="1"/>
    <xf numFmtId="164" fontId="12" fillId="0" borderId="0" xfId="0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NumberFormat="1" applyFont="1" applyProtection="1"/>
    <xf numFmtId="37" fontId="8" fillId="0" borderId="0" xfId="0" applyNumberFormat="1" applyFont="1" applyBorder="1" applyProtection="1"/>
    <xf numFmtId="164" fontId="8" fillId="0" borderId="0" xfId="0" applyFont="1" applyBorder="1"/>
    <xf numFmtId="37" fontId="5" fillId="0" borderId="0" xfId="0" applyNumberFormat="1" applyFont="1" applyProtection="1"/>
    <xf numFmtId="164" fontId="4" fillId="0" borderId="0" xfId="0" applyFont="1" applyAlignment="1" applyProtection="1">
      <alignment horizontal="center"/>
    </xf>
    <xf numFmtId="164" fontId="4" fillId="0" borderId="3" xfId="0" applyFont="1" applyBorder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8" transitionEvaluation="1"/>
  <dimension ref="A1:BV155"/>
  <sheetViews>
    <sheetView showGridLines="0" tabSelected="1" topLeftCell="A88" zoomScale="120" zoomScaleNormal="120" workbookViewId="0">
      <selection activeCell="C104" sqref="C104"/>
    </sheetView>
  </sheetViews>
  <sheetFormatPr defaultColWidth="9.796875" defaultRowHeight="9"/>
  <cols>
    <col min="1" max="1" width="11.796875" style="73" customWidth="1"/>
    <col min="2" max="2" width="7" style="73" customWidth="1"/>
    <col min="3" max="3" width="14.3984375" style="73" customWidth="1"/>
    <col min="4" max="4" width="7" style="73" customWidth="1"/>
    <col min="5" max="5" width="15.796875" style="73" customWidth="1"/>
    <col min="6" max="6" width="9" style="73" customWidth="1"/>
    <col min="7" max="7" width="16" style="73" customWidth="1"/>
    <col min="8" max="8" width="8" style="73" customWidth="1"/>
    <col min="9" max="9" width="7.796875" style="73" customWidth="1"/>
    <col min="10" max="10" width="6" style="73" customWidth="1"/>
    <col min="11" max="11" width="13" style="73" customWidth="1"/>
    <col min="12" max="13" width="9.796875" style="73"/>
  </cols>
  <sheetData>
    <row r="1" spans="1:74" s="4" customFormat="1" ht="12.75" customHeight="1">
      <c r="A1" s="10" t="s">
        <v>40</v>
      </c>
      <c r="B1" s="11"/>
      <c r="C1" s="12"/>
      <c r="D1" s="12"/>
      <c r="E1" s="13"/>
      <c r="F1" s="13"/>
      <c r="G1" s="12"/>
      <c r="H1" s="12"/>
      <c r="I1" s="14"/>
      <c r="J1" s="13"/>
      <c r="K1" s="13"/>
      <c r="L1" s="15"/>
      <c r="M1" s="15"/>
    </row>
    <row r="2" spans="1:74" s="5" customFormat="1" ht="12" customHeight="1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16"/>
      <c r="M2" s="16"/>
    </row>
    <row r="3" spans="1:74" s="4" customFormat="1" ht="14.25" customHeight="1">
      <c r="A3" s="79" t="s">
        <v>45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15"/>
      <c r="M3" s="15"/>
    </row>
    <row r="4" spans="1:74" ht="12">
      <c r="A4" s="17" t="s">
        <v>1</v>
      </c>
      <c r="B4" s="18"/>
      <c r="C4" s="19" t="s">
        <v>2</v>
      </c>
      <c r="D4" s="18"/>
      <c r="E4" s="18"/>
      <c r="F4" s="18"/>
      <c r="G4" s="18"/>
      <c r="H4" s="17" t="s">
        <v>3</v>
      </c>
      <c r="I4" s="18"/>
      <c r="J4" s="18"/>
      <c r="K4" s="18"/>
      <c r="L4" s="20"/>
      <c r="M4" s="20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">
      <c r="A5" s="21" t="s">
        <v>4</v>
      </c>
      <c r="B5" s="22"/>
      <c r="C5" s="23" t="s">
        <v>5</v>
      </c>
      <c r="D5" s="22"/>
      <c r="E5" s="21" t="s">
        <v>6</v>
      </c>
      <c r="F5" s="22"/>
      <c r="G5" s="19" t="s">
        <v>7</v>
      </c>
      <c r="H5" s="18"/>
      <c r="I5" s="19" t="s">
        <v>8</v>
      </c>
      <c r="J5" s="18"/>
      <c r="K5" s="17" t="s">
        <v>9</v>
      </c>
      <c r="L5" s="20"/>
      <c r="M5" s="20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95" customHeight="1">
      <c r="A6" s="21" t="s">
        <v>10</v>
      </c>
      <c r="B6" s="22"/>
      <c r="C6" s="23" t="s">
        <v>11</v>
      </c>
      <c r="D6" s="22"/>
      <c r="E6" s="21" t="s">
        <v>12</v>
      </c>
      <c r="F6" s="22"/>
      <c r="G6" s="23" t="s">
        <v>13</v>
      </c>
      <c r="H6" s="22"/>
      <c r="I6" s="21" t="s">
        <v>41</v>
      </c>
      <c r="J6" s="22"/>
      <c r="K6" s="21" t="s">
        <v>14</v>
      </c>
      <c r="L6" s="20"/>
      <c r="M6" s="20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">
      <c r="A7" s="24" t="s">
        <v>15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20"/>
      <c r="M7" s="20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" customHeight="1">
      <c r="A8" s="21" t="s">
        <v>42</v>
      </c>
      <c r="B8" s="25"/>
      <c r="C8" s="26">
        <v>23166564</v>
      </c>
      <c r="D8" s="25"/>
      <c r="E8" s="27">
        <v>535296</v>
      </c>
      <c r="F8" s="27"/>
      <c r="G8" s="27">
        <v>323383</v>
      </c>
      <c r="H8" s="22"/>
      <c r="I8" s="27">
        <v>13.96</v>
      </c>
      <c r="J8" s="22"/>
      <c r="K8" s="28">
        <v>60.4</v>
      </c>
      <c r="L8" s="29"/>
      <c r="M8" s="2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2" customHeight="1">
      <c r="A9" s="21" t="s">
        <v>16</v>
      </c>
      <c r="B9" s="25"/>
      <c r="C9" s="26">
        <v>24614378</v>
      </c>
      <c r="D9" s="25"/>
      <c r="E9" s="26">
        <v>974708</v>
      </c>
      <c r="F9" s="26"/>
      <c r="G9" s="26">
        <v>630323</v>
      </c>
      <c r="H9" s="22"/>
      <c r="I9" s="30">
        <v>25.61</v>
      </c>
      <c r="J9" s="22"/>
      <c r="K9" s="28">
        <v>64.7</v>
      </c>
      <c r="L9" s="29"/>
      <c r="M9" s="20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" customHeight="1">
      <c r="A10" s="21" t="s">
        <v>17</v>
      </c>
      <c r="B10" s="25"/>
      <c r="C10" s="26">
        <v>26074085</v>
      </c>
      <c r="D10" s="25"/>
      <c r="E10" s="26">
        <v>1384067</v>
      </c>
      <c r="F10" s="26"/>
      <c r="G10" s="26">
        <v>923658</v>
      </c>
      <c r="H10" s="22"/>
      <c r="I10" s="30">
        <v>35.42</v>
      </c>
      <c r="J10" s="22"/>
      <c r="K10" s="28">
        <v>66.7</v>
      </c>
      <c r="L10" s="29"/>
      <c r="M10" s="20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customHeight="1">
      <c r="A11" s="21" t="s">
        <v>18</v>
      </c>
      <c r="B11" s="25"/>
      <c r="C11" s="26">
        <v>27399658</v>
      </c>
      <c r="D11" s="25"/>
      <c r="E11" s="26">
        <v>2076396</v>
      </c>
      <c r="F11" s="26"/>
      <c r="G11" s="26">
        <v>1441986</v>
      </c>
      <c r="H11" s="22"/>
      <c r="I11" s="30">
        <v>51.75</v>
      </c>
      <c r="J11" s="22"/>
      <c r="K11" s="28">
        <v>69.400000000000006</v>
      </c>
      <c r="L11" s="29"/>
      <c r="M11" s="20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customHeight="1">
      <c r="A12" s="21" t="s">
        <v>19</v>
      </c>
      <c r="B12" s="25"/>
      <c r="C12" s="26">
        <v>28412282</v>
      </c>
      <c r="D12" s="25"/>
      <c r="E12" s="26">
        <v>3164530</v>
      </c>
      <c r="F12" s="26"/>
      <c r="G12" s="26">
        <v>2203260</v>
      </c>
      <c r="H12" s="22"/>
      <c r="I12" s="30">
        <v>77.55</v>
      </c>
      <c r="J12" s="22"/>
      <c r="K12" s="28">
        <v>69.599999999999994</v>
      </c>
      <c r="L12" s="29"/>
      <c r="M12" s="20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" customHeight="1">
      <c r="A13" s="21" t="s">
        <v>20</v>
      </c>
      <c r="B13" s="25"/>
      <c r="C13" s="26">
        <v>29415397</v>
      </c>
      <c r="D13" s="25"/>
      <c r="E13" s="26">
        <v>5129210</v>
      </c>
      <c r="F13" s="26"/>
      <c r="G13" s="26">
        <v>3387146</v>
      </c>
      <c r="H13" s="22"/>
      <c r="I13" s="30">
        <v>115.15</v>
      </c>
      <c r="J13" s="22"/>
      <c r="K13" s="31">
        <v>66</v>
      </c>
      <c r="L13" s="29"/>
      <c r="M13" s="20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customHeight="1">
      <c r="A14" s="21" t="s">
        <v>21</v>
      </c>
      <c r="B14" s="25"/>
      <c r="C14" s="26">
        <v>30589728</v>
      </c>
      <c r="D14" s="25"/>
      <c r="E14" s="26">
        <v>8115976</v>
      </c>
      <c r="F14" s="26"/>
      <c r="G14" s="26">
        <v>4881605</v>
      </c>
      <c r="H14" s="22"/>
      <c r="I14" s="30">
        <v>159.58000000000001</v>
      </c>
      <c r="J14" s="22"/>
      <c r="K14" s="28">
        <v>60.1</v>
      </c>
      <c r="L14" s="29"/>
      <c r="M14" s="20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customHeight="1">
      <c r="A15" s="21" t="s">
        <v>22</v>
      </c>
      <c r="B15" s="25"/>
      <c r="C15" s="26">
        <v>31169960</v>
      </c>
      <c r="D15" s="25"/>
      <c r="E15" s="26">
        <v>9794832</v>
      </c>
      <c r="F15" s="26"/>
      <c r="G15" s="26">
        <v>5690786</v>
      </c>
      <c r="H15" s="22"/>
      <c r="I15" s="30">
        <v>183</v>
      </c>
      <c r="J15" s="32"/>
      <c r="K15" s="32">
        <v>58.1</v>
      </c>
      <c r="L15" s="29"/>
      <c r="M15" s="20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customHeight="1">
      <c r="A16" s="21" t="s">
        <v>23</v>
      </c>
      <c r="B16" s="25"/>
      <c r="C16" s="26">
        <v>31617082</v>
      </c>
      <c r="D16" s="25"/>
      <c r="E16" s="26">
        <v>11833919</v>
      </c>
      <c r="F16" s="26"/>
      <c r="G16" s="26">
        <v>6371704</v>
      </c>
      <c r="H16" s="22"/>
      <c r="I16" s="26">
        <v>202</v>
      </c>
      <c r="J16" s="26"/>
      <c r="K16" s="31">
        <v>53.8</v>
      </c>
      <c r="L16" s="29"/>
      <c r="M16" s="20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customHeight="1">
      <c r="A17" s="21" t="s">
        <v>24</v>
      </c>
      <c r="B17" s="25"/>
      <c r="C17" s="26">
        <v>32098770</v>
      </c>
      <c r="D17" s="25"/>
      <c r="E17" s="26">
        <v>14195252</v>
      </c>
      <c r="F17" s="26"/>
      <c r="G17" s="26">
        <v>7160586</v>
      </c>
      <c r="H17" s="26"/>
      <c r="I17" s="26">
        <v>223</v>
      </c>
      <c r="J17" s="26"/>
      <c r="K17" s="31">
        <v>50.4</v>
      </c>
      <c r="L17" s="29"/>
      <c r="M17" s="20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customHeight="1">
      <c r="A18" s="21" t="s">
        <v>25</v>
      </c>
      <c r="B18" s="25"/>
      <c r="C18" s="26">
        <v>32635800</v>
      </c>
      <c r="D18" s="25"/>
      <c r="E18" s="26">
        <v>18346471</v>
      </c>
      <c r="F18" s="26"/>
      <c r="G18" s="26">
        <v>8171088</v>
      </c>
      <c r="H18" s="26"/>
      <c r="I18" s="26">
        <v>250</v>
      </c>
      <c r="J18" s="26"/>
      <c r="K18" s="31">
        <v>44.5</v>
      </c>
      <c r="L18" s="29"/>
      <c r="M18" s="6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customHeight="1">
      <c r="A19" s="21" t="s">
        <v>26</v>
      </c>
      <c r="B19" s="25"/>
      <c r="C19" s="26">
        <v>33239840</v>
      </c>
      <c r="D19" s="26"/>
      <c r="E19" s="26">
        <v>22016673</v>
      </c>
      <c r="F19" s="26"/>
      <c r="G19" s="26">
        <v>8612320</v>
      </c>
      <c r="H19" s="26"/>
      <c r="I19" s="26">
        <v>259</v>
      </c>
      <c r="J19" s="26"/>
      <c r="K19" s="31">
        <v>39.1</v>
      </c>
      <c r="L19" s="29"/>
      <c r="M19" s="6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" customHeight="1">
      <c r="A20" s="21" t="s">
        <v>27</v>
      </c>
      <c r="B20" s="25"/>
      <c r="C20" s="26">
        <v>33956460</v>
      </c>
      <c r="D20" s="26"/>
      <c r="E20" s="26">
        <v>26799501</v>
      </c>
      <c r="F20" s="26"/>
      <c r="G20" s="26">
        <v>9941391</v>
      </c>
      <c r="H20" s="26"/>
      <c r="I20" s="26">
        <v>293</v>
      </c>
      <c r="J20" s="26"/>
      <c r="K20" s="31">
        <v>37.1</v>
      </c>
      <c r="L20" s="29"/>
      <c r="M20" s="6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12" customHeight="1">
      <c r="A21" s="21" t="s">
        <v>28</v>
      </c>
      <c r="B21" s="22"/>
      <c r="C21" s="26">
        <v>34642500</v>
      </c>
      <c r="D21" s="26"/>
      <c r="E21" s="26">
        <v>32026576</v>
      </c>
      <c r="F21" s="26"/>
      <c r="G21" s="26">
        <v>10938545</v>
      </c>
      <c r="H21" s="22"/>
      <c r="I21" s="30">
        <v>316</v>
      </c>
      <c r="J21" s="22"/>
      <c r="K21" s="28">
        <v>34.200000000000003</v>
      </c>
      <c r="L21" s="29"/>
      <c r="M21" s="20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12" customHeight="1">
      <c r="A22" s="33">
        <v>1994</v>
      </c>
      <c r="B22" s="22"/>
      <c r="C22" s="26">
        <v>35178600</v>
      </c>
      <c r="D22" s="26"/>
      <c r="E22" s="26">
        <v>36232649</v>
      </c>
      <c r="F22" s="26"/>
      <c r="G22" s="26">
        <v>11813522</v>
      </c>
      <c r="H22" s="26"/>
      <c r="I22" s="26">
        <f>(G22/32304800)*1000</f>
        <v>365.68937123894904</v>
      </c>
      <c r="J22" s="26"/>
      <c r="K22" s="31">
        <v>32.6</v>
      </c>
      <c r="L22" s="29"/>
      <c r="M22" s="63"/>
      <c r="N22" s="3"/>
      <c r="O22" s="3"/>
      <c r="P22" s="3"/>
      <c r="Q22" s="3"/>
      <c r="R22" s="3"/>
      <c r="S22" s="3"/>
      <c r="T22" s="3"/>
      <c r="U22" s="3"/>
      <c r="V22" s="3"/>
      <c r="W22" s="3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s="8" customFormat="1" ht="12" customHeight="1">
      <c r="A23" s="33">
        <v>1995</v>
      </c>
      <c r="B23" s="34"/>
      <c r="C23" s="35">
        <v>35711060</v>
      </c>
      <c r="D23" s="35"/>
      <c r="E23" s="35">
        <v>40576180</v>
      </c>
      <c r="F23" s="35"/>
      <c r="G23" s="35">
        <v>12933358</v>
      </c>
      <c r="H23" s="35"/>
      <c r="I23" s="26">
        <f>(G23/32207880)*1000</f>
        <v>401.55881107356333</v>
      </c>
      <c r="J23" s="35"/>
      <c r="K23" s="36">
        <v>31.9</v>
      </c>
      <c r="L23" s="37"/>
      <c r="M23" s="75"/>
      <c r="N23" s="7"/>
      <c r="O23" s="7"/>
      <c r="P23" s="7"/>
      <c r="Q23" s="7"/>
      <c r="R23" s="7"/>
      <c r="S23" s="7"/>
      <c r="T23" s="7"/>
      <c r="U23" s="7"/>
      <c r="V23" s="7"/>
      <c r="W23" s="7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</row>
    <row r="24" spans="1:74" s="8" customFormat="1" ht="12" customHeight="1">
      <c r="A24" s="33">
        <v>1996</v>
      </c>
      <c r="B24" s="34"/>
      <c r="C24" s="35">
        <v>36164700</v>
      </c>
      <c r="D24" s="35"/>
      <c r="E24" s="35">
        <v>44564665</v>
      </c>
      <c r="F24" s="35"/>
      <c r="G24" s="35">
        <v>13896048</v>
      </c>
      <c r="H24" s="35"/>
      <c r="I24" s="26">
        <f>(G24/31775280)*1000</f>
        <v>437.32259794406218</v>
      </c>
      <c r="J24" s="35"/>
      <c r="K24" s="36">
        <v>31.2</v>
      </c>
      <c r="L24" s="37"/>
      <c r="M24" s="75"/>
      <c r="N24" s="7"/>
      <c r="O24" s="7"/>
      <c r="P24" s="7"/>
      <c r="Q24" s="7"/>
      <c r="R24" s="7"/>
      <c r="S24" s="7"/>
      <c r="T24" s="7"/>
      <c r="U24" s="7"/>
      <c r="V24" s="7"/>
      <c r="W24" s="7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</row>
    <row r="25" spans="1:74" s="8" customFormat="1" ht="12" customHeight="1">
      <c r="A25" s="33">
        <v>1997</v>
      </c>
      <c r="B25" s="34"/>
      <c r="C25" s="35">
        <v>36478460</v>
      </c>
      <c r="D25" s="35"/>
      <c r="E25" s="35">
        <v>47888129</v>
      </c>
      <c r="F25" s="35"/>
      <c r="G25" s="35">
        <v>14382561</v>
      </c>
      <c r="H25" s="35"/>
      <c r="I25" s="26">
        <f>(G25/31022040)*1000</f>
        <v>463.62395896594808</v>
      </c>
      <c r="J25" s="35"/>
      <c r="K25" s="36">
        <v>30</v>
      </c>
      <c r="L25" s="37"/>
      <c r="M25" s="75"/>
      <c r="N25" s="7"/>
      <c r="O25" s="7"/>
      <c r="P25" s="7"/>
      <c r="Q25" s="7"/>
      <c r="R25" s="7"/>
      <c r="S25" s="7"/>
      <c r="T25" s="7"/>
      <c r="U25" s="7"/>
      <c r="V25" s="7"/>
      <c r="W25" s="7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</row>
    <row r="26" spans="1:74" s="8" customFormat="1" ht="12" customHeight="1">
      <c r="A26" s="33">
        <v>1998</v>
      </c>
      <c r="B26" s="34"/>
      <c r="C26" s="35">
        <v>36793540</v>
      </c>
      <c r="D26" s="35"/>
      <c r="E26" s="35">
        <v>50607564</v>
      </c>
      <c r="F26" s="35"/>
      <c r="G26" s="35">
        <v>14212983</v>
      </c>
      <c r="H26" s="35"/>
      <c r="I26" s="26">
        <f>(G26/30304340)*1000</f>
        <v>469.00816846695886</v>
      </c>
      <c r="J26" s="35"/>
      <c r="K26" s="36">
        <v>28.1</v>
      </c>
      <c r="L26" s="37"/>
      <c r="M26" s="75"/>
      <c r="N26" s="7"/>
      <c r="O26" s="7"/>
      <c r="P26" s="7"/>
      <c r="Q26" s="7"/>
      <c r="R26" s="7"/>
      <c r="S26" s="7"/>
      <c r="T26" s="7"/>
      <c r="U26" s="7"/>
      <c r="V26" s="7"/>
      <c r="W26" s="7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</row>
    <row r="27" spans="1:74" s="8" customFormat="1" ht="12" customHeight="1">
      <c r="A27" s="33">
        <v>1999</v>
      </c>
      <c r="B27" s="34"/>
      <c r="C27" s="35">
        <v>37054200</v>
      </c>
      <c r="D27" s="35"/>
      <c r="E27" s="35">
        <v>54744210</v>
      </c>
      <c r="F27" s="35"/>
      <c r="G27" s="35">
        <v>14617464</v>
      </c>
      <c r="H27" s="35"/>
      <c r="I27" s="26">
        <f>(G27/30083220)*1000</f>
        <v>485.90091087323759</v>
      </c>
      <c r="J27" s="35"/>
      <c r="K27" s="36">
        <v>26.7</v>
      </c>
      <c r="L27" s="37"/>
      <c r="M27" s="75"/>
      <c r="N27" s="7"/>
      <c r="O27" s="7"/>
      <c r="P27" s="7"/>
      <c r="Q27" s="7"/>
      <c r="R27" s="7"/>
      <c r="S27" s="7"/>
      <c r="T27" s="7"/>
      <c r="U27" s="7"/>
      <c r="V27" s="7"/>
      <c r="W27" s="7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</row>
    <row r="28" spans="1:74" s="8" customFormat="1" ht="12" customHeight="1">
      <c r="A28" s="33">
        <v>2000</v>
      </c>
      <c r="B28" s="34"/>
      <c r="C28" s="35">
        <v>37369220</v>
      </c>
      <c r="D28" s="35"/>
      <c r="E28" s="35">
        <v>60728234</v>
      </c>
      <c r="F28" s="35"/>
      <c r="G28" s="35">
        <v>14969335</v>
      </c>
      <c r="H28" s="35"/>
      <c r="I28" s="26">
        <f>(G28/30477540)*1000</f>
        <v>491.15955552843178</v>
      </c>
      <c r="J28" s="35"/>
      <c r="K28" s="36">
        <v>24.6</v>
      </c>
      <c r="L28" s="37"/>
      <c r="M28" s="75"/>
      <c r="N28" s="7"/>
      <c r="O28" s="7"/>
      <c r="P28" s="7"/>
      <c r="Q28" s="7"/>
      <c r="R28" s="7"/>
      <c r="S28" s="7"/>
      <c r="T28" s="7"/>
      <c r="U28" s="7"/>
      <c r="V28" s="7"/>
      <c r="W28" s="7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</row>
    <row r="29" spans="1:74" s="8" customFormat="1" ht="12" customHeight="1">
      <c r="A29" s="33">
        <v>2001</v>
      </c>
      <c r="B29" s="34"/>
      <c r="C29" s="35">
        <v>37697860</v>
      </c>
      <c r="D29" s="35"/>
      <c r="E29" s="35">
        <v>71066998</v>
      </c>
      <c r="F29" s="35"/>
      <c r="G29" s="35">
        <v>17739919</v>
      </c>
      <c r="H29" s="35"/>
      <c r="I29" s="26">
        <f>(G29/31513140)*1000</f>
        <v>562.93720651131559</v>
      </c>
      <c r="J29" s="35"/>
      <c r="K29" s="36">
        <v>25</v>
      </c>
      <c r="L29" s="37"/>
      <c r="M29" s="75"/>
      <c r="N29" s="7"/>
      <c r="O29" s="7"/>
      <c r="P29" s="7"/>
      <c r="Q29" s="7"/>
      <c r="R29" s="7"/>
      <c r="S29" s="7"/>
      <c r="T29" s="7"/>
      <c r="U29" s="7"/>
      <c r="V29" s="7"/>
      <c r="W29" s="7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</row>
    <row r="30" spans="1:74" s="8" customFormat="1" ht="12" customHeight="1">
      <c r="A30" s="33">
        <v>2002</v>
      </c>
      <c r="B30" s="34"/>
      <c r="C30" s="35">
        <v>38088000</v>
      </c>
      <c r="D30" s="35"/>
      <c r="E30" s="35">
        <v>92787173</v>
      </c>
      <c r="F30" s="35"/>
      <c r="G30" s="35">
        <v>20211036</v>
      </c>
      <c r="H30" s="35"/>
      <c r="I30" s="26">
        <f>(G30/32562440)*1000</f>
        <v>620.68555059141761</v>
      </c>
      <c r="J30" s="35"/>
      <c r="K30" s="36">
        <v>21.8</v>
      </c>
      <c r="L30" s="37"/>
      <c r="M30" s="75"/>
      <c r="N30" s="7"/>
      <c r="O30" s="7"/>
      <c r="P30" s="7"/>
      <c r="Q30" s="7"/>
      <c r="R30" s="7"/>
      <c r="S30" s="7"/>
      <c r="T30" s="7"/>
      <c r="U30" s="7"/>
      <c r="V30" s="7"/>
      <c r="W30" s="7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</row>
    <row r="31" spans="1:74" s="8" customFormat="1" ht="12" customHeight="1">
      <c r="A31" s="33">
        <v>2003</v>
      </c>
      <c r="B31" s="34"/>
      <c r="C31" s="35">
        <v>38629380</v>
      </c>
      <c r="D31" s="35"/>
      <c r="E31" s="35">
        <v>113298000</v>
      </c>
      <c r="F31" s="35"/>
      <c r="G31" s="35">
        <v>22763222</v>
      </c>
      <c r="H31" s="35"/>
      <c r="I31" s="26">
        <f>(G31/33317880)*1000</f>
        <v>683.21339773118814</v>
      </c>
      <c r="J31" s="35"/>
      <c r="K31" s="36">
        <v>20.100000000000001</v>
      </c>
      <c r="L31" s="37"/>
      <c r="M31" s="75"/>
      <c r="N31" s="7"/>
      <c r="O31" s="7"/>
      <c r="P31" s="7"/>
      <c r="Q31" s="7"/>
      <c r="R31" s="7"/>
      <c r="S31" s="7"/>
      <c r="T31" s="7"/>
      <c r="U31" s="7"/>
      <c r="V31" s="7"/>
      <c r="W31" s="7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</row>
    <row r="32" spans="1:74" s="8" customFormat="1" ht="12" customHeight="1">
      <c r="A32" s="33">
        <v>2004</v>
      </c>
      <c r="B32" s="34"/>
      <c r="C32" s="35">
        <v>39100863</v>
      </c>
      <c r="D32" s="35"/>
      <c r="E32" s="35">
        <v>138009804</v>
      </c>
      <c r="F32" s="35"/>
      <c r="G32" s="35">
        <v>25963191</v>
      </c>
      <c r="H32" s="35"/>
      <c r="I32" s="26">
        <f>(G32/33716766)*1000</f>
        <v>770.03799830624325</v>
      </c>
      <c r="J32" s="35"/>
      <c r="K32" s="36">
        <v>18.8</v>
      </c>
      <c r="L32" s="37"/>
      <c r="M32" s="75"/>
      <c r="N32" s="7"/>
      <c r="O32" s="7"/>
      <c r="P32" s="7"/>
      <c r="Q32" s="7"/>
      <c r="R32" s="7"/>
      <c r="S32" s="7"/>
      <c r="T32" s="7"/>
      <c r="U32" s="7"/>
      <c r="V32" s="7"/>
      <c r="W32" s="7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</row>
    <row r="33" spans="1:74" s="8" customFormat="1" ht="12" customHeight="1">
      <c r="A33" s="33">
        <v>2005</v>
      </c>
      <c r="B33" s="34"/>
      <c r="C33" s="35">
        <v>39730362</v>
      </c>
      <c r="D33" s="35"/>
      <c r="E33" s="35">
        <v>165827447</v>
      </c>
      <c r="F33" s="35"/>
      <c r="G33" s="35">
        <v>28584759</v>
      </c>
      <c r="H33" s="35"/>
      <c r="I33" s="26">
        <f>(G33/33915573)*1000</f>
        <v>842.82105450496147</v>
      </c>
      <c r="J33" s="35"/>
      <c r="K33" s="36">
        <v>17.2</v>
      </c>
      <c r="L33" s="37"/>
      <c r="M33" s="75"/>
      <c r="N33" s="7"/>
      <c r="O33" s="7"/>
      <c r="P33" s="7"/>
      <c r="Q33" s="7"/>
      <c r="R33" s="7"/>
      <c r="S33" s="7"/>
      <c r="T33" s="7"/>
      <c r="U33" s="7"/>
      <c r="V33" s="7"/>
      <c r="W33" s="7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</row>
    <row r="34" spans="1:74" s="8" customFormat="1" ht="12" customHeight="1">
      <c r="A34" s="33">
        <v>2006</v>
      </c>
      <c r="B34" s="34"/>
      <c r="C34" s="35">
        <v>40398230</v>
      </c>
      <c r="D34" s="35"/>
      <c r="E34" s="35">
        <v>183400542</v>
      </c>
      <c r="F34" s="35"/>
      <c r="G34" s="35">
        <v>29991921</v>
      </c>
      <c r="H34" s="35"/>
      <c r="I34" s="26">
        <f>(G34/32908153)*1000</f>
        <v>911.38268987627464</v>
      </c>
      <c r="J34" s="35"/>
      <c r="K34" s="36">
        <v>16.399999999999999</v>
      </c>
      <c r="L34" s="37"/>
      <c r="M34" s="75"/>
      <c r="N34" s="7"/>
      <c r="O34" s="7"/>
      <c r="P34" s="7"/>
      <c r="Q34" s="7"/>
      <c r="R34" s="7"/>
      <c r="S34" s="7"/>
      <c r="T34" s="7"/>
      <c r="U34" s="7"/>
      <c r="V34" s="7"/>
      <c r="W34" s="7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</row>
    <row r="35" spans="1:74" s="8" customFormat="1" ht="12" customHeight="1">
      <c r="A35" s="33">
        <v>2007</v>
      </c>
      <c r="B35" s="34"/>
      <c r="C35" s="35">
        <v>41109320</v>
      </c>
      <c r="D35" s="35"/>
      <c r="E35" s="35">
        <v>200680151</v>
      </c>
      <c r="F35" s="35"/>
      <c r="G35" s="35">
        <v>31612975</v>
      </c>
      <c r="H35" s="35"/>
      <c r="I35" s="26">
        <f>(G35/32337535)*1000</f>
        <v>977.5938394809624</v>
      </c>
      <c r="J35" s="35"/>
      <c r="K35" s="36">
        <v>15.8</v>
      </c>
      <c r="L35" s="37"/>
      <c r="M35" s="75"/>
      <c r="N35" s="7"/>
      <c r="O35" s="7"/>
      <c r="P35" s="7"/>
      <c r="Q35" s="7"/>
      <c r="R35" s="7"/>
      <c r="S35" s="7"/>
      <c r="T35" s="7"/>
      <c r="U35" s="7"/>
      <c r="V35" s="7"/>
      <c r="W35" s="7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</row>
    <row r="36" spans="1:74" s="8" customFormat="1" ht="12" customHeight="1">
      <c r="A36" s="33">
        <v>2008</v>
      </c>
      <c r="B36" s="34"/>
      <c r="C36" s="35">
        <v>42019718</v>
      </c>
      <c r="D36" s="35"/>
      <c r="E36" s="35">
        <v>221868880</v>
      </c>
      <c r="F36" s="35"/>
      <c r="G36" s="35">
        <v>33635766</v>
      </c>
      <c r="H36" s="35"/>
      <c r="I36" s="26">
        <f>(G36/31928597)*1000</f>
        <v>1053.4683374906829</v>
      </c>
      <c r="J36" s="35"/>
      <c r="K36" s="36">
        <v>15.2</v>
      </c>
      <c r="L36" s="37"/>
      <c r="M36" s="75"/>
      <c r="N36" s="7"/>
      <c r="O36" s="7"/>
      <c r="P36" s="7"/>
      <c r="Q36" s="7"/>
      <c r="R36" s="7"/>
      <c r="S36" s="7"/>
      <c r="T36" s="7"/>
      <c r="U36" s="7"/>
      <c r="V36" s="7"/>
      <c r="W36" s="7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</row>
    <row r="37" spans="1:74" s="8" customFormat="1" ht="12" customHeight="1">
      <c r="A37" s="21" t="s">
        <v>30</v>
      </c>
      <c r="B37" s="34"/>
      <c r="C37" s="35"/>
      <c r="D37" s="35"/>
      <c r="E37" s="35"/>
      <c r="F37" s="35"/>
      <c r="G37" s="35"/>
      <c r="H37" s="35"/>
      <c r="I37" s="26"/>
      <c r="J37" s="35"/>
      <c r="K37" s="36"/>
      <c r="L37" s="37"/>
      <c r="M37" s="75"/>
      <c r="N37" s="7"/>
      <c r="O37" s="7"/>
      <c r="P37" s="7"/>
      <c r="Q37" s="7"/>
      <c r="R37" s="7"/>
      <c r="S37" s="7"/>
      <c r="T37" s="7"/>
      <c r="U37" s="7"/>
      <c r="V37" s="7"/>
      <c r="W37" s="7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</row>
    <row r="38" spans="1:74" s="8" customFormat="1" ht="10.35" customHeight="1">
      <c r="A38" s="33"/>
      <c r="B38" s="34"/>
      <c r="C38" s="35"/>
      <c r="D38" s="35"/>
      <c r="E38" s="35"/>
      <c r="F38" s="35"/>
      <c r="G38" s="35"/>
      <c r="H38" s="35"/>
      <c r="I38" s="26"/>
      <c r="J38" s="35"/>
      <c r="K38" s="36"/>
      <c r="L38" s="37"/>
      <c r="M38" s="75"/>
      <c r="N38" s="7"/>
      <c r="O38" s="7"/>
      <c r="P38" s="7"/>
      <c r="Q38" s="7"/>
      <c r="R38" s="7"/>
      <c r="S38" s="7"/>
      <c r="T38" s="7"/>
      <c r="U38" s="7"/>
      <c r="V38" s="7"/>
      <c r="W38" s="7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</row>
    <row r="39" spans="1:74" s="8" customFormat="1" ht="10.35" customHeight="1">
      <c r="A39" s="33"/>
      <c r="B39" s="34"/>
      <c r="C39" s="35"/>
      <c r="D39" s="35"/>
      <c r="E39" s="35"/>
      <c r="F39" s="35"/>
      <c r="G39" s="35"/>
      <c r="H39" s="35"/>
      <c r="I39" s="26"/>
      <c r="J39" s="35"/>
      <c r="K39" s="36"/>
      <c r="L39" s="37"/>
      <c r="M39" s="75"/>
      <c r="N39" s="7"/>
      <c r="O39" s="7"/>
      <c r="P39" s="7"/>
      <c r="Q39" s="7"/>
      <c r="R39" s="7"/>
      <c r="S39" s="7"/>
      <c r="T39" s="7"/>
      <c r="U39" s="7"/>
      <c r="V39" s="7"/>
      <c r="W39" s="7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</row>
    <row r="40" spans="1:74" s="8" customFormat="1" ht="10.35" customHeight="1">
      <c r="A40" s="33"/>
      <c r="B40" s="34"/>
      <c r="C40" s="35"/>
      <c r="D40" s="35"/>
      <c r="E40" s="35"/>
      <c r="F40" s="35"/>
      <c r="G40" s="35"/>
      <c r="H40" s="35"/>
      <c r="I40" s="26"/>
      <c r="J40" s="35"/>
      <c r="K40" s="36"/>
      <c r="L40" s="37"/>
      <c r="M40" s="75"/>
      <c r="N40" s="7"/>
      <c r="O40" s="7"/>
      <c r="P40" s="7"/>
      <c r="Q40" s="7"/>
      <c r="R40" s="7"/>
      <c r="S40" s="7"/>
      <c r="T40" s="7"/>
      <c r="U40" s="7"/>
      <c r="V40" s="7"/>
      <c r="W40" s="7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</row>
    <row r="41" spans="1:74" s="8" customFormat="1" ht="10.35" customHeight="1">
      <c r="A41" s="33"/>
      <c r="B41" s="34"/>
      <c r="C41" s="35"/>
      <c r="D41" s="35"/>
      <c r="E41" s="35"/>
      <c r="F41" s="35"/>
      <c r="G41" s="35"/>
      <c r="H41" s="35"/>
      <c r="I41" s="26"/>
      <c r="J41" s="35"/>
      <c r="K41" s="36"/>
      <c r="L41" s="37"/>
      <c r="M41" s="75"/>
      <c r="N41" s="7"/>
      <c r="O41" s="7"/>
      <c r="P41" s="7"/>
      <c r="Q41" s="7"/>
      <c r="R41" s="7"/>
      <c r="S41" s="7"/>
      <c r="T41" s="7"/>
      <c r="U41" s="7"/>
      <c r="V41" s="7"/>
      <c r="W41" s="7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</row>
    <row r="42" spans="1:74" s="8" customFormat="1" ht="10.35" customHeight="1">
      <c r="A42" s="33"/>
      <c r="B42" s="34"/>
      <c r="C42" s="35"/>
      <c r="D42" s="35"/>
      <c r="E42" s="35"/>
      <c r="F42" s="35"/>
      <c r="G42" s="35"/>
      <c r="H42" s="35"/>
      <c r="I42" s="26"/>
      <c r="J42" s="35"/>
      <c r="K42" s="36"/>
      <c r="L42" s="37"/>
      <c r="M42" s="75"/>
      <c r="N42" s="7"/>
      <c r="O42" s="7"/>
      <c r="P42" s="7"/>
      <c r="Q42" s="7"/>
      <c r="R42" s="7"/>
      <c r="S42" s="7"/>
      <c r="T42" s="7"/>
      <c r="U42" s="7"/>
      <c r="V42" s="7"/>
      <c r="W42" s="7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</row>
    <row r="43" spans="1:74" s="8" customFormat="1" ht="10.35" customHeight="1">
      <c r="A43" s="33"/>
      <c r="B43" s="34"/>
      <c r="C43" s="35"/>
      <c r="D43" s="35"/>
      <c r="E43" s="35"/>
      <c r="F43" s="35"/>
      <c r="G43" s="35"/>
      <c r="H43" s="35"/>
      <c r="I43" s="26"/>
      <c r="J43" s="35"/>
      <c r="K43" s="36"/>
      <c r="L43" s="37"/>
      <c r="M43" s="75"/>
      <c r="N43" s="7"/>
      <c r="O43" s="7"/>
      <c r="P43" s="7"/>
      <c r="Q43" s="7"/>
      <c r="R43" s="7"/>
      <c r="S43" s="7"/>
      <c r="T43" s="7"/>
      <c r="U43" s="7"/>
      <c r="V43" s="7"/>
      <c r="W43" s="7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</row>
    <row r="44" spans="1:74" s="8" customFormat="1" ht="10.35" customHeight="1">
      <c r="A44" s="33"/>
      <c r="B44" s="34"/>
      <c r="C44" s="35"/>
      <c r="D44" s="35"/>
      <c r="E44" s="35"/>
      <c r="F44" s="35"/>
      <c r="G44" s="35"/>
      <c r="H44" s="35"/>
      <c r="I44" s="26"/>
      <c r="J44" s="35"/>
      <c r="K44" s="36"/>
      <c r="L44" s="37"/>
      <c r="M44" s="75"/>
      <c r="N44" s="7"/>
      <c r="O44" s="7"/>
      <c r="P44" s="7"/>
      <c r="Q44" s="7"/>
      <c r="R44" s="7"/>
      <c r="S44" s="7"/>
      <c r="T44" s="7"/>
      <c r="U44" s="7"/>
      <c r="V44" s="7"/>
      <c r="W44" s="7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</row>
    <row r="45" spans="1:74" s="8" customFormat="1" ht="10.35" customHeight="1">
      <c r="A45" s="33"/>
      <c r="B45" s="34"/>
      <c r="C45" s="35"/>
      <c r="D45" s="35"/>
      <c r="E45" s="35"/>
      <c r="F45" s="35"/>
      <c r="G45" s="35"/>
      <c r="H45" s="35"/>
      <c r="I45" s="26"/>
      <c r="J45" s="35"/>
      <c r="K45" s="36"/>
      <c r="L45" s="37"/>
      <c r="M45" s="75"/>
      <c r="N45" s="7"/>
      <c r="O45" s="7"/>
      <c r="P45" s="7"/>
      <c r="Q45" s="7"/>
      <c r="R45" s="7"/>
      <c r="S45" s="7"/>
      <c r="T45" s="7"/>
      <c r="U45" s="7"/>
      <c r="V45" s="7"/>
      <c r="W45" s="7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</row>
    <row r="46" spans="1:74" s="8" customFormat="1" ht="10.35" customHeight="1">
      <c r="A46" s="33"/>
      <c r="B46" s="34"/>
      <c r="C46" s="35"/>
      <c r="D46" s="35"/>
      <c r="E46" s="35"/>
      <c r="F46" s="35"/>
      <c r="G46" s="35"/>
      <c r="H46" s="35"/>
      <c r="I46" s="26"/>
      <c r="J46" s="35"/>
      <c r="K46" s="36"/>
      <c r="L46" s="37"/>
      <c r="M46" s="75"/>
      <c r="N46" s="7"/>
      <c r="O46" s="7"/>
      <c r="P46" s="7"/>
      <c r="Q46" s="7"/>
      <c r="R46" s="7"/>
      <c r="S46" s="7"/>
      <c r="T46" s="7"/>
      <c r="U46" s="7"/>
      <c r="V46" s="7"/>
      <c r="W46" s="7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</row>
    <row r="47" spans="1:74" s="8" customFormat="1" ht="10.35" customHeight="1">
      <c r="A47" s="33"/>
      <c r="B47" s="34"/>
      <c r="C47" s="35"/>
      <c r="D47" s="35"/>
      <c r="E47" s="35"/>
      <c r="F47" s="35"/>
      <c r="G47" s="35"/>
      <c r="H47" s="35"/>
      <c r="I47" s="26"/>
      <c r="J47" s="35"/>
      <c r="K47" s="36"/>
      <c r="L47" s="37"/>
      <c r="M47" s="75"/>
      <c r="N47" s="7"/>
      <c r="O47" s="7"/>
      <c r="P47" s="7"/>
      <c r="Q47" s="7"/>
      <c r="R47" s="7"/>
      <c r="S47" s="7"/>
      <c r="T47" s="7"/>
      <c r="U47" s="7"/>
      <c r="V47" s="7"/>
      <c r="W47" s="7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</row>
    <row r="48" spans="1:74" s="8" customFormat="1" ht="10.35" customHeight="1">
      <c r="A48" s="33"/>
      <c r="B48" s="34"/>
      <c r="C48" s="35"/>
      <c r="D48" s="35"/>
      <c r="E48" s="35"/>
      <c r="F48" s="35"/>
      <c r="G48" s="35"/>
      <c r="H48" s="35"/>
      <c r="I48" s="26"/>
      <c r="J48" s="35"/>
      <c r="K48" s="36"/>
      <c r="L48" s="37"/>
      <c r="M48" s="75"/>
      <c r="N48" s="7"/>
      <c r="O48" s="7"/>
      <c r="P48" s="7"/>
      <c r="Q48" s="7"/>
      <c r="R48" s="7"/>
      <c r="S48" s="7"/>
      <c r="T48" s="7"/>
      <c r="U48" s="7"/>
      <c r="V48" s="7"/>
      <c r="W48" s="7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</row>
    <row r="49" spans="1:74" s="8" customFormat="1" ht="10.35" customHeight="1">
      <c r="A49" s="33"/>
      <c r="B49" s="34"/>
      <c r="C49" s="35"/>
      <c r="D49" s="35"/>
      <c r="E49" s="35"/>
      <c r="F49" s="35"/>
      <c r="G49" s="35"/>
      <c r="H49" s="35"/>
      <c r="I49" s="26"/>
      <c r="J49" s="35"/>
      <c r="K49" s="36"/>
      <c r="L49" s="37"/>
      <c r="M49" s="75"/>
      <c r="N49" s="7"/>
      <c r="O49" s="7"/>
      <c r="P49" s="7"/>
      <c r="Q49" s="7"/>
      <c r="R49" s="7"/>
      <c r="S49" s="7"/>
      <c r="T49" s="7"/>
      <c r="U49" s="7"/>
      <c r="V49" s="7"/>
      <c r="W49" s="7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</row>
    <row r="50" spans="1:74" s="8" customFormat="1" ht="10.35" customHeight="1">
      <c r="A50" s="33"/>
      <c r="B50" s="34"/>
      <c r="C50" s="35"/>
      <c r="D50" s="35"/>
      <c r="E50" s="35"/>
      <c r="F50" s="35"/>
      <c r="G50" s="35"/>
      <c r="H50" s="35"/>
      <c r="I50" s="26"/>
      <c r="J50" s="35"/>
      <c r="K50" s="36"/>
      <c r="L50" s="37"/>
      <c r="M50" s="75"/>
      <c r="N50" s="7"/>
      <c r="O50" s="7"/>
      <c r="P50" s="7"/>
      <c r="Q50" s="7"/>
      <c r="R50" s="7"/>
      <c r="S50" s="7"/>
      <c r="T50" s="7"/>
      <c r="U50" s="7"/>
      <c r="V50" s="7"/>
      <c r="W50" s="7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</row>
    <row r="51" spans="1:74" s="8" customFormat="1" ht="10.35" customHeight="1">
      <c r="A51" s="33"/>
      <c r="B51" s="34"/>
      <c r="C51" s="35"/>
      <c r="D51" s="35"/>
      <c r="E51" s="35"/>
      <c r="F51" s="35"/>
      <c r="G51" s="35"/>
      <c r="H51" s="35"/>
      <c r="I51" s="26"/>
      <c r="J51" s="35"/>
      <c r="K51" s="36"/>
      <c r="L51" s="37"/>
      <c r="M51" s="75"/>
      <c r="N51" s="7"/>
      <c r="O51" s="7"/>
      <c r="P51" s="7"/>
      <c r="Q51" s="7"/>
      <c r="R51" s="7"/>
      <c r="S51" s="7"/>
      <c r="T51" s="7"/>
      <c r="U51" s="7"/>
      <c r="V51" s="7"/>
      <c r="W51" s="7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</row>
    <row r="52" spans="1:74" s="8" customFormat="1" ht="10.35" customHeight="1">
      <c r="A52" s="33"/>
      <c r="B52" s="34"/>
      <c r="C52" s="35"/>
      <c r="D52" s="35"/>
      <c r="E52" s="35"/>
      <c r="F52" s="35"/>
      <c r="G52" s="35"/>
      <c r="H52" s="35"/>
      <c r="I52" s="26"/>
      <c r="J52" s="35"/>
      <c r="K52" s="36"/>
      <c r="L52" s="37"/>
      <c r="M52" s="75"/>
      <c r="N52" s="7"/>
      <c r="O52" s="7"/>
      <c r="P52" s="7"/>
      <c r="Q52" s="7"/>
      <c r="R52" s="7"/>
      <c r="S52" s="7"/>
      <c r="T52" s="7"/>
      <c r="U52" s="7"/>
      <c r="V52" s="7"/>
      <c r="W52" s="7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</row>
    <row r="53" spans="1:74" s="8" customFormat="1" ht="10.35" customHeight="1">
      <c r="A53" s="33"/>
      <c r="B53" s="34"/>
      <c r="C53" s="35"/>
      <c r="D53" s="35"/>
      <c r="E53" s="35"/>
      <c r="F53" s="35"/>
      <c r="G53" s="35"/>
      <c r="H53" s="35"/>
      <c r="I53" s="26"/>
      <c r="J53" s="35"/>
      <c r="K53" s="36"/>
      <c r="L53" s="37"/>
      <c r="M53" s="75"/>
      <c r="N53" s="7"/>
      <c r="O53" s="7"/>
      <c r="P53" s="7"/>
      <c r="Q53" s="7"/>
      <c r="R53" s="7"/>
      <c r="S53" s="7"/>
      <c r="T53" s="7"/>
      <c r="U53" s="7"/>
      <c r="V53" s="7"/>
      <c r="W53" s="7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</row>
    <row r="54" spans="1:74" s="8" customFormat="1" ht="10.35" customHeight="1">
      <c r="A54" s="33"/>
      <c r="B54" s="34"/>
      <c r="C54" s="35"/>
      <c r="D54" s="35"/>
      <c r="E54" s="35"/>
      <c r="F54" s="35"/>
      <c r="G54" s="35"/>
      <c r="H54" s="35"/>
      <c r="I54" s="26"/>
      <c r="J54" s="35"/>
      <c r="K54" s="36"/>
      <c r="L54" s="37"/>
      <c r="M54" s="75"/>
      <c r="N54" s="7"/>
      <c r="O54" s="7"/>
      <c r="P54" s="7"/>
      <c r="Q54" s="7"/>
      <c r="R54" s="7"/>
      <c r="S54" s="7"/>
      <c r="T54" s="7"/>
      <c r="U54" s="7"/>
      <c r="V54" s="7"/>
      <c r="W54" s="7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</row>
    <row r="55" spans="1:74" s="8" customFormat="1" ht="10.35" customHeight="1">
      <c r="A55" s="33"/>
      <c r="B55" s="34"/>
      <c r="C55" s="35"/>
      <c r="D55" s="35"/>
      <c r="E55" s="35"/>
      <c r="F55" s="35"/>
      <c r="G55" s="35"/>
      <c r="H55" s="35"/>
      <c r="I55" s="26"/>
      <c r="J55" s="35"/>
      <c r="K55" s="36"/>
      <c r="L55" s="37"/>
      <c r="M55" s="75"/>
      <c r="N55" s="7"/>
      <c r="O55" s="7"/>
      <c r="P55" s="7"/>
      <c r="Q55" s="7"/>
      <c r="R55" s="7"/>
      <c r="S55" s="7"/>
      <c r="T55" s="7"/>
      <c r="U55" s="7"/>
      <c r="V55" s="7"/>
      <c r="W55" s="7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</row>
    <row r="56" spans="1:74" s="8" customFormat="1" ht="10.35" customHeight="1">
      <c r="A56" s="33"/>
      <c r="B56" s="34"/>
      <c r="C56" s="35"/>
      <c r="D56" s="35"/>
      <c r="E56" s="35"/>
      <c r="F56" s="35"/>
      <c r="G56" s="35"/>
      <c r="H56" s="35"/>
      <c r="I56" s="26"/>
      <c r="J56" s="35"/>
      <c r="K56" s="36"/>
      <c r="L56" s="37"/>
      <c r="M56" s="75"/>
      <c r="N56" s="7"/>
      <c r="O56" s="7"/>
      <c r="P56" s="7"/>
      <c r="Q56" s="7"/>
      <c r="R56" s="7"/>
      <c r="S56" s="7"/>
      <c r="T56" s="7"/>
      <c r="U56" s="7"/>
      <c r="V56" s="7"/>
      <c r="W56" s="7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</row>
    <row r="57" spans="1:74" s="4" customFormat="1" ht="12.75" customHeight="1">
      <c r="A57" s="10" t="s">
        <v>47</v>
      </c>
      <c r="B57" s="12"/>
      <c r="C57" s="12"/>
      <c r="D57" s="12"/>
      <c r="E57" s="13"/>
      <c r="F57" s="12"/>
      <c r="G57" s="38"/>
      <c r="H57" s="38"/>
      <c r="I57" s="38"/>
      <c r="J57" s="38"/>
      <c r="K57" s="39"/>
      <c r="L57" s="40"/>
      <c r="M57" s="15"/>
    </row>
    <row r="58" spans="1:74" s="5" customFormat="1" ht="12.75" customHeight="1">
      <c r="A58" s="78" t="s">
        <v>0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41"/>
      <c r="M58" s="16"/>
    </row>
    <row r="59" spans="1:74" s="4" customFormat="1" ht="14.25" customHeight="1">
      <c r="A59" s="79" t="s">
        <v>46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40"/>
      <c r="M59" s="15"/>
    </row>
    <row r="60" spans="1:74" ht="12" customHeight="1">
      <c r="A60" s="17" t="s">
        <v>1</v>
      </c>
      <c r="B60" s="18"/>
      <c r="C60" s="19" t="s">
        <v>2</v>
      </c>
      <c r="D60" s="18"/>
      <c r="E60" s="18"/>
      <c r="F60" s="18"/>
      <c r="G60" s="18"/>
      <c r="H60" s="17" t="s">
        <v>3</v>
      </c>
      <c r="I60" s="18"/>
      <c r="J60" s="42"/>
      <c r="K60" s="42"/>
      <c r="L60" s="29"/>
    </row>
    <row r="61" spans="1:74" ht="12" customHeight="1">
      <c r="A61" s="21" t="s">
        <v>4</v>
      </c>
      <c r="B61" s="22"/>
      <c r="C61" s="23" t="s">
        <v>5</v>
      </c>
      <c r="D61" s="22"/>
      <c r="E61" s="21" t="s">
        <v>6</v>
      </c>
      <c r="F61" s="22"/>
      <c r="G61" s="19" t="s">
        <v>7</v>
      </c>
      <c r="H61" s="18"/>
      <c r="I61" s="19" t="s">
        <v>8</v>
      </c>
      <c r="J61" s="42"/>
      <c r="K61" s="43" t="s">
        <v>9</v>
      </c>
      <c r="L61" s="29"/>
    </row>
    <row r="62" spans="1:74" ht="12.95" customHeight="1">
      <c r="A62" s="44" t="s">
        <v>10</v>
      </c>
      <c r="B62" s="45"/>
      <c r="C62" s="46" t="s">
        <v>11</v>
      </c>
      <c r="D62" s="45"/>
      <c r="E62" s="44" t="s">
        <v>12</v>
      </c>
      <c r="F62" s="45"/>
      <c r="G62" s="46" t="s">
        <v>13</v>
      </c>
      <c r="H62" s="45"/>
      <c r="I62" s="44" t="s">
        <v>41</v>
      </c>
      <c r="J62" s="47"/>
      <c r="K62" s="48" t="s">
        <v>14</v>
      </c>
      <c r="L62" s="29"/>
    </row>
    <row r="63" spans="1:74" s="8" customFormat="1" ht="12" customHeight="1">
      <c r="A63" s="49" t="s">
        <v>29</v>
      </c>
      <c r="B63" s="50"/>
      <c r="C63" s="34"/>
      <c r="D63" s="50"/>
      <c r="E63" s="34"/>
      <c r="F63" s="34"/>
      <c r="G63" s="34"/>
      <c r="H63" s="34"/>
      <c r="I63" s="51"/>
      <c r="J63" s="34"/>
      <c r="K63" s="34"/>
      <c r="L63" s="37"/>
      <c r="M63" s="7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spans="1:74" s="8" customFormat="1" ht="12" customHeight="1">
      <c r="A64" s="52" t="s">
        <v>32</v>
      </c>
      <c r="B64" s="50"/>
      <c r="C64" s="35">
        <v>21421545</v>
      </c>
      <c r="D64" s="50"/>
      <c r="E64" s="35">
        <v>394680</v>
      </c>
      <c r="F64" s="35"/>
      <c r="G64" s="35">
        <v>220742</v>
      </c>
      <c r="H64" s="35"/>
      <c r="I64" s="35">
        <v>10.3</v>
      </c>
      <c r="J64" s="34"/>
      <c r="K64" s="53">
        <v>55.9</v>
      </c>
      <c r="L64" s="37"/>
      <c r="M64" s="7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spans="1:34" ht="12" customHeight="1">
      <c r="A65" s="21" t="s">
        <v>16</v>
      </c>
      <c r="B65" s="25"/>
      <c r="C65" s="26">
        <v>22445911</v>
      </c>
      <c r="D65" s="25"/>
      <c r="E65" s="26">
        <v>704569</v>
      </c>
      <c r="F65" s="26"/>
      <c r="G65" s="26">
        <v>432971</v>
      </c>
      <c r="H65" s="54"/>
      <c r="I65" s="26">
        <v>19.29</v>
      </c>
      <c r="J65" s="22"/>
      <c r="K65" s="28">
        <v>61.5</v>
      </c>
      <c r="L65" s="29"/>
      <c r="M65" s="20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4" ht="12" customHeight="1">
      <c r="A66" s="21" t="s">
        <v>17</v>
      </c>
      <c r="B66" s="25"/>
      <c r="C66" s="26">
        <v>23530893</v>
      </c>
      <c r="D66" s="25"/>
      <c r="E66" s="26">
        <v>1005467</v>
      </c>
      <c r="F66" s="26"/>
      <c r="G66" s="26">
        <v>648249</v>
      </c>
      <c r="H66" s="22"/>
      <c r="I66" s="30">
        <v>27.55</v>
      </c>
      <c r="J66" s="22"/>
      <c r="K66" s="28">
        <v>64.5</v>
      </c>
      <c r="L66" s="29"/>
      <c r="M66" s="20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4" ht="12" customHeight="1">
      <c r="A67" s="21" t="s">
        <v>18</v>
      </c>
      <c r="B67" s="25"/>
      <c r="C67" s="26">
        <v>24680432</v>
      </c>
      <c r="D67" s="25"/>
      <c r="E67" s="26">
        <v>1517183</v>
      </c>
      <c r="F67" s="26"/>
      <c r="G67" s="26">
        <v>1030896</v>
      </c>
      <c r="H67" s="22"/>
      <c r="I67" s="30">
        <v>41.77</v>
      </c>
      <c r="J67" s="22"/>
      <c r="K67" s="28">
        <v>69.900000000000006</v>
      </c>
      <c r="L67" s="29"/>
      <c r="M67" s="20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4" ht="12" customHeight="1">
      <c r="A68" s="21" t="s">
        <v>19</v>
      </c>
      <c r="B68" s="25"/>
      <c r="C68" s="26">
        <v>25706792</v>
      </c>
      <c r="D68" s="25"/>
      <c r="E68" s="26">
        <v>2402462</v>
      </c>
      <c r="F68" s="26"/>
      <c r="G68" s="26">
        <v>1645064</v>
      </c>
      <c r="H68" s="22"/>
      <c r="I68" s="30">
        <v>63.99</v>
      </c>
      <c r="J68" s="22"/>
      <c r="K68" s="28">
        <v>68.5</v>
      </c>
      <c r="L68" s="29"/>
      <c r="M68" s="20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4" ht="12" customHeight="1">
      <c r="A69" s="21" t="s">
        <v>20</v>
      </c>
      <c r="B69" s="25"/>
      <c r="C69" s="26">
        <v>26764150</v>
      </c>
      <c r="D69" s="25"/>
      <c r="E69" s="26">
        <v>4122859</v>
      </c>
      <c r="F69" s="26"/>
      <c r="G69" s="26">
        <v>2679571</v>
      </c>
      <c r="H69" s="22"/>
      <c r="I69" s="30">
        <v>100.12</v>
      </c>
      <c r="J69" s="22"/>
      <c r="K69" s="31">
        <v>65</v>
      </c>
      <c r="L69" s="29"/>
      <c r="M69" s="20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4" ht="12" customHeight="1">
      <c r="A70" s="21" t="s">
        <v>21</v>
      </c>
      <c r="B70" s="22"/>
      <c r="C70" s="26">
        <v>27862737</v>
      </c>
      <c r="D70" s="26"/>
      <c r="E70" s="26">
        <v>6529273</v>
      </c>
      <c r="F70" s="26"/>
      <c r="G70" s="26">
        <v>3809992</v>
      </c>
      <c r="H70" s="22"/>
      <c r="I70" s="30">
        <v>136.74</v>
      </c>
      <c r="J70" s="22"/>
      <c r="K70" s="28">
        <v>58.4</v>
      </c>
      <c r="L70" s="29"/>
      <c r="M70" s="20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4" ht="12" customHeight="1">
      <c r="A71" s="21" t="s">
        <v>22</v>
      </c>
      <c r="B71" s="22"/>
      <c r="C71" s="26">
        <v>28382203</v>
      </c>
      <c r="D71" s="26"/>
      <c r="E71" s="26">
        <v>8021167</v>
      </c>
      <c r="F71" s="26"/>
      <c r="G71" s="26">
        <v>4522841</v>
      </c>
      <c r="H71" s="22"/>
      <c r="I71" s="30">
        <v>159</v>
      </c>
      <c r="J71" s="32"/>
      <c r="K71" s="32">
        <v>56.4</v>
      </c>
      <c r="L71" s="29"/>
      <c r="M71" s="20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4" ht="12" customHeight="1">
      <c r="A72" s="21" t="s">
        <v>23</v>
      </c>
      <c r="B72" s="22"/>
      <c r="C72" s="26">
        <v>28780154</v>
      </c>
      <c r="D72" s="26"/>
      <c r="E72" s="26">
        <v>9790273</v>
      </c>
      <c r="F72" s="26"/>
      <c r="G72" s="26">
        <v>5098546</v>
      </c>
      <c r="H72" s="26"/>
      <c r="I72" s="26">
        <v>177</v>
      </c>
      <c r="J72" s="26"/>
      <c r="K72" s="31">
        <v>52.1</v>
      </c>
      <c r="L72" s="29"/>
      <c r="M72" s="20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4" ht="12" customHeight="1">
      <c r="A73" s="21" t="s">
        <v>24</v>
      </c>
      <c r="B73" s="22"/>
      <c r="C73" s="26">
        <v>29216027</v>
      </c>
      <c r="D73" s="26"/>
      <c r="E73" s="26">
        <v>11855127</v>
      </c>
      <c r="F73" s="26"/>
      <c r="G73" s="26">
        <v>5767689</v>
      </c>
      <c r="H73" s="26"/>
      <c r="I73" s="26">
        <v>197</v>
      </c>
      <c r="J73" s="22"/>
      <c r="K73" s="31">
        <v>48.7</v>
      </c>
      <c r="L73" s="29"/>
      <c r="M73" s="20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4" ht="12" customHeight="1">
      <c r="A74" s="21" t="s">
        <v>25</v>
      </c>
      <c r="B74" s="22"/>
      <c r="C74" s="26">
        <v>29691180</v>
      </c>
      <c r="D74" s="26"/>
      <c r="E74" s="26">
        <v>15384510</v>
      </c>
      <c r="F74" s="26"/>
      <c r="G74" s="26">
        <v>6563454</v>
      </c>
      <c r="H74" s="26"/>
      <c r="I74" s="26">
        <v>221</v>
      </c>
      <c r="J74" s="26"/>
      <c r="K74" s="31">
        <v>42.7</v>
      </c>
      <c r="L74" s="29"/>
      <c r="M74" s="20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4" ht="12" customHeight="1">
      <c r="A75" s="21" t="s">
        <v>26</v>
      </c>
      <c r="B75" s="22"/>
      <c r="C75" s="26">
        <v>30183480</v>
      </c>
      <c r="D75" s="26"/>
      <c r="E75" s="26">
        <v>18460835</v>
      </c>
      <c r="F75" s="26"/>
      <c r="G75" s="26">
        <v>6842329</v>
      </c>
      <c r="H75" s="26"/>
      <c r="I75" s="26">
        <v>227</v>
      </c>
      <c r="J75" s="26"/>
      <c r="K75" s="31">
        <v>37.1</v>
      </c>
      <c r="L75" s="29"/>
      <c r="M75" s="6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2"/>
      <c r="AC75" s="2"/>
      <c r="AD75" s="2"/>
      <c r="AE75" s="2"/>
      <c r="AF75" s="2"/>
      <c r="AG75" s="2"/>
      <c r="AH75" s="2"/>
    </row>
    <row r="76" spans="1:34" ht="12" customHeight="1">
      <c r="A76" s="21" t="s">
        <v>27</v>
      </c>
      <c r="B76" s="22"/>
      <c r="C76" s="26">
        <v>30722080</v>
      </c>
      <c r="D76" s="26"/>
      <c r="E76" s="26">
        <v>22253657</v>
      </c>
      <c r="F76" s="26"/>
      <c r="G76" s="26">
        <v>7741774</v>
      </c>
      <c r="H76" s="26"/>
      <c r="I76" s="26">
        <v>252</v>
      </c>
      <c r="J76" s="26"/>
      <c r="K76" s="31">
        <v>34.799999999999997</v>
      </c>
      <c r="L76" s="29"/>
      <c r="M76" s="6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2"/>
      <c r="AC76" s="2"/>
      <c r="AD76" s="2"/>
      <c r="AE76" s="2"/>
      <c r="AF76" s="2"/>
      <c r="AG76" s="2"/>
      <c r="AH76" s="2"/>
    </row>
    <row r="77" spans="1:34" ht="12" customHeight="1">
      <c r="A77" s="21" t="s">
        <v>28</v>
      </c>
      <c r="B77" s="22"/>
      <c r="C77" s="26">
        <v>31162480</v>
      </c>
      <c r="D77" s="26"/>
      <c r="E77" s="26">
        <v>26556415</v>
      </c>
      <c r="F77" s="26"/>
      <c r="G77" s="26">
        <v>8522089</v>
      </c>
      <c r="H77" s="22"/>
      <c r="I77" s="26">
        <v>273</v>
      </c>
      <c r="J77" s="22"/>
      <c r="K77" s="28">
        <v>32.1</v>
      </c>
      <c r="L77" s="29"/>
      <c r="M77" s="20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</row>
    <row r="78" spans="1:34" ht="12" customHeight="1">
      <c r="A78" s="33">
        <v>1994</v>
      </c>
      <c r="B78" s="22"/>
      <c r="C78" s="26">
        <v>31443800</v>
      </c>
      <c r="D78" s="26"/>
      <c r="E78" s="26">
        <v>29768892</v>
      </c>
      <c r="F78" s="26"/>
      <c r="G78" s="26">
        <v>9116610</v>
      </c>
      <c r="H78" s="26"/>
      <c r="I78" s="26">
        <f>(G78/28689640)*1000</f>
        <v>317.76662237657916</v>
      </c>
      <c r="J78" s="26"/>
      <c r="K78" s="31">
        <v>30.6</v>
      </c>
      <c r="L78" s="29"/>
      <c r="M78" s="6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2"/>
      <c r="Z78" s="2"/>
      <c r="AA78" s="2"/>
      <c r="AB78" s="2"/>
      <c r="AC78" s="2"/>
      <c r="AD78" s="2"/>
      <c r="AE78" s="2"/>
      <c r="AF78" s="2"/>
      <c r="AG78" s="2"/>
      <c r="AH78" s="2"/>
    </row>
    <row r="79" spans="1:34" ht="12" customHeight="1">
      <c r="A79" s="33">
        <v>1995</v>
      </c>
      <c r="B79" s="22"/>
      <c r="C79" s="26">
        <v>31754680</v>
      </c>
      <c r="D79" s="26"/>
      <c r="E79" s="26">
        <v>33110441</v>
      </c>
      <c r="F79" s="26"/>
      <c r="G79" s="26">
        <v>9900441</v>
      </c>
      <c r="H79" s="26"/>
      <c r="I79" s="26">
        <f>(G79/28421320)*1000</f>
        <v>348.34557297127651</v>
      </c>
      <c r="J79" s="26"/>
      <c r="K79" s="31">
        <v>29.9</v>
      </c>
      <c r="L79" s="29"/>
      <c r="M79" s="6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ht="12" customHeight="1">
      <c r="A80" s="33">
        <v>1996</v>
      </c>
      <c r="B80" s="22"/>
      <c r="C80" s="26">
        <v>31997360</v>
      </c>
      <c r="D80" s="26"/>
      <c r="E80" s="26">
        <v>36099678</v>
      </c>
      <c r="F80" s="26"/>
      <c r="G80" s="26">
        <v>10542937</v>
      </c>
      <c r="H80" s="26"/>
      <c r="I80" s="26">
        <f>(G80/27849640)*1000</f>
        <v>378.56636566935873</v>
      </c>
      <c r="J80" s="26"/>
      <c r="K80" s="31">
        <v>29.2</v>
      </c>
      <c r="L80" s="29"/>
      <c r="M80" s="6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2" customHeight="1">
      <c r="A81" s="33">
        <v>1997</v>
      </c>
      <c r="B81" s="22"/>
      <c r="C81" s="26">
        <v>32171220</v>
      </c>
      <c r="D81" s="26"/>
      <c r="E81" s="26">
        <v>38728484</v>
      </c>
      <c r="F81" s="26"/>
      <c r="G81" s="26">
        <v>10861323</v>
      </c>
      <c r="H81" s="26"/>
      <c r="I81" s="26">
        <f>(G81/27046120)*1000</f>
        <v>401.58525511237843</v>
      </c>
      <c r="J81" s="26"/>
      <c r="K81" s="31">
        <v>28</v>
      </c>
      <c r="L81" s="29"/>
      <c r="M81" s="6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2" customHeight="1">
      <c r="A82" s="33">
        <v>1998</v>
      </c>
      <c r="B82" s="22"/>
      <c r="C82" s="55">
        <v>32308000</v>
      </c>
      <c r="D82" s="55"/>
      <c r="E82" s="55">
        <v>41045972</v>
      </c>
      <c r="F82" s="55"/>
      <c r="G82" s="55">
        <v>10681369</v>
      </c>
      <c r="H82" s="22"/>
      <c r="I82" s="26">
        <f>(G82/26243140)*1000</f>
        <v>407.01566199776403</v>
      </c>
      <c r="J82" s="22"/>
      <c r="K82" s="22">
        <v>26</v>
      </c>
      <c r="L82" s="29"/>
      <c r="M82" s="20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2" customHeight="1">
      <c r="A83" s="33">
        <v>1999</v>
      </c>
      <c r="B83" s="22"/>
      <c r="C83" s="55">
        <v>32411940</v>
      </c>
      <c r="D83" s="55"/>
      <c r="E83" s="55">
        <v>44272508</v>
      </c>
      <c r="F83" s="55"/>
      <c r="G83" s="55">
        <v>10903014</v>
      </c>
      <c r="H83" s="22"/>
      <c r="I83" s="26">
        <f>(G83/25918800)*1000</f>
        <v>420.66044724292789</v>
      </c>
      <c r="J83" s="22"/>
      <c r="K83" s="22">
        <v>24.6</v>
      </c>
      <c r="L83" s="29"/>
      <c r="M83" s="20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2" customHeight="1">
      <c r="A84" s="33">
        <v>2000</v>
      </c>
      <c r="B84" s="22"/>
      <c r="C84" s="55">
        <v>32601700</v>
      </c>
      <c r="D84" s="55"/>
      <c r="E84" s="55">
        <v>48940902</v>
      </c>
      <c r="F84" s="55"/>
      <c r="G84" s="55">
        <v>11029355</v>
      </c>
      <c r="H84" s="22"/>
      <c r="I84" s="26">
        <f>(G84/26173700)*1000</f>
        <v>421.39074720043402</v>
      </c>
      <c r="J84" s="22"/>
      <c r="K84" s="22">
        <v>22.5</v>
      </c>
      <c r="L84" s="29"/>
      <c r="M84" s="20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2" customHeight="1">
      <c r="A85" s="33">
        <v>2001</v>
      </c>
      <c r="B85" s="22"/>
      <c r="C85" s="55">
        <v>32763980</v>
      </c>
      <c r="D85" s="55"/>
      <c r="E85" s="55">
        <v>57262254</v>
      </c>
      <c r="F85" s="55"/>
      <c r="G85" s="55">
        <v>13142167</v>
      </c>
      <c r="H85" s="22"/>
      <c r="I85" s="26">
        <f>(G85/26974140)*1000</f>
        <v>487.21356825463204</v>
      </c>
      <c r="J85" s="22"/>
      <c r="K85" s="22">
        <v>23</v>
      </c>
      <c r="L85" s="29"/>
      <c r="M85" s="20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2" customHeight="1">
      <c r="A86" s="33">
        <v>2002</v>
      </c>
      <c r="B86" s="22"/>
      <c r="C86" s="55">
        <v>32955100</v>
      </c>
      <c r="D86" s="55"/>
      <c r="E86" s="55">
        <v>73194461</v>
      </c>
      <c r="F86" s="55"/>
      <c r="G86" s="55">
        <v>14893603</v>
      </c>
      <c r="H86" s="22"/>
      <c r="I86" s="26">
        <f>(G86/27785620)*1000</f>
        <v>536.01837929115845</v>
      </c>
      <c r="J86" s="22"/>
      <c r="K86" s="22">
        <v>20.3</v>
      </c>
      <c r="L86" s="29"/>
      <c r="M86" s="20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2" customHeight="1">
      <c r="A87" s="33">
        <v>2003</v>
      </c>
      <c r="B87" s="22"/>
      <c r="C87" s="55">
        <v>33248740</v>
      </c>
      <c r="D87" s="55"/>
      <c r="E87" s="55">
        <v>87468150</v>
      </c>
      <c r="F87" s="55"/>
      <c r="G87" s="55">
        <v>16760691</v>
      </c>
      <c r="H87" s="22"/>
      <c r="I87" s="26">
        <f>(G87/28282260)*1000</f>
        <v>592.62205354169009</v>
      </c>
      <c r="J87" s="22"/>
      <c r="K87" s="22">
        <v>19.2</v>
      </c>
      <c r="L87" s="29"/>
      <c r="M87" s="20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2" customHeight="1">
      <c r="A88" s="33">
        <v>2004</v>
      </c>
      <c r="B88" s="22"/>
      <c r="C88" s="55">
        <v>33435566</v>
      </c>
      <c r="D88" s="55"/>
      <c r="E88" s="55">
        <v>103366187</v>
      </c>
      <c r="F88" s="55"/>
      <c r="G88" s="55">
        <v>19086017</v>
      </c>
      <c r="H88" s="22"/>
      <c r="I88" s="26">
        <f>(G88/28416288)*1000</f>
        <v>671.65764226488704</v>
      </c>
      <c r="J88" s="22"/>
      <c r="K88" s="22">
        <v>18.5</v>
      </c>
      <c r="L88" s="29"/>
      <c r="M88" s="20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2" customHeight="1">
      <c r="A89" s="33">
        <v>2005</v>
      </c>
      <c r="B89" s="22"/>
      <c r="C89" s="55">
        <v>33779665</v>
      </c>
      <c r="D89" s="55"/>
      <c r="E89" s="55">
        <v>120679674</v>
      </c>
      <c r="F89" s="55"/>
      <c r="G89" s="55">
        <v>20972035</v>
      </c>
      <c r="H89" s="22"/>
      <c r="I89" s="26">
        <f>(G89/28402048)*1000</f>
        <v>738.39868871427859</v>
      </c>
      <c r="J89" s="22"/>
      <c r="K89" s="22">
        <v>17.399999999999999</v>
      </c>
      <c r="L89" s="29"/>
      <c r="M89" s="2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2" customHeight="1">
      <c r="A90" s="33">
        <v>2006</v>
      </c>
      <c r="B90" s="22"/>
      <c r="C90" s="55">
        <v>34183478</v>
      </c>
      <c r="D90" s="55"/>
      <c r="E90" s="55">
        <v>131315177</v>
      </c>
      <c r="F90" s="55"/>
      <c r="G90" s="55">
        <v>21811661</v>
      </c>
      <c r="H90" s="22"/>
      <c r="I90" s="26">
        <f>(G90/27489789)*1000</f>
        <v>793.44592277518018</v>
      </c>
      <c r="J90" s="22"/>
      <c r="K90" s="22">
        <v>16.600000000000001</v>
      </c>
      <c r="L90" s="29"/>
      <c r="M90" s="20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2" customHeight="1">
      <c r="A91" s="33">
        <v>2007</v>
      </c>
      <c r="B91" s="22"/>
      <c r="C91" s="55">
        <v>34656299</v>
      </c>
      <c r="D91" s="55"/>
      <c r="E91" s="55">
        <v>142810809</v>
      </c>
      <c r="F91" s="55"/>
      <c r="G91" s="55">
        <v>22928871</v>
      </c>
      <c r="H91" s="22"/>
      <c r="I91" s="26">
        <f>(G91/26863534)*1000</f>
        <v>853.53144526703011</v>
      </c>
      <c r="J91" s="22"/>
      <c r="K91" s="22">
        <v>16.100000000000001</v>
      </c>
      <c r="L91" s="29"/>
      <c r="M91" s="20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2" customHeight="1">
      <c r="A92" s="33">
        <v>2008</v>
      </c>
      <c r="B92" s="22"/>
      <c r="C92" s="55">
        <v>35364399</v>
      </c>
      <c r="D92" s="55"/>
      <c r="E92" s="55">
        <v>156248053</v>
      </c>
      <c r="F92" s="55"/>
      <c r="G92" s="55">
        <v>24349712</v>
      </c>
      <c r="H92" s="22"/>
      <c r="I92" s="26">
        <f>(G92/26430139)*1000</f>
        <v>921.28580935575098</v>
      </c>
      <c r="J92" s="22"/>
      <c r="K92" s="22">
        <v>15.6</v>
      </c>
      <c r="L92" s="29"/>
      <c r="M92" s="20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2" customHeight="1">
      <c r="A93" s="21" t="s">
        <v>30</v>
      </c>
      <c r="B93" s="22"/>
      <c r="C93" s="55"/>
      <c r="D93" s="55"/>
      <c r="E93" s="55"/>
      <c r="F93" s="55"/>
      <c r="G93" s="55"/>
      <c r="H93" s="22"/>
      <c r="I93" s="26"/>
      <c r="J93" s="22"/>
      <c r="K93" s="22"/>
      <c r="L93" s="29"/>
      <c r="M93" s="20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0.35" customHeight="1">
      <c r="A94" s="33"/>
      <c r="B94" s="22"/>
      <c r="C94" s="55"/>
      <c r="D94" s="55"/>
      <c r="E94" s="55"/>
      <c r="F94" s="55"/>
      <c r="G94" s="55"/>
      <c r="H94" s="22"/>
      <c r="I94" s="26"/>
      <c r="J94" s="22"/>
      <c r="K94" s="22"/>
      <c r="L94" s="29"/>
      <c r="M94" s="20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0.35" customHeight="1">
      <c r="A95" s="33"/>
      <c r="B95" s="22"/>
      <c r="C95" s="55"/>
      <c r="D95" s="55"/>
      <c r="E95" s="55"/>
      <c r="F95" s="55"/>
      <c r="G95" s="55"/>
      <c r="H95" s="22"/>
      <c r="I95" s="26"/>
      <c r="J95" s="22"/>
      <c r="K95" s="22"/>
      <c r="L95" s="29"/>
      <c r="M95" s="20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0.35" customHeight="1">
      <c r="A96" s="33"/>
      <c r="B96" s="22"/>
      <c r="C96" s="55"/>
      <c r="D96" s="55"/>
      <c r="E96" s="55"/>
      <c r="F96" s="55"/>
      <c r="G96" s="55"/>
      <c r="H96" s="22"/>
      <c r="I96" s="26"/>
      <c r="J96" s="22"/>
      <c r="K96" s="22"/>
      <c r="L96" s="29"/>
      <c r="M96" s="20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13" s="9" customFormat="1" ht="9.9499999999999993" customHeight="1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8"/>
      <c r="M97" s="22"/>
    </row>
    <row r="98" spans="1:13" s="4" customFormat="1" ht="12.75" customHeight="1">
      <c r="A98" s="10" t="s">
        <v>47</v>
      </c>
      <c r="B98" s="12"/>
      <c r="C98" s="12"/>
      <c r="D98" s="12"/>
      <c r="E98" s="13"/>
      <c r="F98" s="12"/>
      <c r="G98" s="38"/>
      <c r="H98" s="38"/>
      <c r="I98" s="38"/>
      <c r="J98" s="38"/>
      <c r="K98" s="39"/>
      <c r="L98" s="40"/>
      <c r="M98" s="15"/>
    </row>
    <row r="99" spans="1:13" s="5" customFormat="1" ht="12.75" customHeight="1">
      <c r="A99" s="78" t="s">
        <v>0</v>
      </c>
      <c r="B99" s="78"/>
      <c r="C99" s="78"/>
      <c r="D99" s="78"/>
      <c r="E99" s="78"/>
      <c r="F99" s="78"/>
      <c r="G99" s="78"/>
      <c r="H99" s="78"/>
      <c r="I99" s="78"/>
      <c r="J99" s="78"/>
      <c r="K99" s="78"/>
      <c r="L99" s="41"/>
      <c r="M99" s="16"/>
    </row>
    <row r="100" spans="1:13" s="4" customFormat="1" ht="14.25" customHeight="1">
      <c r="A100" s="79" t="s">
        <v>46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40"/>
      <c r="M100" s="15"/>
    </row>
    <row r="101" spans="1:13" ht="12">
      <c r="A101" s="17" t="s">
        <v>1</v>
      </c>
      <c r="B101" s="18"/>
      <c r="C101" s="19" t="s">
        <v>2</v>
      </c>
      <c r="D101" s="18"/>
      <c r="E101" s="18"/>
      <c r="F101" s="18"/>
      <c r="G101" s="18"/>
      <c r="H101" s="17" t="s">
        <v>3</v>
      </c>
      <c r="I101" s="18"/>
      <c r="J101" s="42"/>
      <c r="K101" s="42"/>
      <c r="L101" s="29"/>
    </row>
    <row r="102" spans="1:13" ht="12">
      <c r="A102" s="21" t="s">
        <v>4</v>
      </c>
      <c r="B102" s="22"/>
      <c r="C102" s="23" t="s">
        <v>5</v>
      </c>
      <c r="D102" s="22"/>
      <c r="E102" s="21" t="s">
        <v>6</v>
      </c>
      <c r="F102" s="22"/>
      <c r="G102" s="19" t="s">
        <v>7</v>
      </c>
      <c r="H102" s="18"/>
      <c r="I102" s="19" t="s">
        <v>8</v>
      </c>
      <c r="J102" s="42"/>
      <c r="K102" s="43" t="s">
        <v>9</v>
      </c>
      <c r="L102" s="29"/>
    </row>
    <row r="103" spans="1:13" ht="12.95" customHeight="1">
      <c r="A103" s="21" t="s">
        <v>10</v>
      </c>
      <c r="B103" s="22"/>
      <c r="C103" s="23" t="s">
        <v>11</v>
      </c>
      <c r="D103" s="22"/>
      <c r="E103" s="21" t="s">
        <v>12</v>
      </c>
      <c r="F103" s="22"/>
      <c r="G103" s="23" t="s">
        <v>13</v>
      </c>
      <c r="H103" s="22"/>
      <c r="I103" s="21" t="s">
        <v>41</v>
      </c>
      <c r="J103" s="20"/>
      <c r="K103" s="56" t="s">
        <v>14</v>
      </c>
      <c r="L103" s="29"/>
    </row>
    <row r="104" spans="1:13" ht="12" customHeight="1">
      <c r="A104" s="24" t="s">
        <v>31</v>
      </c>
      <c r="B104" s="18"/>
      <c r="C104" s="18"/>
      <c r="D104" s="18"/>
      <c r="E104" s="18"/>
      <c r="F104" s="18"/>
      <c r="G104" s="18"/>
      <c r="H104" s="18"/>
      <c r="I104" s="57"/>
      <c r="J104" s="42"/>
      <c r="K104" s="58"/>
      <c r="L104" s="29"/>
    </row>
    <row r="105" spans="1:13" ht="12" customHeight="1">
      <c r="A105" s="21" t="s">
        <v>42</v>
      </c>
      <c r="B105" s="22"/>
      <c r="C105" s="26">
        <v>1745019</v>
      </c>
      <c r="D105" s="26"/>
      <c r="E105" s="27">
        <v>140617</v>
      </c>
      <c r="F105" s="27"/>
      <c r="G105" s="27">
        <v>102641</v>
      </c>
      <c r="H105" s="27"/>
      <c r="I105" s="27">
        <v>59</v>
      </c>
      <c r="J105" s="59"/>
      <c r="K105" s="60">
        <v>73</v>
      </c>
      <c r="L105" s="29"/>
    </row>
    <row r="106" spans="1:13" ht="12" customHeight="1">
      <c r="A106" s="21" t="s">
        <v>16</v>
      </c>
      <c r="B106" s="22"/>
      <c r="C106" s="26">
        <v>2168467</v>
      </c>
      <c r="D106" s="26"/>
      <c r="E106" s="26">
        <v>270139</v>
      </c>
      <c r="F106" s="26"/>
      <c r="G106" s="26">
        <v>197352</v>
      </c>
      <c r="H106" s="22"/>
      <c r="I106" s="30">
        <v>91.03</v>
      </c>
      <c r="J106" s="20"/>
      <c r="K106" s="60">
        <v>73.099999999999994</v>
      </c>
      <c r="L106" s="29"/>
    </row>
    <row r="107" spans="1:13" ht="12" customHeight="1">
      <c r="A107" s="21" t="s">
        <v>17</v>
      </c>
      <c r="B107" s="22"/>
      <c r="C107" s="26">
        <v>2543192</v>
      </c>
      <c r="D107" s="26"/>
      <c r="E107" s="26">
        <v>378600</v>
      </c>
      <c r="F107" s="26"/>
      <c r="G107" s="26">
        <v>275409</v>
      </c>
      <c r="H107" s="22"/>
      <c r="I107" s="30">
        <v>108.29</v>
      </c>
      <c r="J107" s="20"/>
      <c r="K107" s="60">
        <v>72.7</v>
      </c>
      <c r="L107" s="29"/>
    </row>
    <row r="108" spans="1:13" ht="12" customHeight="1">
      <c r="A108" s="21" t="s">
        <v>18</v>
      </c>
      <c r="B108" s="22"/>
      <c r="C108" s="26">
        <v>2719226</v>
      </c>
      <c r="D108" s="26"/>
      <c r="E108" s="26">
        <v>559213</v>
      </c>
      <c r="F108" s="26"/>
      <c r="G108" s="26">
        <v>411090</v>
      </c>
      <c r="H108" s="22"/>
      <c r="I108" s="30">
        <v>151.55000000000001</v>
      </c>
      <c r="J108" s="20"/>
      <c r="K108" s="60">
        <v>73.5</v>
      </c>
      <c r="L108" s="29"/>
    </row>
    <row r="109" spans="1:13" ht="12" customHeight="1">
      <c r="A109" s="21" t="s">
        <v>19</v>
      </c>
      <c r="B109" s="22"/>
      <c r="C109" s="26">
        <v>2705490</v>
      </c>
      <c r="D109" s="26"/>
      <c r="E109" s="26">
        <v>762068</v>
      </c>
      <c r="F109" s="26"/>
      <c r="G109" s="26">
        <v>558195</v>
      </c>
      <c r="H109" s="22"/>
      <c r="I109" s="30">
        <v>206.32</v>
      </c>
      <c r="J109" s="20"/>
      <c r="K109" s="60">
        <v>73.2</v>
      </c>
      <c r="L109" s="29"/>
    </row>
    <row r="110" spans="1:13" ht="12" customHeight="1">
      <c r="A110" s="21" t="s">
        <v>20</v>
      </c>
      <c r="B110" s="22"/>
      <c r="C110" s="26">
        <v>2651247</v>
      </c>
      <c r="D110" s="26"/>
      <c r="E110" s="26">
        <v>1006351</v>
      </c>
      <c r="F110" s="26"/>
      <c r="G110" s="26">
        <v>707575</v>
      </c>
      <c r="H110" s="22"/>
      <c r="I110" s="30">
        <v>266.88</v>
      </c>
      <c r="J110" s="20"/>
      <c r="K110" s="60">
        <v>70.3</v>
      </c>
      <c r="L110" s="29"/>
    </row>
    <row r="111" spans="1:13" ht="12" customHeight="1">
      <c r="A111" s="21" t="s">
        <v>21</v>
      </c>
      <c r="B111" s="22"/>
      <c r="C111" s="26">
        <v>2726991</v>
      </c>
      <c r="D111" s="26"/>
      <c r="E111" s="26">
        <v>1586703</v>
      </c>
      <c r="F111" s="26"/>
      <c r="G111" s="26">
        <v>1071613</v>
      </c>
      <c r="H111" s="22"/>
      <c r="I111" s="30">
        <v>392.97</v>
      </c>
      <c r="J111" s="20"/>
      <c r="K111" s="60">
        <v>67.5</v>
      </c>
      <c r="L111" s="29"/>
    </row>
    <row r="112" spans="1:13" ht="12" customHeight="1">
      <c r="A112" s="21" t="s">
        <v>22</v>
      </c>
      <c r="B112" s="22"/>
      <c r="C112" s="26">
        <v>2787757</v>
      </c>
      <c r="D112" s="26"/>
      <c r="E112" s="26">
        <v>1773664</v>
      </c>
      <c r="F112" s="26"/>
      <c r="G112" s="26">
        <v>1167945</v>
      </c>
      <c r="H112" s="22"/>
      <c r="I112" s="30">
        <v>419</v>
      </c>
      <c r="J112" s="61"/>
      <c r="K112" s="60">
        <v>65.8</v>
      </c>
      <c r="L112" s="29"/>
    </row>
    <row r="113" spans="1:16" ht="12" customHeight="1">
      <c r="A113" s="62" t="s">
        <v>23</v>
      </c>
      <c r="B113" s="26"/>
      <c r="C113" s="26">
        <v>2836928</v>
      </c>
      <c r="D113" s="26"/>
      <c r="E113" s="26">
        <v>2043646</v>
      </c>
      <c r="F113" s="26"/>
      <c r="G113" s="26">
        <v>1273158</v>
      </c>
      <c r="H113" s="26"/>
      <c r="I113" s="30">
        <v>449</v>
      </c>
      <c r="J113" s="20"/>
      <c r="K113" s="60">
        <v>62.3</v>
      </c>
      <c r="L113" s="29"/>
    </row>
    <row r="114" spans="1:16" ht="12" customHeight="1">
      <c r="A114" s="21" t="s">
        <v>24</v>
      </c>
      <c r="B114" s="26"/>
      <c r="C114" s="26">
        <v>2882743</v>
      </c>
      <c r="D114" s="26"/>
      <c r="E114" s="26">
        <v>2340124</v>
      </c>
      <c r="F114" s="26"/>
      <c r="G114" s="26">
        <v>1392897</v>
      </c>
      <c r="H114" s="26"/>
      <c r="I114" s="26">
        <v>483</v>
      </c>
      <c r="J114" s="20"/>
      <c r="K114" s="60">
        <v>59.5</v>
      </c>
      <c r="L114" s="29"/>
    </row>
    <row r="115" spans="1:16" ht="12" customHeight="1">
      <c r="A115" s="21" t="s">
        <v>25</v>
      </c>
      <c r="B115" s="22"/>
      <c r="C115" s="26">
        <v>2944620</v>
      </c>
      <c r="D115" s="26"/>
      <c r="E115" s="26">
        <v>2961961</v>
      </c>
      <c r="F115" s="26"/>
      <c r="G115" s="26">
        <v>1607634</v>
      </c>
      <c r="H115" s="26"/>
      <c r="I115" s="26">
        <v>546</v>
      </c>
      <c r="J115" s="63"/>
      <c r="K115" s="60">
        <v>54.3</v>
      </c>
      <c r="L115" s="29"/>
      <c r="M115" s="77"/>
      <c r="N115" s="1"/>
      <c r="O115" s="1"/>
      <c r="P115" s="1"/>
    </row>
    <row r="116" spans="1:16" ht="12" customHeight="1">
      <c r="A116" s="21" t="s">
        <v>26</v>
      </c>
      <c r="B116" s="22"/>
      <c r="C116" s="26">
        <v>3056360</v>
      </c>
      <c r="D116" s="26"/>
      <c r="E116" s="26">
        <v>3555838</v>
      </c>
      <c r="F116" s="26"/>
      <c r="G116" s="26">
        <v>1769991</v>
      </c>
      <c r="H116" s="26"/>
      <c r="I116" s="26">
        <v>579</v>
      </c>
      <c r="J116" s="63"/>
      <c r="K116" s="60">
        <v>49.8</v>
      </c>
      <c r="L116" s="29"/>
    </row>
    <row r="117" spans="1:16" ht="12" customHeight="1">
      <c r="A117" s="21" t="s">
        <v>27</v>
      </c>
      <c r="B117" s="22"/>
      <c r="C117" s="26">
        <v>3234380</v>
      </c>
      <c r="D117" s="26"/>
      <c r="E117" s="26">
        <v>4545843</v>
      </c>
      <c r="F117" s="26"/>
      <c r="G117" s="26">
        <v>2199617</v>
      </c>
      <c r="H117" s="26"/>
      <c r="I117" s="26">
        <v>680</v>
      </c>
      <c r="J117" s="63"/>
      <c r="K117" s="60">
        <v>48.4</v>
      </c>
      <c r="L117" s="29"/>
    </row>
    <row r="118" spans="1:16" ht="12" customHeight="1">
      <c r="A118" s="21" t="s">
        <v>28</v>
      </c>
      <c r="B118" s="22"/>
      <c r="C118" s="26">
        <v>3480020</v>
      </c>
      <c r="D118" s="26"/>
      <c r="E118" s="26">
        <v>5470161</v>
      </c>
      <c r="F118" s="26"/>
      <c r="G118" s="26">
        <v>2416456</v>
      </c>
      <c r="H118" s="22"/>
      <c r="I118" s="26">
        <v>694</v>
      </c>
      <c r="J118" s="20"/>
      <c r="K118" s="29">
        <v>44.2</v>
      </c>
      <c r="L118" s="29"/>
    </row>
    <row r="119" spans="1:16" ht="12" customHeight="1">
      <c r="A119" s="33">
        <v>1994</v>
      </c>
      <c r="B119" s="22"/>
      <c r="C119" s="26">
        <v>3734800</v>
      </c>
      <c r="D119" s="26"/>
      <c r="E119" s="26">
        <v>6463757</v>
      </c>
      <c r="F119" s="26"/>
      <c r="G119" s="26">
        <v>2696912</v>
      </c>
      <c r="H119" s="26"/>
      <c r="I119" s="26">
        <f>(G119/3615160)*1000</f>
        <v>746.00073025813515</v>
      </c>
      <c r="J119" s="63"/>
      <c r="K119" s="29">
        <v>41.7</v>
      </c>
      <c r="L119" s="29"/>
    </row>
    <row r="120" spans="1:16" ht="12" customHeight="1">
      <c r="A120" s="33">
        <v>1995</v>
      </c>
      <c r="B120" s="22"/>
      <c r="C120" s="26">
        <v>3956380</v>
      </c>
      <c r="D120" s="26"/>
      <c r="E120" s="26">
        <v>7465739</v>
      </c>
      <c r="F120" s="26"/>
      <c r="G120" s="26">
        <v>3033158</v>
      </c>
      <c r="H120" s="26"/>
      <c r="I120" s="26">
        <f>(G120/3786560)*1000</f>
        <v>801.03259950984545</v>
      </c>
      <c r="J120" s="63"/>
      <c r="K120" s="29">
        <v>40.6</v>
      </c>
      <c r="L120" s="29"/>
    </row>
    <row r="121" spans="1:16" ht="12" customHeight="1">
      <c r="A121" s="33">
        <v>1996</v>
      </c>
      <c r="B121" s="22"/>
      <c r="C121" s="26">
        <v>4167340</v>
      </c>
      <c r="D121" s="26"/>
      <c r="E121" s="26">
        <v>8464987</v>
      </c>
      <c r="F121" s="26"/>
      <c r="G121" s="26">
        <v>3353211</v>
      </c>
      <c r="H121" s="26"/>
      <c r="I121" s="26">
        <f>(G121/3925640)*1000</f>
        <v>854.18199325460307</v>
      </c>
      <c r="J121" s="63"/>
      <c r="K121" s="29">
        <v>39.6</v>
      </c>
      <c r="L121" s="29"/>
    </row>
    <row r="122" spans="1:16" ht="12" customHeight="1">
      <c r="A122" s="33">
        <v>1997</v>
      </c>
      <c r="B122" s="22"/>
      <c r="C122" s="26">
        <v>4307240</v>
      </c>
      <c r="D122" s="26"/>
      <c r="E122" s="26">
        <v>9159645</v>
      </c>
      <c r="F122" s="26"/>
      <c r="G122" s="26">
        <v>3521238</v>
      </c>
      <c r="H122" s="26"/>
      <c r="I122" s="26">
        <f>(G122/3975920)*1000</f>
        <v>885.6410591762409</v>
      </c>
      <c r="J122" s="63"/>
      <c r="K122" s="29">
        <v>38.4</v>
      </c>
      <c r="L122" s="29"/>
    </row>
    <row r="123" spans="1:16" ht="12" customHeight="1">
      <c r="A123" s="33">
        <v>1998</v>
      </c>
      <c r="B123" s="22"/>
      <c r="C123" s="26">
        <v>4485540</v>
      </c>
      <c r="D123" s="26"/>
      <c r="E123" s="26">
        <v>9561592</v>
      </c>
      <c r="F123" s="26"/>
      <c r="G123" s="26">
        <v>3531614</v>
      </c>
      <c r="H123" s="26"/>
      <c r="I123" s="26">
        <f>(G123/4061200)*1000</f>
        <v>869.59864079582394</v>
      </c>
      <c r="J123" s="63"/>
      <c r="K123" s="29">
        <v>36.9</v>
      </c>
      <c r="L123" s="29"/>
    </row>
    <row r="124" spans="1:16" ht="12" customHeight="1">
      <c r="A124" s="33">
        <v>1999</v>
      </c>
      <c r="B124" s="22"/>
      <c r="C124" s="26">
        <v>4642260</v>
      </c>
      <c r="D124" s="26"/>
      <c r="E124" s="26">
        <v>10471702</v>
      </c>
      <c r="F124" s="26"/>
      <c r="G124" s="26">
        <v>3714450</v>
      </c>
      <c r="H124" s="26"/>
      <c r="I124" s="26">
        <f>(G124/4164420)*1000</f>
        <v>891.94893886783757</v>
      </c>
      <c r="J124" s="63"/>
      <c r="K124" s="29">
        <v>35.5</v>
      </c>
      <c r="L124" s="29"/>
    </row>
    <row r="125" spans="1:16" ht="12" customHeight="1">
      <c r="A125" s="33">
        <v>2000</v>
      </c>
      <c r="B125" s="22"/>
      <c r="C125" s="26">
        <v>4767520</v>
      </c>
      <c r="D125" s="26"/>
      <c r="E125" s="26">
        <v>11787331</v>
      </c>
      <c r="F125" s="26"/>
      <c r="G125" s="26">
        <v>3939980</v>
      </c>
      <c r="H125" s="26"/>
      <c r="I125" s="26">
        <f>(G125/4303840)*1000</f>
        <v>915.45689430833863</v>
      </c>
      <c r="J125" s="63"/>
      <c r="K125" s="29">
        <v>33.4</v>
      </c>
      <c r="L125" s="29"/>
    </row>
    <row r="126" spans="1:16" ht="12" customHeight="1">
      <c r="A126" s="33">
        <v>2001</v>
      </c>
      <c r="B126" s="22"/>
      <c r="C126" s="26">
        <v>4933880</v>
      </c>
      <c r="D126" s="26"/>
      <c r="E126" s="26">
        <v>13804744</v>
      </c>
      <c r="F126" s="26"/>
      <c r="G126" s="26">
        <v>4597752</v>
      </c>
      <c r="H126" s="26"/>
      <c r="I126" s="26">
        <f>(G126/4539000)*1000</f>
        <v>1012.9438202247192</v>
      </c>
      <c r="J126" s="63"/>
      <c r="K126" s="29">
        <v>33.299999999999997</v>
      </c>
      <c r="L126" s="29"/>
    </row>
    <row r="127" spans="1:16" ht="12" customHeight="1">
      <c r="A127" s="33">
        <v>2002</v>
      </c>
      <c r="B127" s="22"/>
      <c r="C127" s="26">
        <v>5132900</v>
      </c>
      <c r="D127" s="26"/>
      <c r="E127" s="26">
        <v>19592711</v>
      </c>
      <c r="F127" s="26"/>
      <c r="G127" s="26">
        <v>5317433</v>
      </c>
      <c r="H127" s="26"/>
      <c r="I127" s="26">
        <f>(G127/4776820)*1000</f>
        <v>1113.1742456278444</v>
      </c>
      <c r="J127" s="63"/>
      <c r="K127" s="29">
        <v>27.1</v>
      </c>
      <c r="L127" s="29"/>
    </row>
    <row r="128" spans="1:16" ht="12" customHeight="1">
      <c r="A128" s="33">
        <v>2003</v>
      </c>
      <c r="B128" s="22"/>
      <c r="C128" s="26">
        <v>5380640</v>
      </c>
      <c r="D128" s="26"/>
      <c r="E128" s="26">
        <v>25829850</v>
      </c>
      <c r="F128" s="26"/>
      <c r="G128" s="26">
        <v>6002531</v>
      </c>
      <c r="H128" s="26"/>
      <c r="I128" s="26">
        <f>(G128/5035620)*1000</f>
        <v>1192.014290196639</v>
      </c>
      <c r="J128" s="63"/>
      <c r="K128" s="29">
        <v>23.2</v>
      </c>
      <c r="L128" s="29"/>
    </row>
    <row r="129" spans="1:12" ht="12" customHeight="1">
      <c r="A129" s="33">
        <v>2004</v>
      </c>
      <c r="B129" s="22"/>
      <c r="C129" s="26">
        <v>5665297</v>
      </c>
      <c r="D129" s="26"/>
      <c r="E129" s="26">
        <v>34643617</v>
      </c>
      <c r="F129" s="26"/>
      <c r="G129" s="26">
        <v>6877174</v>
      </c>
      <c r="H129" s="26"/>
      <c r="I129" s="26">
        <f>(G129/5300478)*1000</f>
        <v>1297.462983527146</v>
      </c>
      <c r="J129" s="63"/>
      <c r="K129" s="29">
        <v>19.899999999999999</v>
      </c>
      <c r="L129" s="29"/>
    </row>
    <row r="130" spans="1:12" ht="12" customHeight="1">
      <c r="A130" s="33">
        <v>2005</v>
      </c>
      <c r="B130" s="22"/>
      <c r="C130" s="26">
        <v>5950697</v>
      </c>
      <c r="D130" s="26"/>
      <c r="E130" s="26">
        <v>45147772</v>
      </c>
      <c r="F130" s="26"/>
      <c r="G130" s="26">
        <v>7612723</v>
      </c>
      <c r="H130" s="26"/>
      <c r="I130" s="26">
        <f>(G130/5513525)*1000</f>
        <v>1380.7360989566566</v>
      </c>
      <c r="J130" s="63"/>
      <c r="K130" s="29">
        <v>16.899999999999999</v>
      </c>
      <c r="L130" s="29"/>
    </row>
    <row r="131" spans="1:12" ht="12" customHeight="1">
      <c r="A131" s="33">
        <v>2006</v>
      </c>
      <c r="B131" s="22"/>
      <c r="C131" s="26">
        <v>6214752</v>
      </c>
      <c r="D131" s="26"/>
      <c r="E131" s="26">
        <v>52085365</v>
      </c>
      <c r="F131" s="26"/>
      <c r="G131" s="26">
        <v>8180260</v>
      </c>
      <c r="H131" s="26"/>
      <c r="I131" s="26">
        <f>(G131/5418364)*1000</f>
        <v>1509.7287668381084</v>
      </c>
      <c r="J131" s="63"/>
      <c r="K131" s="29">
        <v>15.7</v>
      </c>
      <c r="L131" s="29"/>
    </row>
    <row r="132" spans="1:12" ht="12" customHeight="1">
      <c r="A132" s="33">
        <v>2007</v>
      </c>
      <c r="B132" s="22"/>
      <c r="C132" s="26">
        <v>6453021</v>
      </c>
      <c r="D132" s="26"/>
      <c r="E132" s="26">
        <v>57869342</v>
      </c>
      <c r="F132" s="26"/>
      <c r="G132" s="26">
        <v>8684104</v>
      </c>
      <c r="H132" s="26"/>
      <c r="I132" s="26">
        <f>(G132/5474001)*1000</f>
        <v>1586.4271855266377</v>
      </c>
      <c r="J132" s="63"/>
      <c r="K132" s="29">
        <v>15</v>
      </c>
      <c r="L132" s="29"/>
    </row>
    <row r="133" spans="1:12" ht="12" customHeight="1">
      <c r="A133" s="33">
        <v>2008</v>
      </c>
      <c r="B133" s="22"/>
      <c r="C133" s="26">
        <v>6655319</v>
      </c>
      <c r="D133" s="26"/>
      <c r="E133" s="26">
        <v>65620826</v>
      </c>
      <c r="F133" s="26"/>
      <c r="G133" s="26">
        <v>9286054</v>
      </c>
      <c r="H133" s="26"/>
      <c r="I133" s="26">
        <f>(G133/5498458)*1000</f>
        <v>1688.8469458164452</v>
      </c>
      <c r="J133" s="63"/>
      <c r="K133" s="29">
        <v>14.2</v>
      </c>
      <c r="L133" s="29"/>
    </row>
    <row r="134" spans="1:12" ht="12" customHeight="1">
      <c r="A134" s="64" t="s">
        <v>43</v>
      </c>
      <c r="B134" s="65"/>
      <c r="C134" s="65"/>
      <c r="D134" s="65"/>
      <c r="E134" s="65"/>
      <c r="F134" s="65"/>
      <c r="G134" s="65"/>
      <c r="H134" s="65"/>
      <c r="I134" s="65"/>
      <c r="J134" s="65"/>
      <c r="K134" s="66"/>
      <c r="L134" s="67"/>
    </row>
    <row r="135" spans="1:12" ht="12" customHeight="1">
      <c r="A135" s="68" t="s">
        <v>44</v>
      </c>
      <c r="B135" s="69"/>
      <c r="C135" s="69"/>
      <c r="D135" s="69"/>
      <c r="E135" s="69"/>
      <c r="F135" s="69"/>
      <c r="G135" s="69"/>
      <c r="H135" s="69"/>
      <c r="I135" s="69"/>
      <c r="J135" s="69"/>
      <c r="K135" s="70"/>
      <c r="L135" s="67"/>
    </row>
    <row r="136" spans="1:12" ht="12" customHeight="1">
      <c r="A136" s="71" t="s">
        <v>38</v>
      </c>
      <c r="B136" s="69"/>
      <c r="C136" s="69"/>
      <c r="D136" s="69"/>
      <c r="E136" s="69"/>
      <c r="F136" s="69"/>
      <c r="G136" s="69"/>
      <c r="H136" s="69"/>
      <c r="I136" s="69"/>
      <c r="J136" s="69"/>
      <c r="K136" s="70"/>
      <c r="L136" s="67"/>
    </row>
    <row r="137" spans="1:12" ht="7.5" customHeight="1">
      <c r="A137" s="72"/>
    </row>
    <row r="138" spans="1:12" ht="9.9499999999999993" customHeight="1">
      <c r="A138" s="72" t="s">
        <v>39</v>
      </c>
      <c r="K138" s="74"/>
      <c r="L138" s="67"/>
    </row>
    <row r="139" spans="1:12" ht="9.9499999999999993" customHeight="1">
      <c r="A139" s="72" t="s">
        <v>35</v>
      </c>
      <c r="L139" s="67"/>
    </row>
    <row r="140" spans="1:12" ht="9.9499999999999993" customHeight="1">
      <c r="A140" s="73" t="s">
        <v>34</v>
      </c>
      <c r="L140" s="67"/>
    </row>
    <row r="141" spans="1:12" ht="9.9499999999999993" customHeight="1">
      <c r="A141" s="73" t="s">
        <v>33</v>
      </c>
      <c r="L141" s="67"/>
    </row>
    <row r="142" spans="1:12" ht="7.5" customHeight="1">
      <c r="L142" s="67"/>
    </row>
    <row r="143" spans="1:12" ht="9.9499999999999993" customHeight="1">
      <c r="A143" s="71" t="s">
        <v>36</v>
      </c>
      <c r="K143" s="74"/>
      <c r="L143" s="67"/>
    </row>
    <row r="144" spans="1:12" ht="9.9499999999999993" customHeight="1">
      <c r="A144" s="72" t="s">
        <v>37</v>
      </c>
      <c r="K144" s="74"/>
      <c r="L144" s="67"/>
    </row>
    <row r="145" spans="1:12" ht="9.9499999999999993" customHeight="1">
      <c r="A145" s="72"/>
      <c r="K145" s="74"/>
      <c r="L145" s="67"/>
    </row>
    <row r="146" spans="1:12" ht="9.9499999999999993" customHeight="1">
      <c r="A146" s="72"/>
      <c r="K146" s="74"/>
      <c r="L146" s="67"/>
    </row>
    <row r="147" spans="1:12" ht="9.9499999999999993" customHeight="1">
      <c r="A147" s="72"/>
      <c r="K147" s="74"/>
      <c r="L147" s="67"/>
    </row>
    <row r="148" spans="1:12" ht="9.9499999999999993" customHeight="1">
      <c r="A148" s="72"/>
      <c r="K148" s="74"/>
      <c r="L148" s="67"/>
    </row>
    <row r="149" spans="1:12" ht="9.9499999999999993" customHeight="1">
      <c r="A149" s="72"/>
      <c r="K149" s="74"/>
      <c r="L149" s="67"/>
    </row>
    <row r="150" spans="1:12" ht="8.25" customHeight="1">
      <c r="A150" s="72"/>
      <c r="K150" s="74"/>
      <c r="L150" s="67"/>
    </row>
    <row r="151" spans="1:12" ht="9.9499999999999993" customHeight="1">
      <c r="K151" s="74"/>
      <c r="L151" s="67"/>
    </row>
    <row r="152" spans="1:12" ht="9.9499999999999993" customHeight="1">
      <c r="K152" s="74"/>
      <c r="L152" s="67"/>
    </row>
    <row r="153" spans="1:12">
      <c r="K153" s="74"/>
      <c r="L153" s="67"/>
    </row>
    <row r="154" spans="1:12">
      <c r="K154" s="74"/>
      <c r="L154" s="67"/>
    </row>
    <row r="155" spans="1:12">
      <c r="K155" s="74"/>
      <c r="L155" s="67"/>
    </row>
  </sheetData>
  <mergeCells count="6">
    <mergeCell ref="A2:K2"/>
    <mergeCell ref="A3:K3"/>
    <mergeCell ref="A99:K99"/>
    <mergeCell ref="A100:K100"/>
    <mergeCell ref="A58:K58"/>
    <mergeCell ref="A59:K59"/>
  </mergeCells>
  <phoneticPr fontId="0" type="noConversion"/>
  <printOptions gridLinesSet="0"/>
  <pageMargins left="1" right="0.75" top="1" bottom="1.37" header="0.5" footer="0.5"/>
  <pageSetup firstPageNumber="173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9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TABLE10.1</vt:lpstr>
      <vt:lpstr>TABLE10.1!Print_Area</vt:lpstr>
      <vt:lpstr>TABLE10.1!Print_Area_MI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2010-01-13T23:39:24Z</cp:lastPrinted>
  <dcterms:created xsi:type="dcterms:W3CDTF">2000-04-06T12:14:51Z</dcterms:created>
  <dcterms:modified xsi:type="dcterms:W3CDTF">2010-01-13T23:40:04Z</dcterms:modified>
</cp:coreProperties>
</file>